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azan\Desktop\VALENTINA CUISMAN\VEGIMED\AUDIENCIA DE RESOLUCIÓN DE OBJECIONES\"/>
    </mc:Choice>
  </mc:AlternateContent>
  <xr:revisionPtr revIDLastSave="0" documentId="8_{2F9DA8A7-1E3F-415E-9D7F-B997E345879C}" xr6:coauthVersionLast="47" xr6:coauthVersionMax="47" xr10:uidLastSave="{00000000-0000-0000-0000-000000000000}"/>
  <bookViews>
    <workbookView xWindow="-108" yWindow="-108" windowWidth="23256" windowHeight="12456" tabRatio="849" firstSheet="5" activeTab="6" xr2:uid="{00000000-000D-0000-FFFF-FFFF00000000}"/>
  </bookViews>
  <sheets>
    <sheet name="VOTACION " sheetId="87" state="hidden" r:id="rId1"/>
    <sheet name="Hoja7" sheetId="99" state="hidden" r:id="rId2"/>
    <sheet name="819 DERECHOS DE VOTO (2)" sheetId="96" state="hidden" r:id="rId3"/>
    <sheet name="819 DERECHOS DE VOTO (3)" sheetId="101" state="hidden" r:id="rId4"/>
    <sheet name="Hoja4" sheetId="102" state="hidden" r:id="rId5"/>
    <sheet name="819 CALIFICACION Y GRADUACION " sheetId="63" r:id="rId6"/>
    <sheet name="819 DERECHOS DE VOTO" sheetId="82" r:id="rId7"/>
    <sheet name="IPC" sheetId="28" r:id="rId8"/>
    <sheet name="Hoja5" sheetId="73" state="hidden" r:id="rId9"/>
    <sheet name="Hoja1" sheetId="59" state="hidden" r:id="rId10"/>
  </sheets>
  <externalReferences>
    <externalReference r:id="rId11"/>
  </externalReferences>
  <definedNames>
    <definedName name="_xlnm._FilterDatabase" localSheetId="5" hidden="1">'819 CALIFICACION Y GRADUACION '!$A$445:$T$984</definedName>
    <definedName name="_xlnm._FilterDatabase" localSheetId="6" hidden="1">'819 DERECHOS DE VOTO'!$A$273:$Z$965</definedName>
    <definedName name="_xlnm._FilterDatabase" localSheetId="2" hidden="1">'819 DERECHOS DE VOTO (2)'!$A$225:$X$808</definedName>
    <definedName name="_xlnm._FilterDatabase" localSheetId="3" hidden="1">'819 DERECHOS DE VOTO (3)'!$A$242:$Z$846</definedName>
    <definedName name="_xlnm._FilterDatabase" localSheetId="4" hidden="1">Hoja4!$A$1:$A$317</definedName>
    <definedName name="_Parse_Out" localSheetId="5" hidden="1">#REF!</definedName>
    <definedName name="_Parse_Out" localSheetId="6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A" localSheetId="5">'819 CALIFICACION Y GRADUACION '!$B:$B</definedName>
    <definedName name="A" localSheetId="6">'819 DERECHOS DE VOTO'!$C:$C</definedName>
    <definedName name="A" localSheetId="2">'819 DERECHOS DE VOTO (2)'!$C:$C</definedName>
    <definedName name="A" localSheetId="3">'819 DERECHOS DE VOTO (3)'!$C:$C</definedName>
    <definedName name="A">#REF!</definedName>
    <definedName name="AdmliqJu" localSheetId="5">#REF!</definedName>
    <definedName name="AdmliqJu" localSheetId="6">#REF!</definedName>
    <definedName name="AdmliqJu" localSheetId="2">#REF!</definedName>
    <definedName name="AdmliqJu" localSheetId="3">#REF!</definedName>
    <definedName name="AdmliqJu">#REF!</definedName>
    <definedName name="AdmReorga" localSheetId="5">#REF!</definedName>
    <definedName name="AdmReorga" localSheetId="6">#REF!</definedName>
    <definedName name="AdmReorga" localSheetId="2">#REF!</definedName>
    <definedName name="AdmReorga" localSheetId="3">#REF!</definedName>
    <definedName name="AdmReorga">#REF!</definedName>
    <definedName name="ANEXO21" localSheetId="5">#REF!</definedName>
    <definedName name="ANEXO21" localSheetId="6">#REF!</definedName>
    <definedName name="ANEXO21" localSheetId="2">#REF!</definedName>
    <definedName name="ANEXO21" localSheetId="3">#REF!</definedName>
    <definedName name="ANEXO21">#REF!</definedName>
    <definedName name="_xlnm.Extract" localSheetId="4">Hoja4!$D$1</definedName>
    <definedName name="_xlnm.Print_Area" localSheetId="5">'819 CALIFICACION Y GRADUACION '!$A$1:$M$991</definedName>
    <definedName name="_xlnm.Print_Area" localSheetId="6">'819 DERECHOS DE VOTO'!$B$1:$S$1002</definedName>
    <definedName name="_xlnm.Print_Area" localSheetId="2">'819 DERECHOS DE VOTO (2)'!$B$1:$S$838</definedName>
    <definedName name="_xlnm.Print_Area" localSheetId="3">'819 DERECHOS DE VOTO (3)'!$B$1:$S$877</definedName>
    <definedName name="Balance" localSheetId="5">#REF!</definedName>
    <definedName name="Balance" localSheetId="6">#REF!</definedName>
    <definedName name="Balance" localSheetId="2">#REF!</definedName>
    <definedName name="Balance" localSheetId="3">#REF!</definedName>
    <definedName name="Balance">#REF!</definedName>
    <definedName name="_xlnm.Criteria" localSheetId="4">Hoja4!$A$1:$A$317</definedName>
    <definedName name="FlujoCaja" localSheetId="5">#REF!</definedName>
    <definedName name="FlujoCaja" localSheetId="6">#REF!</definedName>
    <definedName name="FlujoCaja" localSheetId="2">#REF!</definedName>
    <definedName name="FlujoCaja" localSheetId="3">#REF!</definedName>
    <definedName name="FlujoCaja">#REF!</definedName>
    <definedName name="ipc_total_ano" localSheetId="7">IPC!$C$1:$H$854</definedName>
    <definedName name="quirografario" localSheetId="6">'819 DERECHOS DE VOTO'!$E$478:$R$965</definedName>
    <definedName name="quirografario" localSheetId="2">'819 DERECHOS DE VOTO (2)'!$E$413:$R$565</definedName>
    <definedName name="quirografario" localSheetId="3">'819 DERECHOS DE VOTO (3)'!$E$426:$R$846</definedName>
    <definedName name="quirografario">#REF!</definedName>
    <definedName name="respuesta" localSheetId="5">#REF!</definedName>
    <definedName name="respuesta" localSheetId="6">#REF!</definedName>
    <definedName name="respuesta" localSheetId="2">#REF!</definedName>
    <definedName name="respuesta" localSheetId="3">#REF!</definedName>
    <definedName name="respuesta">#REF!</definedName>
    <definedName name="solreorcp" localSheetId="5">#REF!</definedName>
    <definedName name="solreorcp" localSheetId="6">#REF!</definedName>
    <definedName name="solreorcp" localSheetId="2">#REF!</definedName>
    <definedName name="solreorcp" localSheetId="3">#REF!</definedName>
    <definedName name="solreorcp">#REF!</definedName>
    <definedName name="solreorip" localSheetId="5">#REF!</definedName>
    <definedName name="solreorip" localSheetId="6">#REF!</definedName>
    <definedName name="solreorip" localSheetId="2">#REF!</definedName>
    <definedName name="solreorip" localSheetId="3">#REF!</definedName>
    <definedName name="solreorip">#REF!</definedName>
    <definedName name="Subtotal_Costos_y_Gastos_no_efectivos" localSheetId="5">#REF!</definedName>
    <definedName name="Subtotal_Costos_y_Gastos_no_efectivos" localSheetId="6">#REF!</definedName>
    <definedName name="Subtotal_Costos_y_Gastos_no_efectivos" localSheetId="2">#REF!</definedName>
    <definedName name="Subtotal_Costos_y_Gastos_no_efectivos" localSheetId="3">#REF!</definedName>
    <definedName name="Subtotal_Costos_y_Gastos_no_efectivos">#REF!</definedName>
    <definedName name="tipoempresarial" localSheetId="5">#REF!</definedName>
    <definedName name="tipoempresarial" localSheetId="6">#REF!</definedName>
    <definedName name="tipoempresarial" localSheetId="2">#REF!</definedName>
    <definedName name="tipoempresarial" localSheetId="3">#REF!</definedName>
    <definedName name="tipoempresarial">#REF!</definedName>
    <definedName name="_xlnm.Print_Titles" localSheetId="5">'819 CALIFICACION Y GRADUACION '!$A:$B,'819 CALIFICACION Y GRADUACION '!$1:$6</definedName>
    <definedName name="_xlnm.Print_Titles" localSheetId="6">'819 DERECHOS DE VOTO'!$B:$C,'819 DERECHOS DE VOTO'!$1:$7</definedName>
    <definedName name="_xlnm.Print_Titles" localSheetId="2">'819 DERECHOS DE VOTO (2)'!$B:$C,'819 DERECHOS DE VOTO (2)'!$1:$7</definedName>
    <definedName name="_xlnm.Print_Titles" localSheetId="3">'819 DERECHOS DE VOTO (3)'!$B:$C,'819 DERECHOS DE VOTO (3)'!$1:$7</definedName>
    <definedName name="VENCII">[1]CRONOGRAMA!$C$83:$D$452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7" i="63" l="1"/>
  <c r="L850" i="63"/>
  <c r="L840" i="63"/>
  <c r="L829" i="63"/>
  <c r="M141" i="82" l="1"/>
  <c r="M134" i="82"/>
  <c r="X148" i="82"/>
  <c r="V148" i="82"/>
  <c r="W148" i="82" s="1"/>
  <c r="U148" i="82"/>
  <c r="X147" i="82"/>
  <c r="V147" i="82"/>
  <c r="W147" i="82" s="1"/>
  <c r="U147" i="82"/>
  <c r="N147" i="82" s="1"/>
  <c r="X146" i="82"/>
  <c r="V146" i="82"/>
  <c r="W146" i="82" s="1"/>
  <c r="U146" i="82"/>
  <c r="N146" i="82" s="1"/>
  <c r="X145" i="82"/>
  <c r="V145" i="82"/>
  <c r="W145" i="82" s="1"/>
  <c r="U145" i="82"/>
  <c r="N145" i="82" s="1"/>
  <c r="X144" i="82"/>
  <c r="V144" i="82"/>
  <c r="W144" i="82" s="1"/>
  <c r="U144" i="82"/>
  <c r="N144" i="82" s="1"/>
  <c r="X143" i="82"/>
  <c r="V143" i="82"/>
  <c r="W143" i="82" s="1"/>
  <c r="U143" i="82"/>
  <c r="N143" i="82" s="1"/>
  <c r="P143" i="82" s="1"/>
  <c r="Q143" i="82" s="1"/>
  <c r="R143" i="82" s="1"/>
  <c r="X142" i="82"/>
  <c r="V142" i="82"/>
  <c r="W142" i="82" s="1"/>
  <c r="U142" i="82"/>
  <c r="N142" i="82" s="1"/>
  <c r="X141" i="82"/>
  <c r="V141" i="82"/>
  <c r="W141" i="82" s="1"/>
  <c r="U141" i="82"/>
  <c r="N141" i="82" s="1"/>
  <c r="X140" i="82"/>
  <c r="V140" i="82"/>
  <c r="W140" i="82" s="1"/>
  <c r="U140" i="82"/>
  <c r="N140" i="82" s="1"/>
  <c r="X139" i="82"/>
  <c r="V139" i="82"/>
  <c r="W139" i="82" s="1"/>
  <c r="U139" i="82"/>
  <c r="N139" i="82" s="1"/>
  <c r="X138" i="82"/>
  <c r="V138" i="82"/>
  <c r="W138" i="82" s="1"/>
  <c r="U138" i="82"/>
  <c r="N138" i="82" s="1"/>
  <c r="X137" i="82"/>
  <c r="V137" i="82"/>
  <c r="W137" i="82" s="1"/>
  <c r="U137" i="82"/>
  <c r="N137" i="82" s="1"/>
  <c r="X136" i="82"/>
  <c r="V136" i="82"/>
  <c r="W136" i="82" s="1"/>
  <c r="U136" i="82"/>
  <c r="N136" i="82" s="1"/>
  <c r="X135" i="82"/>
  <c r="V135" i="82"/>
  <c r="W135" i="82" s="1"/>
  <c r="U135" i="82"/>
  <c r="N135" i="82" s="1"/>
  <c r="X134" i="82"/>
  <c r="V134" i="82"/>
  <c r="W134" i="82" s="1"/>
  <c r="U134" i="82"/>
  <c r="X133" i="82"/>
  <c r="V133" i="82"/>
  <c r="W133" i="82" s="1"/>
  <c r="U133" i="82"/>
  <c r="N133" i="82" s="1"/>
  <c r="X132" i="82"/>
  <c r="V132" i="82"/>
  <c r="W132" i="82" s="1"/>
  <c r="U132" i="82"/>
  <c r="N132" i="82" s="1"/>
  <c r="X131" i="82"/>
  <c r="V131" i="82"/>
  <c r="W131" i="82" s="1"/>
  <c r="U131" i="82"/>
  <c r="N131" i="82" s="1"/>
  <c r="X130" i="82"/>
  <c r="V130" i="82"/>
  <c r="W130" i="82" s="1"/>
  <c r="U130" i="82"/>
  <c r="N130" i="82" s="1"/>
  <c r="X129" i="82"/>
  <c r="V129" i="82"/>
  <c r="W129" i="82" s="1"/>
  <c r="U129" i="82"/>
  <c r="N129" i="82" s="1"/>
  <c r="P129" i="82" s="1"/>
  <c r="Q129" i="82" s="1"/>
  <c r="R129" i="82" s="1"/>
  <c r="X128" i="82"/>
  <c r="V128" i="82"/>
  <c r="W128" i="82" s="1"/>
  <c r="U128" i="82"/>
  <c r="N128" i="82" s="1"/>
  <c r="X127" i="82"/>
  <c r="V127" i="82"/>
  <c r="W127" i="82" s="1"/>
  <c r="U127" i="82"/>
  <c r="N127" i="82" s="1"/>
  <c r="M124" i="82"/>
  <c r="M113" i="82"/>
  <c r="N148" i="82"/>
  <c r="X126" i="82"/>
  <c r="V126" i="82"/>
  <c r="W126" i="82" s="1"/>
  <c r="U126" i="82"/>
  <c r="N126" i="82" s="1"/>
  <c r="X125" i="82"/>
  <c r="V125" i="82"/>
  <c r="W125" i="82" s="1"/>
  <c r="U125" i="82"/>
  <c r="N125" i="82" s="1"/>
  <c r="P125" i="82" s="1"/>
  <c r="Q125" i="82" s="1"/>
  <c r="R125" i="82" s="1"/>
  <c r="X124" i="82"/>
  <c r="V124" i="82"/>
  <c r="W124" i="82" s="1"/>
  <c r="U124" i="82"/>
  <c r="X123" i="82"/>
  <c r="V123" i="82"/>
  <c r="W123" i="82" s="1"/>
  <c r="U123" i="82"/>
  <c r="N123" i="82" s="1"/>
  <c r="X122" i="82"/>
  <c r="V122" i="82"/>
  <c r="W122" i="82" s="1"/>
  <c r="U122" i="82"/>
  <c r="N122" i="82" s="1"/>
  <c r="P122" i="82" s="1"/>
  <c r="Q122" i="82" s="1"/>
  <c r="R122" i="82" s="1"/>
  <c r="X121" i="82"/>
  <c r="V121" i="82"/>
  <c r="W121" i="82" s="1"/>
  <c r="U121" i="82"/>
  <c r="N121" i="82" s="1"/>
  <c r="P121" i="82" s="1"/>
  <c r="Q121" i="82" s="1"/>
  <c r="R121" i="82" s="1"/>
  <c r="X120" i="82"/>
  <c r="V120" i="82"/>
  <c r="W120" i="82" s="1"/>
  <c r="U120" i="82"/>
  <c r="N120" i="82" s="1"/>
  <c r="X119" i="82"/>
  <c r="V119" i="82"/>
  <c r="W119" i="82" s="1"/>
  <c r="U119" i="82"/>
  <c r="N119" i="82" s="1"/>
  <c r="X118" i="82"/>
  <c r="V118" i="82"/>
  <c r="W118" i="82" s="1"/>
  <c r="U118" i="82"/>
  <c r="N118" i="82" s="1"/>
  <c r="P118" i="82" s="1"/>
  <c r="Q118" i="82" s="1"/>
  <c r="R118" i="82" s="1"/>
  <c r="X117" i="82"/>
  <c r="V117" i="82"/>
  <c r="W117" i="82" s="1"/>
  <c r="U117" i="82"/>
  <c r="N117" i="82" s="1"/>
  <c r="P117" i="82" s="1"/>
  <c r="Q117" i="82" s="1"/>
  <c r="R117" i="82" s="1"/>
  <c r="X116" i="82"/>
  <c r="V116" i="82"/>
  <c r="W116" i="82" s="1"/>
  <c r="U116" i="82"/>
  <c r="N116" i="82" s="1"/>
  <c r="X115" i="82"/>
  <c r="V115" i="82"/>
  <c r="W115" i="82" s="1"/>
  <c r="U115" i="82"/>
  <c r="N115" i="82" s="1"/>
  <c r="X114" i="82"/>
  <c r="V114" i="82"/>
  <c r="W114" i="82" s="1"/>
  <c r="U114" i="82"/>
  <c r="N114" i="82" s="1"/>
  <c r="P114" i="82" s="1"/>
  <c r="Q114" i="82" s="1"/>
  <c r="R114" i="82" s="1"/>
  <c r="P144" i="82" l="1"/>
  <c r="Q144" i="82" s="1"/>
  <c r="R144" i="82" s="1"/>
  <c r="P132" i="82"/>
  <c r="Q132" i="82" s="1"/>
  <c r="R132" i="82" s="1"/>
  <c r="P133" i="82"/>
  <c r="Q133" i="82" s="1"/>
  <c r="R133" i="82" s="1"/>
  <c r="N134" i="82"/>
  <c r="P130" i="82"/>
  <c r="Q130" i="82" s="1"/>
  <c r="R130" i="82" s="1"/>
  <c r="P141" i="82"/>
  <c r="Q141" i="82" s="1"/>
  <c r="R141" i="82" s="1"/>
  <c r="P138" i="82"/>
  <c r="Q138" i="82" s="1"/>
  <c r="R138" i="82" s="1"/>
  <c r="P135" i="82"/>
  <c r="Q135" i="82" s="1"/>
  <c r="R135" i="82" s="1"/>
  <c r="P137" i="82"/>
  <c r="Q137" i="82" s="1"/>
  <c r="R137" i="82" s="1"/>
  <c r="P127" i="82"/>
  <c r="Q127" i="82" s="1"/>
  <c r="R127" i="82" s="1"/>
  <c r="P140" i="82"/>
  <c r="Q140" i="82" s="1"/>
  <c r="R140" i="82" s="1"/>
  <c r="P131" i="82"/>
  <c r="Q131" i="82" s="1"/>
  <c r="R131" i="82" s="1"/>
  <c r="P147" i="82"/>
  <c r="Q147" i="82" s="1"/>
  <c r="R147" i="82" s="1"/>
  <c r="P136" i="82"/>
  <c r="Q136" i="82" s="1"/>
  <c r="R136" i="82" s="1"/>
  <c r="P148" i="82"/>
  <c r="Q148" i="82" s="1"/>
  <c r="R148" i="82" s="1"/>
  <c r="P139" i="82"/>
  <c r="Q139" i="82" s="1"/>
  <c r="R139" i="82" s="1"/>
  <c r="P128" i="82"/>
  <c r="Q128" i="82" s="1"/>
  <c r="R128" i="82" s="1"/>
  <c r="P142" i="82"/>
  <c r="Q142" i="82" s="1"/>
  <c r="R142" i="82" s="1"/>
  <c r="P146" i="82"/>
  <c r="Q146" i="82" s="1"/>
  <c r="R146" i="82" s="1"/>
  <c r="P134" i="82"/>
  <c r="Q134" i="82" s="1"/>
  <c r="R134" i="82" s="1"/>
  <c r="P145" i="82"/>
  <c r="Q145" i="82" s="1"/>
  <c r="R145" i="82" s="1"/>
  <c r="N124" i="82"/>
  <c r="P124" i="82" s="1"/>
  <c r="Q124" i="82" s="1"/>
  <c r="R124" i="82" s="1"/>
  <c r="P116" i="82"/>
  <c r="Q116" i="82" s="1"/>
  <c r="R116" i="82" s="1"/>
  <c r="P120" i="82"/>
  <c r="Q120" i="82" s="1"/>
  <c r="R120" i="82" s="1"/>
  <c r="P119" i="82"/>
  <c r="Q119" i="82" s="1"/>
  <c r="R119" i="82" s="1"/>
  <c r="P115" i="82"/>
  <c r="Q115" i="82" s="1"/>
  <c r="R115" i="82" s="1"/>
  <c r="P123" i="82"/>
  <c r="Q123" i="82" s="1"/>
  <c r="R123" i="82" s="1"/>
  <c r="P126" i="82"/>
  <c r="Q126" i="82" s="1"/>
  <c r="R126" i="82" s="1"/>
  <c r="X94" i="82" l="1"/>
  <c r="V94" i="82"/>
  <c r="W94" i="82" s="1"/>
  <c r="U94" i="82"/>
  <c r="N94" i="82" s="1"/>
  <c r="M95" i="82"/>
  <c r="X92" i="82"/>
  <c r="V92" i="82"/>
  <c r="W92" i="82" s="1"/>
  <c r="U92" i="82"/>
  <c r="N92" i="82" s="1"/>
  <c r="X90" i="82"/>
  <c r="V90" i="82"/>
  <c r="W90" i="82" s="1"/>
  <c r="U90" i="82"/>
  <c r="N90" i="82" s="1"/>
  <c r="X88" i="82"/>
  <c r="V88" i="82"/>
  <c r="W88" i="82" s="1"/>
  <c r="U88" i="82"/>
  <c r="N88" i="82" s="1"/>
  <c r="X86" i="82"/>
  <c r="V86" i="82"/>
  <c r="W86" i="82" s="1"/>
  <c r="U86" i="82"/>
  <c r="N86" i="82" s="1"/>
  <c r="L811" i="63"/>
  <c r="M968" i="63"/>
  <c r="L968" i="63"/>
  <c r="P94" i="82" l="1"/>
  <c r="Q94" i="82" s="1"/>
  <c r="R94" i="82" s="1"/>
  <c r="P92" i="82"/>
  <c r="Q92" i="82" s="1"/>
  <c r="R92" i="82" s="1"/>
  <c r="P90" i="82"/>
  <c r="Q90" i="82" s="1"/>
  <c r="R90" i="82" s="1"/>
  <c r="P88" i="82"/>
  <c r="Q88" i="82" s="1"/>
  <c r="R88" i="82" s="1"/>
  <c r="P86" i="82"/>
  <c r="Q86" i="82" s="1"/>
  <c r="R86" i="82" s="1"/>
  <c r="M811" i="63"/>
  <c r="M828" i="63"/>
  <c r="L966" i="63"/>
  <c r="M966" i="63"/>
  <c r="L957" i="63"/>
  <c r="M957" i="63"/>
  <c r="L865" i="63"/>
  <c r="M865" i="63"/>
  <c r="L828" i="63"/>
  <c r="L825" i="63"/>
  <c r="M825" i="63"/>
  <c r="L800" i="63"/>
  <c r="M800" i="63"/>
  <c r="M796" i="63"/>
  <c r="L796" i="63"/>
  <c r="M793" i="63"/>
  <c r="L793" i="63"/>
  <c r="M791" i="63"/>
  <c r="L791" i="63"/>
  <c r="M787" i="63"/>
  <c r="L787" i="63"/>
  <c r="M784" i="63"/>
  <c r="L784" i="63"/>
  <c r="M779" i="63"/>
  <c r="L779" i="63"/>
  <c r="M776" i="63"/>
  <c r="L776" i="63"/>
  <c r="M768" i="63"/>
  <c r="L768" i="63"/>
  <c r="M764" i="63"/>
  <c r="L764" i="63"/>
  <c r="M754" i="63"/>
  <c r="L754" i="63"/>
  <c r="M752" i="63"/>
  <c r="L752" i="63"/>
  <c r="M750" i="63"/>
  <c r="L750" i="63"/>
  <c r="M748" i="63"/>
  <c r="L748" i="63"/>
  <c r="M746" i="63"/>
  <c r="L746" i="63"/>
  <c r="M744" i="63"/>
  <c r="L744" i="63"/>
  <c r="M735" i="63"/>
  <c r="L735" i="63"/>
  <c r="M733" i="63"/>
  <c r="L733" i="63"/>
  <c r="M731" i="63"/>
  <c r="L731" i="63"/>
  <c r="M723" i="63"/>
  <c r="L723" i="63"/>
  <c r="M720" i="63"/>
  <c r="L720" i="63"/>
  <c r="M717" i="63"/>
  <c r="L717" i="63"/>
  <c r="M715" i="63"/>
  <c r="L715" i="63"/>
  <c r="M693" i="63"/>
  <c r="L693" i="63"/>
  <c r="M685" i="63"/>
  <c r="L685" i="63"/>
  <c r="M683" i="63"/>
  <c r="L683" i="63"/>
  <c r="M679" i="63"/>
  <c r="L679" i="63"/>
  <c r="M675" i="63"/>
  <c r="L675" i="63"/>
  <c r="M664" i="63"/>
  <c r="L664" i="63"/>
  <c r="M657" i="63"/>
  <c r="L657" i="63"/>
  <c r="M644" i="63"/>
  <c r="L644" i="63"/>
  <c r="M642" i="63"/>
  <c r="L642" i="63"/>
  <c r="M607" i="63"/>
  <c r="L607" i="63"/>
  <c r="M603" i="63"/>
  <c r="L603" i="63"/>
  <c r="M598" i="63"/>
  <c r="L598" i="63"/>
  <c r="M584" i="63"/>
  <c r="L584" i="63"/>
  <c r="M582" i="63"/>
  <c r="L582" i="63"/>
  <c r="M574" i="63"/>
  <c r="L574" i="63"/>
  <c r="M570" i="63"/>
  <c r="L570" i="63"/>
  <c r="M568" i="63"/>
  <c r="L568" i="63"/>
  <c r="M559" i="63"/>
  <c r="L559" i="63"/>
  <c r="M551" i="63"/>
  <c r="L551" i="63"/>
  <c r="M548" i="63"/>
  <c r="L548" i="63"/>
  <c r="M529" i="63"/>
  <c r="L529" i="63"/>
  <c r="M527" i="63"/>
  <c r="L527" i="63"/>
  <c r="M521" i="63"/>
  <c r="L521" i="63"/>
  <c r="M510" i="63"/>
  <c r="L510" i="63"/>
  <c r="M502" i="63"/>
  <c r="L502" i="63"/>
  <c r="M478" i="63"/>
  <c r="L478" i="63"/>
  <c r="M472" i="63"/>
  <c r="L472" i="63"/>
  <c r="M469" i="63"/>
  <c r="L469" i="63"/>
  <c r="M460" i="63"/>
  <c r="L460" i="63"/>
  <c r="M454" i="63"/>
  <c r="L454" i="63"/>
  <c r="M452" i="63"/>
  <c r="L452" i="63"/>
  <c r="M449" i="63"/>
  <c r="L449" i="63"/>
  <c r="M447" i="63"/>
  <c r="L447" i="63"/>
  <c r="M443" i="63"/>
  <c r="L443" i="63"/>
  <c r="M440" i="63"/>
  <c r="L440" i="63"/>
  <c r="M433" i="63"/>
  <c r="L433" i="63"/>
  <c r="M425" i="63"/>
  <c r="L425" i="63"/>
  <c r="M376" i="63"/>
  <c r="L376" i="63"/>
  <c r="M372" i="63"/>
  <c r="L372" i="63"/>
  <c r="M370" i="63"/>
  <c r="L370" i="63"/>
  <c r="M335" i="63"/>
  <c r="L335" i="63"/>
  <c r="M333" i="63"/>
  <c r="L333" i="63"/>
  <c r="M325" i="63"/>
  <c r="L325" i="63"/>
  <c r="M305" i="63"/>
  <c r="L305" i="63"/>
  <c r="M222" i="63"/>
  <c r="L222" i="63"/>
  <c r="M214" i="63"/>
  <c r="L214" i="63"/>
  <c r="M197" i="63"/>
  <c r="L197" i="63"/>
  <c r="M195" i="63"/>
  <c r="L195" i="63"/>
  <c r="M193" i="63"/>
  <c r="L193" i="63"/>
  <c r="M177" i="63"/>
  <c r="L177" i="63"/>
  <c r="M166" i="63"/>
  <c r="L166" i="63"/>
  <c r="M162" i="63"/>
  <c r="L162" i="63"/>
  <c r="M156" i="63"/>
  <c r="L156" i="63"/>
  <c r="M99" i="63"/>
  <c r="L99" i="63"/>
  <c r="D979" i="63" s="1"/>
  <c r="M98" i="63"/>
  <c r="L98" i="63"/>
  <c r="M77" i="63"/>
  <c r="L77" i="63"/>
  <c r="M73" i="63"/>
  <c r="M78" i="63" s="1"/>
  <c r="L73" i="63"/>
  <c r="L78" i="63" s="1"/>
  <c r="M69" i="63"/>
  <c r="L69" i="63"/>
  <c r="M61" i="63"/>
  <c r="L61" i="63"/>
  <c r="M53" i="63"/>
  <c r="L53" i="63"/>
  <c r="M45" i="63"/>
  <c r="L45" i="63"/>
  <c r="M38" i="63"/>
  <c r="L38" i="63"/>
  <c r="M30" i="63"/>
  <c r="L30" i="63"/>
  <c r="M22" i="63"/>
  <c r="L22" i="63"/>
  <c r="M14" i="63"/>
  <c r="L14" i="63"/>
  <c r="L969" i="63" l="1"/>
  <c r="D982" i="63" s="1"/>
  <c r="M969" i="63"/>
  <c r="L444" i="63"/>
  <c r="D981" i="63" s="1"/>
  <c r="M444" i="63"/>
  <c r="L70" i="63"/>
  <c r="D978" i="63" s="1"/>
  <c r="M70" i="63"/>
  <c r="A4" i="63"/>
  <c r="M952" i="82"/>
  <c r="M970" i="63" l="1"/>
  <c r="L970" i="63"/>
  <c r="R270" i="82"/>
  <c r="X951" i="82"/>
  <c r="V951" i="82"/>
  <c r="W951" i="82" s="1"/>
  <c r="U951" i="82"/>
  <c r="N951" i="82" s="1"/>
  <c r="M964" i="82"/>
  <c r="M961" i="82"/>
  <c r="M959" i="82"/>
  <c r="M955" i="82"/>
  <c r="M947" i="82"/>
  <c r="M944" i="82"/>
  <c r="M936" i="82"/>
  <c r="M933" i="82"/>
  <c r="M926" i="82"/>
  <c r="M922" i="82"/>
  <c r="M912" i="82"/>
  <c r="M910" i="82"/>
  <c r="M908" i="82"/>
  <c r="M906" i="82"/>
  <c r="M904" i="82"/>
  <c r="M902" i="82"/>
  <c r="M894" i="82"/>
  <c r="M885" i="82"/>
  <c r="M883" i="82"/>
  <c r="M881" i="82"/>
  <c r="M873" i="82"/>
  <c r="M870" i="82"/>
  <c r="M821" i="82"/>
  <c r="M818" i="82"/>
  <c r="M816" i="82"/>
  <c r="M794" i="82"/>
  <c r="M786" i="82"/>
  <c r="M784" i="82"/>
  <c r="M780" i="82"/>
  <c r="M776" i="82"/>
  <c r="M774" i="82"/>
  <c r="M770" i="82"/>
  <c r="M759" i="82"/>
  <c r="M752" i="82"/>
  <c r="M739" i="82"/>
  <c r="M737" i="82"/>
  <c r="M702" i="82"/>
  <c r="M667" i="82"/>
  <c r="M663" i="82"/>
  <c r="M658" i="82"/>
  <c r="M644" i="82"/>
  <c r="M642" i="82"/>
  <c r="M640" i="82"/>
  <c r="M632" i="82"/>
  <c r="M628" i="82"/>
  <c r="M626" i="82"/>
  <c r="M617" i="82"/>
  <c r="M609" i="82"/>
  <c r="M601" i="82"/>
  <c r="M581" i="82"/>
  <c r="M498" i="82"/>
  <c r="M490" i="82"/>
  <c r="M487" i="82"/>
  <c r="M468" i="82"/>
  <c r="M466" i="82"/>
  <c r="M460" i="82"/>
  <c r="M443" i="82"/>
  <c r="M432" i="82"/>
  <c r="M424" i="82"/>
  <c r="M400" i="82"/>
  <c r="M394" i="82"/>
  <c r="M392" i="82"/>
  <c r="M390" i="82"/>
  <c r="M387" i="82"/>
  <c r="M378" i="82"/>
  <c r="M372" i="82"/>
  <c r="M370" i="82"/>
  <c r="M354" i="82"/>
  <c r="M343" i="82"/>
  <c r="M340" i="82"/>
  <c r="M336" i="82"/>
  <c r="M330" i="82"/>
  <c r="M328" i="82"/>
  <c r="M275" i="82"/>
  <c r="Q272" i="82"/>
  <c r="P272" i="82"/>
  <c r="N272" i="82"/>
  <c r="M272" i="82"/>
  <c r="Q271" i="82"/>
  <c r="P271" i="82"/>
  <c r="N271" i="82"/>
  <c r="M271" i="82"/>
  <c r="M267" i="82"/>
  <c r="M258" i="82"/>
  <c r="M166" i="82"/>
  <c r="M149" i="82"/>
  <c r="M112" i="82"/>
  <c r="M109" i="82"/>
  <c r="M84" i="82"/>
  <c r="M78" i="82"/>
  <c r="M74" i="82"/>
  <c r="M79" i="82" s="1"/>
  <c r="E973" i="82" s="1"/>
  <c r="M70" i="82"/>
  <c r="M62" i="82"/>
  <c r="M54" i="82"/>
  <c r="M46" i="82"/>
  <c r="M39" i="82"/>
  <c r="M31" i="82"/>
  <c r="M23" i="82"/>
  <c r="M15" i="82"/>
  <c r="M980" i="82"/>
  <c r="X957" i="82"/>
  <c r="V957" i="82"/>
  <c r="W957" i="82" s="1"/>
  <c r="U957" i="82"/>
  <c r="N957" i="82" s="1"/>
  <c r="X956" i="82"/>
  <c r="V956" i="82"/>
  <c r="W956" i="82" s="1"/>
  <c r="U956" i="82"/>
  <c r="N956" i="82" s="1"/>
  <c r="X954" i="82"/>
  <c r="V954" i="82"/>
  <c r="W954" i="82" s="1"/>
  <c r="U954" i="82"/>
  <c r="N954" i="82" s="1"/>
  <c r="X953" i="82"/>
  <c r="V953" i="82"/>
  <c r="W953" i="82" s="1"/>
  <c r="U953" i="82"/>
  <c r="N953" i="82" s="1"/>
  <c r="X1005" i="82"/>
  <c r="V1005" i="82"/>
  <c r="W1005" i="82" s="1"/>
  <c r="U1005" i="82"/>
  <c r="N1005" i="82" s="1"/>
  <c r="X1004" i="82"/>
  <c r="V1004" i="82"/>
  <c r="W1004" i="82" s="1"/>
  <c r="U1004" i="82"/>
  <c r="N1004" i="82" s="1"/>
  <c r="X950" i="82"/>
  <c r="V950" i="82"/>
  <c r="W950" i="82" s="1"/>
  <c r="U950" i="82"/>
  <c r="N950" i="82" s="1"/>
  <c r="X949" i="82"/>
  <c r="V949" i="82"/>
  <c r="W949" i="82" s="1"/>
  <c r="U949" i="82"/>
  <c r="N949" i="82" s="1"/>
  <c r="X948" i="82"/>
  <c r="V948" i="82"/>
  <c r="W948" i="82" s="1"/>
  <c r="U948" i="82"/>
  <c r="N948" i="82" s="1"/>
  <c r="X946" i="82"/>
  <c r="V946" i="82"/>
  <c r="W946" i="82" s="1"/>
  <c r="U946" i="82"/>
  <c r="N946" i="82" s="1"/>
  <c r="X945" i="82"/>
  <c r="V945" i="82"/>
  <c r="W945" i="82" s="1"/>
  <c r="U945" i="82"/>
  <c r="N945" i="82" s="1"/>
  <c r="X943" i="82"/>
  <c r="V943" i="82"/>
  <c r="W943" i="82" s="1"/>
  <c r="U943" i="82"/>
  <c r="N943" i="82" s="1"/>
  <c r="X942" i="82"/>
  <c r="V942" i="82"/>
  <c r="W942" i="82" s="1"/>
  <c r="U942" i="82"/>
  <c r="N942" i="82" s="1"/>
  <c r="X941" i="82"/>
  <c r="V941" i="82"/>
  <c r="W941" i="82" s="1"/>
  <c r="U941" i="82"/>
  <c r="N941" i="82" s="1"/>
  <c r="X940" i="82"/>
  <c r="V940" i="82"/>
  <c r="W940" i="82" s="1"/>
  <c r="U940" i="82"/>
  <c r="N940" i="82" s="1"/>
  <c r="X939" i="82"/>
  <c r="V939" i="82"/>
  <c r="W939" i="82" s="1"/>
  <c r="U939" i="82"/>
  <c r="N939" i="82" s="1"/>
  <c r="X938" i="82"/>
  <c r="V938" i="82"/>
  <c r="W938" i="82" s="1"/>
  <c r="U938" i="82"/>
  <c r="N938" i="82" s="1"/>
  <c r="X937" i="82"/>
  <c r="V937" i="82"/>
  <c r="W937" i="82" s="1"/>
  <c r="U937" i="82"/>
  <c r="N937" i="82" s="1"/>
  <c r="X935" i="82"/>
  <c r="V935" i="82"/>
  <c r="W935" i="82" s="1"/>
  <c r="U935" i="82"/>
  <c r="N935" i="82" s="1"/>
  <c r="X934" i="82"/>
  <c r="V934" i="82"/>
  <c r="W934" i="82" s="1"/>
  <c r="U934" i="82"/>
  <c r="N934" i="82" s="1"/>
  <c r="X932" i="82"/>
  <c r="V932" i="82"/>
  <c r="W932" i="82" s="1"/>
  <c r="U932" i="82"/>
  <c r="N932" i="82" s="1"/>
  <c r="X931" i="82"/>
  <c r="V931" i="82"/>
  <c r="W931" i="82" s="1"/>
  <c r="U931" i="82"/>
  <c r="N931" i="82" s="1"/>
  <c r="X930" i="82"/>
  <c r="V930" i="82"/>
  <c r="W930" i="82" s="1"/>
  <c r="U930" i="82"/>
  <c r="N930" i="82" s="1"/>
  <c r="X929" i="82"/>
  <c r="V929" i="82"/>
  <c r="W929" i="82" s="1"/>
  <c r="U929" i="82"/>
  <c r="N929" i="82" s="1"/>
  <c r="X928" i="82"/>
  <c r="V928" i="82"/>
  <c r="W928" i="82" s="1"/>
  <c r="U928" i="82"/>
  <c r="N928" i="82" s="1"/>
  <c r="X927" i="82"/>
  <c r="V927" i="82"/>
  <c r="W927" i="82" s="1"/>
  <c r="U927" i="82"/>
  <c r="N927" i="82" s="1"/>
  <c r="X925" i="82"/>
  <c r="V925" i="82"/>
  <c r="W925" i="82" s="1"/>
  <c r="U925" i="82"/>
  <c r="N925" i="82" s="1"/>
  <c r="X924" i="82"/>
  <c r="V924" i="82"/>
  <c r="W924" i="82" s="1"/>
  <c r="U924" i="82"/>
  <c r="N924" i="82" s="1"/>
  <c r="X923" i="82"/>
  <c r="V923" i="82"/>
  <c r="W923" i="82" s="1"/>
  <c r="U923" i="82"/>
  <c r="N923" i="82" s="1"/>
  <c r="X921" i="82"/>
  <c r="V921" i="82"/>
  <c r="W921" i="82" s="1"/>
  <c r="U921" i="82"/>
  <c r="N921" i="82" s="1"/>
  <c r="U958" i="82"/>
  <c r="N958" i="82" s="1"/>
  <c r="V958" i="82"/>
  <c r="W958" i="82" s="1"/>
  <c r="X958" i="82"/>
  <c r="U960" i="82"/>
  <c r="N960" i="82" s="1"/>
  <c r="N961" i="82" s="1"/>
  <c r="V960" i="82"/>
  <c r="W960" i="82" s="1"/>
  <c r="X960" i="82"/>
  <c r="U962" i="82"/>
  <c r="N962" i="82" s="1"/>
  <c r="V962" i="82"/>
  <c r="W962" i="82" s="1"/>
  <c r="X962" i="82"/>
  <c r="U963" i="82"/>
  <c r="N963" i="82" s="1"/>
  <c r="V963" i="82"/>
  <c r="W963" i="82" s="1"/>
  <c r="X963" i="82"/>
  <c r="X212" i="82"/>
  <c r="V212" i="82"/>
  <c r="W212" i="82" s="1"/>
  <c r="U212" i="82"/>
  <c r="N212" i="82" s="1"/>
  <c r="X211" i="82"/>
  <c r="V211" i="82"/>
  <c r="W211" i="82" s="1"/>
  <c r="U211" i="82"/>
  <c r="N211" i="82" s="1"/>
  <c r="X210" i="82"/>
  <c r="V210" i="82"/>
  <c r="W210" i="82" s="1"/>
  <c r="U210" i="82"/>
  <c r="N210" i="82" s="1"/>
  <c r="X209" i="82"/>
  <c r="V209" i="82"/>
  <c r="W209" i="82" s="1"/>
  <c r="U209" i="82"/>
  <c r="N209" i="82" s="1"/>
  <c r="X208" i="82"/>
  <c r="V208" i="82"/>
  <c r="W208" i="82" s="1"/>
  <c r="U208" i="82"/>
  <c r="N208" i="82" s="1"/>
  <c r="X207" i="82"/>
  <c r="V207" i="82"/>
  <c r="W207" i="82" s="1"/>
  <c r="U207" i="82"/>
  <c r="N207" i="82" s="1"/>
  <c r="X206" i="82"/>
  <c r="V206" i="82"/>
  <c r="W206" i="82" s="1"/>
  <c r="U206" i="82"/>
  <c r="N206" i="82" s="1"/>
  <c r="X205" i="82"/>
  <c r="V205" i="82"/>
  <c r="W205" i="82" s="1"/>
  <c r="U205" i="82"/>
  <c r="N205" i="82" s="1"/>
  <c r="X204" i="82"/>
  <c r="V204" i="82"/>
  <c r="W204" i="82" s="1"/>
  <c r="U204" i="82"/>
  <c r="N204" i="82" s="1"/>
  <c r="X203" i="82"/>
  <c r="V203" i="82"/>
  <c r="W203" i="82" s="1"/>
  <c r="U203" i="82"/>
  <c r="N203" i="82" s="1"/>
  <c r="X202" i="82"/>
  <c r="V202" i="82"/>
  <c r="W202" i="82" s="1"/>
  <c r="U202" i="82"/>
  <c r="N202" i="82" s="1"/>
  <c r="X201" i="82"/>
  <c r="V201" i="82"/>
  <c r="W201" i="82" s="1"/>
  <c r="U201" i="82"/>
  <c r="N201" i="82" s="1"/>
  <c r="X200" i="82"/>
  <c r="V200" i="82"/>
  <c r="W200" i="82" s="1"/>
  <c r="U200" i="82"/>
  <c r="N200" i="82" s="1"/>
  <c r="X199" i="82"/>
  <c r="V199" i="82"/>
  <c r="W199" i="82" s="1"/>
  <c r="U199" i="82"/>
  <c r="N199" i="82" s="1"/>
  <c r="X198" i="82"/>
  <c r="V198" i="82"/>
  <c r="W198" i="82" s="1"/>
  <c r="U198" i="82"/>
  <c r="N198" i="82" s="1"/>
  <c r="X197" i="82"/>
  <c r="V197" i="82"/>
  <c r="W197" i="82" s="1"/>
  <c r="U197" i="82"/>
  <c r="N197" i="82" s="1"/>
  <c r="X196" i="82"/>
  <c r="V196" i="82"/>
  <c r="W196" i="82" s="1"/>
  <c r="U196" i="82"/>
  <c r="N196" i="82" s="1"/>
  <c r="X195" i="82"/>
  <c r="V195" i="82"/>
  <c r="W195" i="82" s="1"/>
  <c r="U195" i="82"/>
  <c r="N195" i="82" s="1"/>
  <c r="X194" i="82"/>
  <c r="V194" i="82"/>
  <c r="W194" i="82" s="1"/>
  <c r="U194" i="82"/>
  <c r="N194" i="82" s="1"/>
  <c r="X193" i="82"/>
  <c r="V193" i="82"/>
  <c r="W193" i="82" s="1"/>
  <c r="U193" i="82"/>
  <c r="N193" i="82" s="1"/>
  <c r="X192" i="82"/>
  <c r="V192" i="82"/>
  <c r="W192" i="82" s="1"/>
  <c r="U192" i="82"/>
  <c r="N192" i="82" s="1"/>
  <c r="X191" i="82"/>
  <c r="V191" i="82"/>
  <c r="W191" i="82" s="1"/>
  <c r="U191" i="82"/>
  <c r="N191" i="82" s="1"/>
  <c r="X190" i="82"/>
  <c r="V190" i="82"/>
  <c r="W190" i="82" s="1"/>
  <c r="U190" i="82"/>
  <c r="N190" i="82" s="1"/>
  <c r="X189" i="82"/>
  <c r="V189" i="82"/>
  <c r="W189" i="82" s="1"/>
  <c r="U189" i="82"/>
  <c r="N189" i="82" s="1"/>
  <c r="X188" i="82"/>
  <c r="V188" i="82"/>
  <c r="W188" i="82" s="1"/>
  <c r="U188" i="82"/>
  <c r="N188" i="82" s="1"/>
  <c r="X187" i="82"/>
  <c r="V187" i="82"/>
  <c r="W187" i="82" s="1"/>
  <c r="U187" i="82"/>
  <c r="N187" i="82" s="1"/>
  <c r="X186" i="82"/>
  <c r="V186" i="82"/>
  <c r="W186" i="82" s="1"/>
  <c r="U186" i="82"/>
  <c r="N186" i="82" s="1"/>
  <c r="X185" i="82"/>
  <c r="V185" i="82"/>
  <c r="W185" i="82" s="1"/>
  <c r="U185" i="82"/>
  <c r="N185" i="82" s="1"/>
  <c r="X184" i="82"/>
  <c r="V184" i="82"/>
  <c r="W184" i="82" s="1"/>
  <c r="U184" i="82"/>
  <c r="N184" i="82" s="1"/>
  <c r="X183" i="82"/>
  <c r="V183" i="82"/>
  <c r="W183" i="82" s="1"/>
  <c r="U183" i="82"/>
  <c r="N183" i="82" s="1"/>
  <c r="X182" i="82"/>
  <c r="V182" i="82"/>
  <c r="W182" i="82" s="1"/>
  <c r="U182" i="82"/>
  <c r="N182" i="82" s="1"/>
  <c r="X181" i="82"/>
  <c r="V181" i="82"/>
  <c r="W181" i="82" s="1"/>
  <c r="U181" i="82"/>
  <c r="N181" i="82" s="1"/>
  <c r="X180" i="82"/>
  <c r="V180" i="82"/>
  <c r="W180" i="82" s="1"/>
  <c r="U180" i="82"/>
  <c r="N180" i="82" s="1"/>
  <c r="X179" i="82"/>
  <c r="V179" i="82"/>
  <c r="W179" i="82" s="1"/>
  <c r="U179" i="82"/>
  <c r="N179" i="82" s="1"/>
  <c r="X178" i="82"/>
  <c r="V178" i="82"/>
  <c r="W178" i="82" s="1"/>
  <c r="U178" i="82"/>
  <c r="N178" i="82" s="1"/>
  <c r="X177" i="82"/>
  <c r="V177" i="82"/>
  <c r="W177" i="82" s="1"/>
  <c r="U177" i="82"/>
  <c r="N177" i="82" s="1"/>
  <c r="X176" i="82"/>
  <c r="V176" i="82"/>
  <c r="W176" i="82" s="1"/>
  <c r="U176" i="82"/>
  <c r="N176" i="82" s="1"/>
  <c r="X175" i="82"/>
  <c r="V175" i="82"/>
  <c r="W175" i="82" s="1"/>
  <c r="U175" i="82"/>
  <c r="N175" i="82" s="1"/>
  <c r="X174" i="82"/>
  <c r="V174" i="82"/>
  <c r="W174" i="82" s="1"/>
  <c r="U174" i="82"/>
  <c r="N174" i="82" s="1"/>
  <c r="X173" i="82"/>
  <c r="V173" i="82"/>
  <c r="W173" i="82" s="1"/>
  <c r="U173" i="82"/>
  <c r="N173" i="82" s="1"/>
  <c r="X172" i="82"/>
  <c r="V172" i="82"/>
  <c r="W172" i="82" s="1"/>
  <c r="U172" i="82"/>
  <c r="N172" i="82" s="1"/>
  <c r="X171" i="82"/>
  <c r="V171" i="82"/>
  <c r="W171" i="82" s="1"/>
  <c r="U171" i="82"/>
  <c r="N171" i="82" s="1"/>
  <c r="X170" i="82"/>
  <c r="V170" i="82"/>
  <c r="W170" i="82" s="1"/>
  <c r="U170" i="82"/>
  <c r="N170" i="82" s="1"/>
  <c r="X169" i="82"/>
  <c r="V169" i="82"/>
  <c r="W169" i="82" s="1"/>
  <c r="U169" i="82"/>
  <c r="N169" i="82" s="1"/>
  <c r="X168" i="82"/>
  <c r="V168" i="82"/>
  <c r="W168" i="82" s="1"/>
  <c r="U168" i="82"/>
  <c r="N168" i="82" s="1"/>
  <c r="X167" i="82"/>
  <c r="V167" i="82"/>
  <c r="W167" i="82" s="1"/>
  <c r="U167" i="82"/>
  <c r="N167" i="82" s="1"/>
  <c r="X165" i="82"/>
  <c r="V165" i="82"/>
  <c r="W165" i="82" s="1"/>
  <c r="U165" i="82"/>
  <c r="N165" i="82" s="1"/>
  <c r="X164" i="82"/>
  <c r="V164" i="82"/>
  <c r="W164" i="82" s="1"/>
  <c r="U164" i="82"/>
  <c r="N164" i="82" s="1"/>
  <c r="X163" i="82"/>
  <c r="V163" i="82"/>
  <c r="W163" i="82" s="1"/>
  <c r="U163" i="82"/>
  <c r="N163" i="82" s="1"/>
  <c r="X162" i="82"/>
  <c r="V162" i="82"/>
  <c r="W162" i="82" s="1"/>
  <c r="U162" i="82"/>
  <c r="N162" i="82" s="1"/>
  <c r="X161" i="82"/>
  <c r="V161" i="82"/>
  <c r="W161" i="82" s="1"/>
  <c r="U161" i="82"/>
  <c r="N161" i="82" s="1"/>
  <c r="X160" i="82"/>
  <c r="V160" i="82"/>
  <c r="W160" i="82" s="1"/>
  <c r="U160" i="82"/>
  <c r="N160" i="82" s="1"/>
  <c r="X159" i="82"/>
  <c r="V159" i="82"/>
  <c r="W159" i="82" s="1"/>
  <c r="U159" i="82"/>
  <c r="N159" i="82" s="1"/>
  <c r="X158" i="82"/>
  <c r="V158" i="82"/>
  <c r="W158" i="82" s="1"/>
  <c r="U158" i="82"/>
  <c r="N158" i="82" s="1"/>
  <c r="X157" i="82"/>
  <c r="V157" i="82"/>
  <c r="W157" i="82" s="1"/>
  <c r="U157" i="82"/>
  <c r="N157" i="82" s="1"/>
  <c r="X156" i="82"/>
  <c r="V156" i="82"/>
  <c r="W156" i="82" s="1"/>
  <c r="U156" i="82"/>
  <c r="N156" i="82" s="1"/>
  <c r="X155" i="82"/>
  <c r="V155" i="82"/>
  <c r="W155" i="82" s="1"/>
  <c r="U155" i="82"/>
  <c r="N155" i="82" s="1"/>
  <c r="X154" i="82"/>
  <c r="V154" i="82"/>
  <c r="W154" i="82" s="1"/>
  <c r="U154" i="82"/>
  <c r="N154" i="82" s="1"/>
  <c r="X153" i="82"/>
  <c r="V153" i="82"/>
  <c r="W153" i="82" s="1"/>
  <c r="U153" i="82"/>
  <c r="N153" i="82" s="1"/>
  <c r="X152" i="82"/>
  <c r="V152" i="82"/>
  <c r="W152" i="82" s="1"/>
  <c r="U152" i="82"/>
  <c r="N152" i="82" s="1"/>
  <c r="X151" i="82"/>
  <c r="V151" i="82"/>
  <c r="W151" i="82" s="1"/>
  <c r="U151" i="82"/>
  <c r="N151" i="82" s="1"/>
  <c r="X150" i="82"/>
  <c r="V150" i="82"/>
  <c r="W150" i="82" s="1"/>
  <c r="U150" i="82"/>
  <c r="N150" i="82" s="1"/>
  <c r="X113" i="82"/>
  <c r="V113" i="82"/>
  <c r="W113" i="82" s="1"/>
  <c r="U113" i="82"/>
  <c r="N113" i="82" s="1"/>
  <c r="X77" i="82"/>
  <c r="V77" i="82"/>
  <c r="W77" i="82" s="1"/>
  <c r="U77" i="82"/>
  <c r="N77" i="82" s="1"/>
  <c r="X66" i="82"/>
  <c r="V66" i="82"/>
  <c r="W66" i="82" s="1"/>
  <c r="U66" i="82"/>
  <c r="N66" i="82" s="1"/>
  <c r="X65" i="82"/>
  <c r="V65" i="82"/>
  <c r="W65" i="82" s="1"/>
  <c r="U65" i="82"/>
  <c r="N65" i="82" s="1"/>
  <c r="X64" i="82"/>
  <c r="V64" i="82"/>
  <c r="W64" i="82" s="1"/>
  <c r="U64" i="82"/>
  <c r="N64" i="82" s="1"/>
  <c r="X63" i="82"/>
  <c r="V63" i="82"/>
  <c r="W63" i="82" s="1"/>
  <c r="U63" i="82"/>
  <c r="N63" i="82" s="1"/>
  <c r="X61" i="82"/>
  <c r="V61" i="82"/>
  <c r="W61" i="82" s="1"/>
  <c r="U61" i="82"/>
  <c r="N61" i="82" s="1"/>
  <c r="X60" i="82"/>
  <c r="V60" i="82"/>
  <c r="W60" i="82" s="1"/>
  <c r="U60" i="82"/>
  <c r="N60" i="82" s="1"/>
  <c r="X59" i="82"/>
  <c r="V59" i="82"/>
  <c r="W59" i="82" s="1"/>
  <c r="U59" i="82"/>
  <c r="N59" i="82" s="1"/>
  <c r="X58" i="82"/>
  <c r="V58" i="82"/>
  <c r="W58" i="82" s="1"/>
  <c r="U58" i="82"/>
  <c r="N58" i="82" s="1"/>
  <c r="X57" i="82"/>
  <c r="V57" i="82"/>
  <c r="W57" i="82" s="1"/>
  <c r="U57" i="82"/>
  <c r="N57" i="82" s="1"/>
  <c r="X56" i="82"/>
  <c r="V56" i="82"/>
  <c r="W56" i="82" s="1"/>
  <c r="U56" i="82"/>
  <c r="N56" i="82" s="1"/>
  <c r="X55" i="82"/>
  <c r="V55" i="82"/>
  <c r="W55" i="82" s="1"/>
  <c r="U55" i="82"/>
  <c r="N55" i="82" s="1"/>
  <c r="X53" i="82"/>
  <c r="V53" i="82"/>
  <c r="W53" i="82" s="1"/>
  <c r="U53" i="82"/>
  <c r="N53" i="82" s="1"/>
  <c r="X52" i="82"/>
  <c r="V52" i="82"/>
  <c r="W52" i="82" s="1"/>
  <c r="U52" i="82"/>
  <c r="N52" i="82" s="1"/>
  <c r="X51" i="82"/>
  <c r="V51" i="82"/>
  <c r="W51" i="82" s="1"/>
  <c r="U51" i="82"/>
  <c r="N51" i="82" s="1"/>
  <c r="X50" i="82"/>
  <c r="V50" i="82"/>
  <c r="W50" i="82" s="1"/>
  <c r="U50" i="82"/>
  <c r="N50" i="82" s="1"/>
  <c r="X49" i="82"/>
  <c r="V49" i="82"/>
  <c r="W49" i="82" s="1"/>
  <c r="U49" i="82"/>
  <c r="N49" i="82" s="1"/>
  <c r="X48" i="82"/>
  <c r="V48" i="82"/>
  <c r="W48" i="82" s="1"/>
  <c r="U48" i="82"/>
  <c r="N48" i="82" s="1"/>
  <c r="X47" i="82"/>
  <c r="V47" i="82"/>
  <c r="W47" i="82" s="1"/>
  <c r="U47" i="82"/>
  <c r="N47" i="82" s="1"/>
  <c r="X45" i="82"/>
  <c r="V45" i="82"/>
  <c r="W45" i="82" s="1"/>
  <c r="U45" i="82"/>
  <c r="N45" i="82" s="1"/>
  <c r="X44" i="82"/>
  <c r="V44" i="82"/>
  <c r="W44" i="82" s="1"/>
  <c r="U44" i="82"/>
  <c r="N44" i="82" s="1"/>
  <c r="X43" i="82"/>
  <c r="V43" i="82"/>
  <c r="W43" i="82" s="1"/>
  <c r="U43" i="82"/>
  <c r="N43" i="82" s="1"/>
  <c r="X42" i="82"/>
  <c r="V42" i="82"/>
  <c r="W42" i="82" s="1"/>
  <c r="U42" i="82"/>
  <c r="N42" i="82" s="1"/>
  <c r="X41" i="82"/>
  <c r="V41" i="82"/>
  <c r="W41" i="82" s="1"/>
  <c r="U41" i="82"/>
  <c r="N41" i="82" s="1"/>
  <c r="X40" i="82"/>
  <c r="V40" i="82"/>
  <c r="W40" i="82" s="1"/>
  <c r="U40" i="82"/>
  <c r="N40" i="82" s="1"/>
  <c r="X38" i="82"/>
  <c r="V38" i="82"/>
  <c r="W38" i="82" s="1"/>
  <c r="U38" i="82"/>
  <c r="N38" i="82" s="1"/>
  <c r="X37" i="82"/>
  <c r="V37" i="82"/>
  <c r="W37" i="82" s="1"/>
  <c r="U37" i="82"/>
  <c r="N37" i="82" s="1"/>
  <c r="P113" i="82" l="1"/>
  <c r="Q113" i="82" s="1"/>
  <c r="R113" i="82" s="1"/>
  <c r="N952" i="82"/>
  <c r="N947" i="82"/>
  <c r="P951" i="82"/>
  <c r="Q951" i="82" s="1"/>
  <c r="R951" i="82" s="1"/>
  <c r="R272" i="82"/>
  <c r="R271" i="82"/>
  <c r="H975" i="82"/>
  <c r="N964" i="82"/>
  <c r="N936" i="82"/>
  <c r="N955" i="82"/>
  <c r="N926" i="82"/>
  <c r="N933" i="82"/>
  <c r="N944" i="82"/>
  <c r="N959" i="82"/>
  <c r="M965" i="82"/>
  <c r="M268" i="82"/>
  <c r="E974" i="82" s="1"/>
  <c r="N149" i="82"/>
  <c r="N166" i="82"/>
  <c r="M71" i="82"/>
  <c r="E972" i="82" s="1"/>
  <c r="N54" i="82"/>
  <c r="N62" i="82"/>
  <c r="N46" i="82"/>
  <c r="P939" i="82"/>
  <c r="Q939" i="82" s="1"/>
  <c r="R939" i="82" s="1"/>
  <c r="P924" i="82"/>
  <c r="Q924" i="82" s="1"/>
  <c r="R924" i="82" s="1"/>
  <c r="P958" i="82"/>
  <c r="Q958" i="82" s="1"/>
  <c r="R958" i="82" s="1"/>
  <c r="P941" i="82"/>
  <c r="Q941" i="82" s="1"/>
  <c r="R941" i="82" s="1"/>
  <c r="P946" i="82"/>
  <c r="Q946" i="82" s="1"/>
  <c r="R946" i="82" s="1"/>
  <c r="P921" i="82"/>
  <c r="Q921" i="82" s="1"/>
  <c r="R921" i="82" s="1"/>
  <c r="P927" i="82"/>
  <c r="P943" i="82"/>
  <c r="Q943" i="82" s="1"/>
  <c r="R943" i="82" s="1"/>
  <c r="P945" i="82"/>
  <c r="P940" i="82"/>
  <c r="Q940" i="82" s="1"/>
  <c r="R940" i="82" s="1"/>
  <c r="P934" i="82"/>
  <c r="P953" i="82"/>
  <c r="P954" i="82"/>
  <c r="Q954" i="82" s="1"/>
  <c r="R954" i="82" s="1"/>
  <c r="P929" i="82"/>
  <c r="Q929" i="82" s="1"/>
  <c r="R929" i="82" s="1"/>
  <c r="P930" i="82"/>
  <c r="Q930" i="82" s="1"/>
  <c r="R930" i="82" s="1"/>
  <c r="P937" i="82"/>
  <c r="P949" i="82"/>
  <c r="Q949" i="82" s="1"/>
  <c r="R949" i="82" s="1"/>
  <c r="P950" i="82"/>
  <c r="Q950" i="82" s="1"/>
  <c r="R950" i="82" s="1"/>
  <c r="P956" i="82"/>
  <c r="P935" i="82"/>
  <c r="Q935" i="82" s="1"/>
  <c r="R935" i="82" s="1"/>
  <c r="P931" i="82"/>
  <c r="Q931" i="82" s="1"/>
  <c r="R931" i="82" s="1"/>
  <c r="P1004" i="82"/>
  <c r="Q1004" i="82" s="1"/>
  <c r="R1004" i="82" s="1"/>
  <c r="P923" i="82"/>
  <c r="P928" i="82"/>
  <c r="Q928" i="82" s="1"/>
  <c r="R928" i="82" s="1"/>
  <c r="P932" i="82"/>
  <c r="Q932" i="82" s="1"/>
  <c r="R932" i="82" s="1"/>
  <c r="P938" i="82"/>
  <c r="Q938" i="82" s="1"/>
  <c r="R938" i="82" s="1"/>
  <c r="P942" i="82"/>
  <c r="Q942" i="82" s="1"/>
  <c r="R942" i="82" s="1"/>
  <c r="P948" i="82"/>
  <c r="P1005" i="82"/>
  <c r="Q1005" i="82" s="1"/>
  <c r="R1005" i="82" s="1"/>
  <c r="P957" i="82"/>
  <c r="Q957" i="82" s="1"/>
  <c r="R957" i="82" s="1"/>
  <c r="P960" i="82"/>
  <c r="P925" i="82"/>
  <c r="Q925" i="82" s="1"/>
  <c r="R925" i="82" s="1"/>
  <c r="P962" i="82"/>
  <c r="P963" i="82"/>
  <c r="Q963" i="82" s="1"/>
  <c r="R963" i="82" s="1"/>
  <c r="P178" i="82"/>
  <c r="Q178" i="82" s="1"/>
  <c r="R178" i="82" s="1"/>
  <c r="P212" i="82"/>
  <c r="Q212" i="82" s="1"/>
  <c r="R212" i="82" s="1"/>
  <c r="P151" i="82"/>
  <c r="Q151" i="82" s="1"/>
  <c r="R151" i="82" s="1"/>
  <c r="P164" i="82"/>
  <c r="Q164" i="82" s="1"/>
  <c r="R164" i="82" s="1"/>
  <c r="P176" i="82"/>
  <c r="Q176" i="82" s="1"/>
  <c r="R176" i="82" s="1"/>
  <c r="P185" i="82"/>
  <c r="Q185" i="82" s="1"/>
  <c r="R185" i="82" s="1"/>
  <c r="P194" i="82"/>
  <c r="Q194" i="82" s="1"/>
  <c r="R194" i="82" s="1"/>
  <c r="P197" i="82"/>
  <c r="Q197" i="82" s="1"/>
  <c r="R197" i="82" s="1"/>
  <c r="P155" i="82"/>
  <c r="Q155" i="82" s="1"/>
  <c r="R155" i="82" s="1"/>
  <c r="P180" i="82"/>
  <c r="Q180" i="82" s="1"/>
  <c r="R180" i="82" s="1"/>
  <c r="P184" i="82"/>
  <c r="Q184" i="82" s="1"/>
  <c r="R184" i="82" s="1"/>
  <c r="P152" i="82"/>
  <c r="Q152" i="82" s="1"/>
  <c r="R152" i="82" s="1"/>
  <c r="P205" i="82"/>
  <c r="Q205" i="82" s="1"/>
  <c r="R205" i="82" s="1"/>
  <c r="P61" i="82"/>
  <c r="Q61" i="82" s="1"/>
  <c r="R61" i="82" s="1"/>
  <c r="P163" i="82"/>
  <c r="Q163" i="82" s="1"/>
  <c r="R163" i="82" s="1"/>
  <c r="P181" i="82"/>
  <c r="Q181" i="82" s="1"/>
  <c r="R181" i="82" s="1"/>
  <c r="P150" i="82"/>
  <c r="P169" i="82"/>
  <c r="Q169" i="82" s="1"/>
  <c r="R169" i="82" s="1"/>
  <c r="P177" i="82"/>
  <c r="Q177" i="82" s="1"/>
  <c r="R177" i="82" s="1"/>
  <c r="P193" i="82"/>
  <c r="Q193" i="82" s="1"/>
  <c r="R193" i="82" s="1"/>
  <c r="P201" i="82"/>
  <c r="Q201" i="82" s="1"/>
  <c r="R201" i="82" s="1"/>
  <c r="P202" i="82"/>
  <c r="Q202" i="82" s="1"/>
  <c r="R202" i="82" s="1"/>
  <c r="P206" i="82"/>
  <c r="Q206" i="82" s="1"/>
  <c r="R206" i="82" s="1"/>
  <c r="P209" i="82"/>
  <c r="Q209" i="82" s="1"/>
  <c r="R209" i="82" s="1"/>
  <c r="P210" i="82"/>
  <c r="Q210" i="82" s="1"/>
  <c r="R210" i="82" s="1"/>
  <c r="P156" i="82"/>
  <c r="Q156" i="82" s="1"/>
  <c r="R156" i="82" s="1"/>
  <c r="P172" i="82"/>
  <c r="Q172" i="82" s="1"/>
  <c r="R172" i="82" s="1"/>
  <c r="P191" i="82"/>
  <c r="Q191" i="82" s="1"/>
  <c r="R191" i="82" s="1"/>
  <c r="P192" i="82"/>
  <c r="Q192" i="82" s="1"/>
  <c r="R192" i="82" s="1"/>
  <c r="P200" i="82"/>
  <c r="Q200" i="82" s="1"/>
  <c r="R200" i="82" s="1"/>
  <c r="P203" i="82"/>
  <c r="Q203" i="82" s="1"/>
  <c r="R203" i="82" s="1"/>
  <c r="P204" i="82"/>
  <c r="Q204" i="82" s="1"/>
  <c r="R204" i="82" s="1"/>
  <c r="P160" i="82"/>
  <c r="Q160" i="82" s="1"/>
  <c r="R160" i="82" s="1"/>
  <c r="P173" i="82"/>
  <c r="Q173" i="82" s="1"/>
  <c r="R173" i="82" s="1"/>
  <c r="P189" i="82"/>
  <c r="Q189" i="82" s="1"/>
  <c r="R189" i="82" s="1"/>
  <c r="P154" i="82"/>
  <c r="Q154" i="82" s="1"/>
  <c r="R154" i="82" s="1"/>
  <c r="P158" i="82"/>
  <c r="Q158" i="82" s="1"/>
  <c r="R158" i="82" s="1"/>
  <c r="P159" i="82"/>
  <c r="Q159" i="82" s="1"/>
  <c r="R159" i="82" s="1"/>
  <c r="P168" i="82"/>
  <c r="Q168" i="82" s="1"/>
  <c r="R168" i="82" s="1"/>
  <c r="P171" i="82"/>
  <c r="Q171" i="82" s="1"/>
  <c r="R171" i="82" s="1"/>
  <c r="P175" i="82"/>
  <c r="Q175" i="82" s="1"/>
  <c r="R175" i="82" s="1"/>
  <c r="P187" i="82"/>
  <c r="Q187" i="82" s="1"/>
  <c r="R187" i="82" s="1"/>
  <c r="P188" i="82"/>
  <c r="Q188" i="82" s="1"/>
  <c r="R188" i="82" s="1"/>
  <c r="P162" i="82"/>
  <c r="Q162" i="82" s="1"/>
  <c r="R162" i="82" s="1"/>
  <c r="P167" i="82"/>
  <c r="P208" i="82"/>
  <c r="Q208" i="82" s="1"/>
  <c r="R208" i="82" s="1"/>
  <c r="P199" i="82"/>
  <c r="Q199" i="82" s="1"/>
  <c r="R199" i="82" s="1"/>
  <c r="P190" i="82"/>
  <c r="Q190" i="82" s="1"/>
  <c r="R190" i="82" s="1"/>
  <c r="P153" i="82"/>
  <c r="Q153" i="82" s="1"/>
  <c r="R153" i="82" s="1"/>
  <c r="P174" i="82"/>
  <c r="Q174" i="82" s="1"/>
  <c r="R174" i="82" s="1"/>
  <c r="P157" i="82"/>
  <c r="Q157" i="82" s="1"/>
  <c r="R157" i="82" s="1"/>
  <c r="P161" i="82"/>
  <c r="Q161" i="82" s="1"/>
  <c r="R161" i="82" s="1"/>
  <c r="P186" i="82"/>
  <c r="Q186" i="82" s="1"/>
  <c r="R186" i="82" s="1"/>
  <c r="P207" i="82"/>
  <c r="Q207" i="82" s="1"/>
  <c r="R207" i="82" s="1"/>
  <c r="P165" i="82"/>
  <c r="Q165" i="82" s="1"/>
  <c r="R165" i="82" s="1"/>
  <c r="P170" i="82"/>
  <c r="Q170" i="82" s="1"/>
  <c r="R170" i="82" s="1"/>
  <c r="P183" i="82"/>
  <c r="Q183" i="82" s="1"/>
  <c r="R183" i="82" s="1"/>
  <c r="P196" i="82"/>
  <c r="Q196" i="82" s="1"/>
  <c r="R196" i="82" s="1"/>
  <c r="P179" i="82"/>
  <c r="Q179" i="82" s="1"/>
  <c r="R179" i="82" s="1"/>
  <c r="P182" i="82"/>
  <c r="Q182" i="82" s="1"/>
  <c r="R182" i="82" s="1"/>
  <c r="P195" i="82"/>
  <c r="Q195" i="82" s="1"/>
  <c r="R195" i="82" s="1"/>
  <c r="P198" i="82"/>
  <c r="Q198" i="82" s="1"/>
  <c r="R198" i="82" s="1"/>
  <c r="P211" i="82"/>
  <c r="Q211" i="82" s="1"/>
  <c r="R211" i="82" s="1"/>
  <c r="P77" i="82"/>
  <c r="Q77" i="82" s="1"/>
  <c r="R77" i="82" s="1"/>
  <c r="P53" i="82"/>
  <c r="Q53" i="82" s="1"/>
  <c r="R53" i="82" s="1"/>
  <c r="P43" i="82"/>
  <c r="Q43" i="82" s="1"/>
  <c r="R43" i="82" s="1"/>
  <c r="P64" i="82"/>
  <c r="Q64" i="82" s="1"/>
  <c r="R64" i="82" s="1"/>
  <c r="P38" i="82"/>
  <c r="Q38" i="82" s="1"/>
  <c r="R38" i="82" s="1"/>
  <c r="P52" i="82"/>
  <c r="Q52" i="82" s="1"/>
  <c r="R52" i="82" s="1"/>
  <c r="P57" i="82"/>
  <c r="Q57" i="82" s="1"/>
  <c r="R57" i="82" s="1"/>
  <c r="P37" i="82"/>
  <c r="Q37" i="82" s="1"/>
  <c r="R37" i="82" s="1"/>
  <c r="P40" i="82"/>
  <c r="P44" i="82"/>
  <c r="Q44" i="82" s="1"/>
  <c r="R44" i="82" s="1"/>
  <c r="P66" i="82"/>
  <c r="Q66" i="82" s="1"/>
  <c r="R66" i="82" s="1"/>
  <c r="P48" i="82"/>
  <c r="Q48" i="82" s="1"/>
  <c r="R48" i="82" s="1"/>
  <c r="P41" i="82"/>
  <c r="Q41" i="82" s="1"/>
  <c r="R41" i="82" s="1"/>
  <c r="P49" i="82"/>
  <c r="Q49" i="82" s="1"/>
  <c r="R49" i="82" s="1"/>
  <c r="P63" i="82"/>
  <c r="P45" i="82"/>
  <c r="Q45" i="82" s="1"/>
  <c r="R45" i="82" s="1"/>
  <c r="P50" i="82"/>
  <c r="Q50" i="82" s="1"/>
  <c r="R50" i="82" s="1"/>
  <c r="P58" i="82"/>
  <c r="Q58" i="82" s="1"/>
  <c r="R58" i="82" s="1"/>
  <c r="P55" i="82"/>
  <c r="P59" i="82"/>
  <c r="Q59" i="82" s="1"/>
  <c r="R59" i="82" s="1"/>
  <c r="P42" i="82"/>
  <c r="Q42" i="82" s="1"/>
  <c r="R42" i="82" s="1"/>
  <c r="P47" i="82"/>
  <c r="P51" i="82"/>
  <c r="Q51" i="82" s="1"/>
  <c r="R51" i="82" s="1"/>
  <c r="P56" i="82"/>
  <c r="Q56" i="82" s="1"/>
  <c r="R56" i="82" s="1"/>
  <c r="P60" i="82"/>
  <c r="Q60" i="82" s="1"/>
  <c r="R60" i="82" s="1"/>
  <c r="P65" i="82"/>
  <c r="Q65" i="82" s="1"/>
  <c r="R65" i="82" s="1"/>
  <c r="P952" i="82" l="1"/>
  <c r="E976" i="82"/>
  <c r="M967" i="82"/>
  <c r="M983" i="82" s="1"/>
  <c r="Q962" i="82"/>
  <c r="P964" i="82"/>
  <c r="Q945" i="82"/>
  <c r="P947" i="82"/>
  <c r="Q960" i="82"/>
  <c r="P961" i="82"/>
  <c r="Q923" i="82"/>
  <c r="P926" i="82"/>
  <c r="Q956" i="82"/>
  <c r="P959" i="82"/>
  <c r="Q934" i="82"/>
  <c r="P936" i="82"/>
  <c r="Q927" i="82"/>
  <c r="P933" i="82"/>
  <c r="Q948" i="82"/>
  <c r="Q952" i="82" s="1"/>
  <c r="Q937" i="82"/>
  <c r="P944" i="82"/>
  <c r="Q953" i="82"/>
  <c r="P955" i="82"/>
  <c r="P149" i="82"/>
  <c r="Q150" i="82"/>
  <c r="P166" i="82"/>
  <c r="Q167" i="82"/>
  <c r="Q55" i="82"/>
  <c r="P62" i="82"/>
  <c r="Q40" i="82"/>
  <c r="P46" i="82"/>
  <c r="Q63" i="82"/>
  <c r="Q47" i="82"/>
  <c r="P54" i="82"/>
  <c r="R953" i="82" l="1"/>
  <c r="Q955" i="82"/>
  <c r="R948" i="82"/>
  <c r="R952" i="82" s="1"/>
  <c r="R934" i="82"/>
  <c r="Q936" i="82"/>
  <c r="R923" i="82"/>
  <c r="Q926" i="82"/>
  <c r="R945" i="82"/>
  <c r="Q947" i="82"/>
  <c r="R937" i="82"/>
  <c r="Q944" i="82"/>
  <c r="R927" i="82"/>
  <c r="Q933" i="82"/>
  <c r="R956" i="82"/>
  <c r="Q959" i="82"/>
  <c r="R960" i="82"/>
  <c r="Q961" i="82"/>
  <c r="R962" i="82"/>
  <c r="Q964" i="82"/>
  <c r="R150" i="82"/>
  <c r="R166" i="82" s="1"/>
  <c r="Q166" i="82"/>
  <c r="R167" i="82"/>
  <c r="R149" i="82"/>
  <c r="Q149" i="82"/>
  <c r="R40" i="82"/>
  <c r="R46" i="82" s="1"/>
  <c r="Q46" i="82"/>
  <c r="R47" i="82"/>
  <c r="R54" i="82" s="1"/>
  <c r="Q54" i="82"/>
  <c r="R63" i="82"/>
  <c r="R55" i="82"/>
  <c r="R62" i="82" s="1"/>
  <c r="Q62" i="82"/>
  <c r="R964" i="82" l="1"/>
  <c r="R959" i="82"/>
  <c r="R944" i="82"/>
  <c r="R926" i="82"/>
  <c r="R961" i="82"/>
  <c r="R933" i="82"/>
  <c r="R947" i="82"/>
  <c r="R936" i="82"/>
  <c r="R955" i="82"/>
  <c r="B13" i="73" l="1"/>
  <c r="B5" i="59"/>
  <c r="I857" i="101"/>
  <c r="H857" i="101"/>
  <c r="G857" i="101"/>
  <c r="F857" i="101"/>
  <c r="E857" i="101"/>
  <c r="I856" i="101"/>
  <c r="H856" i="101"/>
  <c r="I855" i="101"/>
  <c r="H855" i="101"/>
  <c r="G855" i="101"/>
  <c r="F855" i="101"/>
  <c r="E855" i="101"/>
  <c r="I854" i="101"/>
  <c r="H854" i="101"/>
  <c r="G854" i="101"/>
  <c r="F854" i="101"/>
  <c r="E854" i="101"/>
  <c r="I853" i="101"/>
  <c r="I858" i="101" s="1"/>
  <c r="H853" i="101"/>
  <c r="H858" i="101" s="1"/>
  <c r="G853" i="101"/>
  <c r="G858" i="101" s="1"/>
  <c r="F853" i="101"/>
  <c r="F858" i="101" s="1"/>
  <c r="E853" i="101"/>
  <c r="E858" i="101" s="1"/>
  <c r="S848" i="101"/>
  <c r="R848" i="101"/>
  <c r="S241" i="101" s="1"/>
  <c r="Q848" i="101"/>
  <c r="P848" i="101"/>
  <c r="N848" i="101"/>
  <c r="M848" i="101"/>
  <c r="M864" i="101" s="1"/>
  <c r="M867" i="101" s="1"/>
  <c r="X846" i="101"/>
  <c r="V846" i="101"/>
  <c r="W846" i="101" s="1"/>
  <c r="U846" i="101"/>
  <c r="N846" i="101" s="1"/>
  <c r="X845" i="101"/>
  <c r="V845" i="101"/>
  <c r="W845" i="101" s="1"/>
  <c r="U845" i="101"/>
  <c r="N845" i="101" s="1"/>
  <c r="X844" i="101"/>
  <c r="V844" i="101"/>
  <c r="W844" i="101" s="1"/>
  <c r="U844" i="101"/>
  <c r="N844" i="101" s="1"/>
  <c r="X843" i="101"/>
  <c r="V843" i="101"/>
  <c r="W843" i="101" s="1"/>
  <c r="U843" i="101"/>
  <c r="N843" i="101" s="1"/>
  <c r="X842" i="101"/>
  <c r="V842" i="101"/>
  <c r="W842" i="101" s="1"/>
  <c r="U842" i="101"/>
  <c r="N842" i="101" s="1"/>
  <c r="X841" i="101"/>
  <c r="V841" i="101"/>
  <c r="W841" i="101" s="1"/>
  <c r="U841" i="101"/>
  <c r="N841" i="101" s="1"/>
  <c r="X840" i="101"/>
  <c r="V840" i="101"/>
  <c r="W840" i="101" s="1"/>
  <c r="U840" i="101"/>
  <c r="N840" i="101" s="1"/>
  <c r="X839" i="101"/>
  <c r="V839" i="101"/>
  <c r="W839" i="101" s="1"/>
  <c r="U839" i="101"/>
  <c r="N839" i="101" s="1"/>
  <c r="X838" i="101"/>
  <c r="V838" i="101"/>
  <c r="W838" i="101" s="1"/>
  <c r="U838" i="101"/>
  <c r="N838" i="101" s="1"/>
  <c r="X837" i="101"/>
  <c r="V837" i="101"/>
  <c r="W837" i="101" s="1"/>
  <c r="U837" i="101"/>
  <c r="N837" i="101" s="1"/>
  <c r="X836" i="101"/>
  <c r="V836" i="101"/>
  <c r="W836" i="101" s="1"/>
  <c r="U836" i="101"/>
  <c r="N836" i="101" s="1"/>
  <c r="X835" i="101"/>
  <c r="V835" i="101"/>
  <c r="W835" i="101" s="1"/>
  <c r="U835" i="101"/>
  <c r="N835" i="101" s="1"/>
  <c r="X834" i="101"/>
  <c r="V834" i="101"/>
  <c r="W834" i="101" s="1"/>
  <c r="U834" i="101"/>
  <c r="N834" i="101" s="1"/>
  <c r="X833" i="101"/>
  <c r="V833" i="101"/>
  <c r="W833" i="101" s="1"/>
  <c r="U833" i="101"/>
  <c r="N833" i="101" s="1"/>
  <c r="X832" i="101"/>
  <c r="V832" i="101"/>
  <c r="W832" i="101" s="1"/>
  <c r="U832" i="101"/>
  <c r="N832" i="101" s="1"/>
  <c r="X831" i="101"/>
  <c r="V831" i="101"/>
  <c r="W831" i="101" s="1"/>
  <c r="U831" i="101"/>
  <c r="N831" i="101" s="1"/>
  <c r="X830" i="101"/>
  <c r="V830" i="101"/>
  <c r="W830" i="101" s="1"/>
  <c r="U830" i="101"/>
  <c r="N830" i="101" s="1"/>
  <c r="X829" i="101"/>
  <c r="V829" i="101"/>
  <c r="W829" i="101" s="1"/>
  <c r="U829" i="101"/>
  <c r="N829" i="101" s="1"/>
  <c r="X828" i="101"/>
  <c r="V828" i="101"/>
  <c r="W828" i="101" s="1"/>
  <c r="U828" i="101"/>
  <c r="N828" i="101" s="1"/>
  <c r="X827" i="101"/>
  <c r="V827" i="101"/>
  <c r="W827" i="101" s="1"/>
  <c r="U827" i="101"/>
  <c r="N827" i="101" s="1"/>
  <c r="X826" i="101"/>
  <c r="V826" i="101"/>
  <c r="W826" i="101" s="1"/>
  <c r="U826" i="101"/>
  <c r="N826" i="101" s="1"/>
  <c r="X825" i="101"/>
  <c r="V825" i="101"/>
  <c r="W825" i="101" s="1"/>
  <c r="U825" i="101"/>
  <c r="N825" i="101" s="1"/>
  <c r="X824" i="101"/>
  <c r="V824" i="101"/>
  <c r="W824" i="101" s="1"/>
  <c r="U824" i="101"/>
  <c r="N824" i="101" s="1"/>
  <c r="X823" i="101"/>
  <c r="V823" i="101"/>
  <c r="W823" i="101" s="1"/>
  <c r="U823" i="101"/>
  <c r="N823" i="101" s="1"/>
  <c r="X822" i="101"/>
  <c r="V822" i="101"/>
  <c r="W822" i="101" s="1"/>
  <c r="U822" i="101"/>
  <c r="N822" i="101" s="1"/>
  <c r="X821" i="101"/>
  <c r="V821" i="101"/>
  <c r="W821" i="101" s="1"/>
  <c r="U821" i="101"/>
  <c r="N821" i="101" s="1"/>
  <c r="X820" i="101"/>
  <c r="V820" i="101"/>
  <c r="W820" i="101" s="1"/>
  <c r="U820" i="101"/>
  <c r="N820" i="101" s="1"/>
  <c r="X819" i="101"/>
  <c r="V819" i="101"/>
  <c r="W819" i="101" s="1"/>
  <c r="U819" i="101"/>
  <c r="N819" i="101" s="1"/>
  <c r="X818" i="101"/>
  <c r="V818" i="101"/>
  <c r="W818" i="101" s="1"/>
  <c r="U818" i="101"/>
  <c r="N818" i="101" s="1"/>
  <c r="X817" i="101"/>
  <c r="V817" i="101"/>
  <c r="W817" i="101" s="1"/>
  <c r="U817" i="101"/>
  <c r="N817" i="101" s="1"/>
  <c r="X816" i="101"/>
  <c r="V816" i="101"/>
  <c r="W816" i="101" s="1"/>
  <c r="U816" i="101"/>
  <c r="N816" i="101" s="1"/>
  <c r="X815" i="101"/>
  <c r="V815" i="101"/>
  <c r="W815" i="101" s="1"/>
  <c r="U815" i="101"/>
  <c r="N815" i="101" s="1"/>
  <c r="X814" i="101"/>
  <c r="V814" i="101"/>
  <c r="W814" i="101" s="1"/>
  <c r="U814" i="101"/>
  <c r="N814" i="101" s="1"/>
  <c r="X813" i="101"/>
  <c r="V813" i="101"/>
  <c r="W813" i="101" s="1"/>
  <c r="U813" i="101"/>
  <c r="N813" i="101" s="1"/>
  <c r="X812" i="101"/>
  <c r="V812" i="101"/>
  <c r="W812" i="101" s="1"/>
  <c r="U812" i="101"/>
  <c r="N812" i="101" s="1"/>
  <c r="X811" i="101"/>
  <c r="V811" i="101"/>
  <c r="W811" i="101" s="1"/>
  <c r="U811" i="101"/>
  <c r="N811" i="101" s="1"/>
  <c r="X810" i="101"/>
  <c r="V810" i="101"/>
  <c r="W810" i="101" s="1"/>
  <c r="U810" i="101"/>
  <c r="N810" i="101" s="1"/>
  <c r="X809" i="101"/>
  <c r="V809" i="101"/>
  <c r="W809" i="101" s="1"/>
  <c r="U809" i="101"/>
  <c r="N809" i="101" s="1"/>
  <c r="X808" i="101"/>
  <c r="V808" i="101"/>
  <c r="W808" i="101" s="1"/>
  <c r="U808" i="101"/>
  <c r="N808" i="101" s="1"/>
  <c r="X807" i="101"/>
  <c r="V807" i="101"/>
  <c r="W807" i="101" s="1"/>
  <c r="U807" i="101"/>
  <c r="N807" i="101" s="1"/>
  <c r="X806" i="101"/>
  <c r="V806" i="101"/>
  <c r="W806" i="101" s="1"/>
  <c r="U806" i="101"/>
  <c r="N806" i="101" s="1"/>
  <c r="X805" i="101"/>
  <c r="V805" i="101"/>
  <c r="W805" i="101" s="1"/>
  <c r="U805" i="101"/>
  <c r="N805" i="101" s="1"/>
  <c r="X804" i="101"/>
  <c r="V804" i="101"/>
  <c r="W804" i="101" s="1"/>
  <c r="U804" i="101"/>
  <c r="N804" i="101" s="1"/>
  <c r="X803" i="101"/>
  <c r="V803" i="101"/>
  <c r="W803" i="101" s="1"/>
  <c r="U803" i="101"/>
  <c r="N803" i="101" s="1"/>
  <c r="X802" i="101"/>
  <c r="V802" i="101"/>
  <c r="W802" i="101" s="1"/>
  <c r="U802" i="101"/>
  <c r="N802" i="101" s="1"/>
  <c r="X801" i="101"/>
  <c r="V801" i="101"/>
  <c r="W801" i="101" s="1"/>
  <c r="U801" i="101"/>
  <c r="N801" i="101" s="1"/>
  <c r="X800" i="101"/>
  <c r="V800" i="101"/>
  <c r="W800" i="101" s="1"/>
  <c r="U800" i="101"/>
  <c r="N800" i="101" s="1"/>
  <c r="X799" i="101"/>
  <c r="V799" i="101"/>
  <c r="W799" i="101" s="1"/>
  <c r="U799" i="101"/>
  <c r="N799" i="101" s="1"/>
  <c r="X798" i="101"/>
  <c r="V798" i="101"/>
  <c r="W798" i="101" s="1"/>
  <c r="U798" i="101"/>
  <c r="N798" i="101" s="1"/>
  <c r="X797" i="101"/>
  <c r="V797" i="101"/>
  <c r="W797" i="101" s="1"/>
  <c r="U797" i="101"/>
  <c r="N797" i="101" s="1"/>
  <c r="X796" i="101"/>
  <c r="V796" i="101"/>
  <c r="W796" i="101" s="1"/>
  <c r="U796" i="101"/>
  <c r="N796" i="101" s="1"/>
  <c r="X795" i="101"/>
  <c r="V795" i="101"/>
  <c r="W795" i="101" s="1"/>
  <c r="U795" i="101"/>
  <c r="N795" i="101" s="1"/>
  <c r="X794" i="101"/>
  <c r="V794" i="101"/>
  <c r="W794" i="101" s="1"/>
  <c r="U794" i="101"/>
  <c r="N794" i="101" s="1"/>
  <c r="X793" i="101"/>
  <c r="V793" i="101"/>
  <c r="W793" i="101" s="1"/>
  <c r="U793" i="101"/>
  <c r="N793" i="101" s="1"/>
  <c r="X792" i="101"/>
  <c r="V792" i="101"/>
  <c r="W792" i="101" s="1"/>
  <c r="U792" i="101"/>
  <c r="N792" i="101" s="1"/>
  <c r="X791" i="101"/>
  <c r="V791" i="101"/>
  <c r="W791" i="101" s="1"/>
  <c r="U791" i="101"/>
  <c r="N791" i="101" s="1"/>
  <c r="X790" i="101"/>
  <c r="V790" i="101"/>
  <c r="W790" i="101" s="1"/>
  <c r="U790" i="101"/>
  <c r="N790" i="101" s="1"/>
  <c r="X789" i="101"/>
  <c r="V789" i="101"/>
  <c r="W789" i="101" s="1"/>
  <c r="U789" i="101"/>
  <c r="N789" i="101" s="1"/>
  <c r="X788" i="101"/>
  <c r="V788" i="101"/>
  <c r="W788" i="101" s="1"/>
  <c r="U788" i="101"/>
  <c r="N788" i="101" s="1"/>
  <c r="X787" i="101"/>
  <c r="V787" i="101"/>
  <c r="W787" i="101" s="1"/>
  <c r="U787" i="101"/>
  <c r="N787" i="101" s="1"/>
  <c r="X786" i="101"/>
  <c r="V786" i="101"/>
  <c r="W786" i="101" s="1"/>
  <c r="U786" i="101"/>
  <c r="N786" i="101" s="1"/>
  <c r="X785" i="101"/>
  <c r="V785" i="101"/>
  <c r="W785" i="101" s="1"/>
  <c r="U785" i="101"/>
  <c r="N785" i="101" s="1"/>
  <c r="X784" i="101"/>
  <c r="V784" i="101"/>
  <c r="W784" i="101" s="1"/>
  <c r="U784" i="101"/>
  <c r="N784" i="101" s="1"/>
  <c r="X783" i="101"/>
  <c r="V783" i="101"/>
  <c r="W783" i="101" s="1"/>
  <c r="U783" i="101"/>
  <c r="N783" i="101" s="1"/>
  <c r="X782" i="101"/>
  <c r="V782" i="101"/>
  <c r="W782" i="101" s="1"/>
  <c r="U782" i="101"/>
  <c r="N782" i="101" s="1"/>
  <c r="X781" i="101"/>
  <c r="V781" i="101"/>
  <c r="W781" i="101" s="1"/>
  <c r="U781" i="101"/>
  <c r="N781" i="101" s="1"/>
  <c r="X780" i="101"/>
  <c r="V780" i="101"/>
  <c r="W780" i="101" s="1"/>
  <c r="U780" i="101"/>
  <c r="N780" i="101" s="1"/>
  <c r="X779" i="101"/>
  <c r="V779" i="101"/>
  <c r="W779" i="101" s="1"/>
  <c r="U779" i="101"/>
  <c r="N779" i="101" s="1"/>
  <c r="X778" i="101"/>
  <c r="V778" i="101"/>
  <c r="W778" i="101" s="1"/>
  <c r="U778" i="101"/>
  <c r="N778" i="101" s="1"/>
  <c r="X777" i="101"/>
  <c r="V777" i="101"/>
  <c r="W777" i="101" s="1"/>
  <c r="U777" i="101"/>
  <c r="N777" i="101" s="1"/>
  <c r="X776" i="101"/>
  <c r="V776" i="101"/>
  <c r="W776" i="101" s="1"/>
  <c r="U776" i="101"/>
  <c r="N776" i="101" s="1"/>
  <c r="X775" i="101"/>
  <c r="V775" i="101"/>
  <c r="W775" i="101" s="1"/>
  <c r="U775" i="101"/>
  <c r="N775" i="101" s="1"/>
  <c r="X774" i="101"/>
  <c r="V774" i="101"/>
  <c r="W774" i="101" s="1"/>
  <c r="U774" i="101"/>
  <c r="N774" i="101" s="1"/>
  <c r="X773" i="101"/>
  <c r="V773" i="101"/>
  <c r="W773" i="101" s="1"/>
  <c r="U773" i="101"/>
  <c r="N773" i="101" s="1"/>
  <c r="X772" i="101"/>
  <c r="V772" i="101"/>
  <c r="W772" i="101" s="1"/>
  <c r="U772" i="101"/>
  <c r="N772" i="101" s="1"/>
  <c r="X771" i="101"/>
  <c r="V771" i="101"/>
  <c r="W771" i="101" s="1"/>
  <c r="U771" i="101"/>
  <c r="N771" i="101" s="1"/>
  <c r="X770" i="101"/>
  <c r="V770" i="101"/>
  <c r="W770" i="101" s="1"/>
  <c r="U770" i="101"/>
  <c r="N770" i="101" s="1"/>
  <c r="X769" i="101"/>
  <c r="V769" i="101"/>
  <c r="W769" i="101" s="1"/>
  <c r="U769" i="101"/>
  <c r="N769" i="101" s="1"/>
  <c r="X768" i="101"/>
  <c r="V768" i="101"/>
  <c r="W768" i="101" s="1"/>
  <c r="U768" i="101"/>
  <c r="N768" i="101" s="1"/>
  <c r="X767" i="101"/>
  <c r="V767" i="101"/>
  <c r="W767" i="101" s="1"/>
  <c r="U767" i="101"/>
  <c r="N767" i="101" s="1"/>
  <c r="X766" i="101"/>
  <c r="V766" i="101"/>
  <c r="W766" i="101" s="1"/>
  <c r="U766" i="101"/>
  <c r="N766" i="101" s="1"/>
  <c r="X765" i="101"/>
  <c r="V765" i="101"/>
  <c r="W765" i="101" s="1"/>
  <c r="U765" i="101"/>
  <c r="N765" i="101" s="1"/>
  <c r="X764" i="101"/>
  <c r="V764" i="101"/>
  <c r="W764" i="101" s="1"/>
  <c r="U764" i="101"/>
  <c r="N764" i="101" s="1"/>
  <c r="X763" i="101"/>
  <c r="V763" i="101"/>
  <c r="W763" i="101" s="1"/>
  <c r="U763" i="101"/>
  <c r="N763" i="101" s="1"/>
  <c r="X762" i="101"/>
  <c r="V762" i="101"/>
  <c r="W762" i="101" s="1"/>
  <c r="U762" i="101"/>
  <c r="N762" i="101" s="1"/>
  <c r="X761" i="101"/>
  <c r="V761" i="101"/>
  <c r="W761" i="101" s="1"/>
  <c r="U761" i="101"/>
  <c r="N761" i="101" s="1"/>
  <c r="X760" i="101"/>
  <c r="V760" i="101"/>
  <c r="W760" i="101" s="1"/>
  <c r="U760" i="101"/>
  <c r="N760" i="101" s="1"/>
  <c r="X759" i="101"/>
  <c r="V759" i="101"/>
  <c r="W759" i="101" s="1"/>
  <c r="U759" i="101"/>
  <c r="N759" i="101" s="1"/>
  <c r="X758" i="101"/>
  <c r="V758" i="101"/>
  <c r="W758" i="101" s="1"/>
  <c r="U758" i="101"/>
  <c r="N758" i="101" s="1"/>
  <c r="X757" i="101"/>
  <c r="V757" i="101"/>
  <c r="W757" i="101" s="1"/>
  <c r="U757" i="101"/>
  <c r="N757" i="101" s="1"/>
  <c r="X756" i="101"/>
  <c r="V756" i="101"/>
  <c r="W756" i="101" s="1"/>
  <c r="U756" i="101"/>
  <c r="N756" i="101" s="1"/>
  <c r="X755" i="101"/>
  <c r="V755" i="101"/>
  <c r="W755" i="101" s="1"/>
  <c r="U755" i="101"/>
  <c r="N755" i="101" s="1"/>
  <c r="X754" i="101"/>
  <c r="V754" i="101"/>
  <c r="W754" i="101" s="1"/>
  <c r="U754" i="101"/>
  <c r="N754" i="101" s="1"/>
  <c r="X753" i="101"/>
  <c r="V753" i="101"/>
  <c r="W753" i="101" s="1"/>
  <c r="U753" i="101"/>
  <c r="N753" i="101" s="1"/>
  <c r="X752" i="101"/>
  <c r="V752" i="101"/>
  <c r="W752" i="101" s="1"/>
  <c r="U752" i="101"/>
  <c r="N752" i="101" s="1"/>
  <c r="X751" i="101"/>
  <c r="V751" i="101"/>
  <c r="W751" i="101" s="1"/>
  <c r="U751" i="101"/>
  <c r="N751" i="101" s="1"/>
  <c r="X750" i="101"/>
  <c r="V750" i="101"/>
  <c r="W750" i="101" s="1"/>
  <c r="U750" i="101"/>
  <c r="N750" i="101" s="1"/>
  <c r="X749" i="101"/>
  <c r="V749" i="101"/>
  <c r="W749" i="101" s="1"/>
  <c r="U749" i="101"/>
  <c r="N749" i="101" s="1"/>
  <c r="X748" i="101"/>
  <c r="V748" i="101"/>
  <c r="W748" i="101" s="1"/>
  <c r="U748" i="101"/>
  <c r="N748" i="101" s="1"/>
  <c r="X747" i="101"/>
  <c r="V747" i="101"/>
  <c r="W747" i="101" s="1"/>
  <c r="U747" i="101"/>
  <c r="N747" i="101" s="1"/>
  <c r="X746" i="101"/>
  <c r="V746" i="101"/>
  <c r="W746" i="101" s="1"/>
  <c r="U746" i="101"/>
  <c r="N746" i="101" s="1"/>
  <c r="X745" i="101"/>
  <c r="V745" i="101"/>
  <c r="W745" i="101" s="1"/>
  <c r="U745" i="101"/>
  <c r="N745" i="101" s="1"/>
  <c r="X744" i="101"/>
  <c r="V744" i="101"/>
  <c r="W744" i="101" s="1"/>
  <c r="U744" i="101"/>
  <c r="N744" i="101" s="1"/>
  <c r="X743" i="101"/>
  <c r="V743" i="101"/>
  <c r="W743" i="101" s="1"/>
  <c r="U743" i="101"/>
  <c r="N743" i="101" s="1"/>
  <c r="X742" i="101"/>
  <c r="V742" i="101"/>
  <c r="W742" i="101" s="1"/>
  <c r="U742" i="101"/>
  <c r="N742" i="101" s="1"/>
  <c r="X741" i="101"/>
  <c r="V741" i="101"/>
  <c r="W741" i="101" s="1"/>
  <c r="U741" i="101"/>
  <c r="N741" i="101" s="1"/>
  <c r="X740" i="101"/>
  <c r="V740" i="101"/>
  <c r="W740" i="101" s="1"/>
  <c r="U740" i="101"/>
  <c r="N740" i="101" s="1"/>
  <c r="X739" i="101"/>
  <c r="V739" i="101"/>
  <c r="W739" i="101" s="1"/>
  <c r="U739" i="101"/>
  <c r="N739" i="101" s="1"/>
  <c r="X738" i="101"/>
  <c r="V738" i="101"/>
  <c r="W738" i="101" s="1"/>
  <c r="U738" i="101"/>
  <c r="N738" i="101" s="1"/>
  <c r="X737" i="101"/>
  <c r="V737" i="101"/>
  <c r="W737" i="101" s="1"/>
  <c r="U737" i="101"/>
  <c r="N737" i="101" s="1"/>
  <c r="X736" i="101"/>
  <c r="V736" i="101"/>
  <c r="W736" i="101" s="1"/>
  <c r="U736" i="101"/>
  <c r="N736" i="101" s="1"/>
  <c r="X735" i="101"/>
  <c r="V735" i="101"/>
  <c r="W735" i="101" s="1"/>
  <c r="U735" i="101"/>
  <c r="N735" i="101" s="1"/>
  <c r="X734" i="101"/>
  <c r="V734" i="101"/>
  <c r="W734" i="101" s="1"/>
  <c r="U734" i="101"/>
  <c r="N734" i="101" s="1"/>
  <c r="X733" i="101"/>
  <c r="V733" i="101"/>
  <c r="W733" i="101" s="1"/>
  <c r="U733" i="101"/>
  <c r="N733" i="101" s="1"/>
  <c r="X732" i="101"/>
  <c r="V732" i="101"/>
  <c r="W732" i="101" s="1"/>
  <c r="U732" i="101"/>
  <c r="N732" i="101" s="1"/>
  <c r="X731" i="101"/>
  <c r="V731" i="101"/>
  <c r="W731" i="101" s="1"/>
  <c r="U731" i="101"/>
  <c r="N731" i="101" s="1"/>
  <c r="X730" i="101"/>
  <c r="V730" i="101"/>
  <c r="W730" i="101" s="1"/>
  <c r="U730" i="101"/>
  <c r="N730" i="101" s="1"/>
  <c r="X729" i="101"/>
  <c r="V729" i="101"/>
  <c r="W729" i="101" s="1"/>
  <c r="U729" i="101"/>
  <c r="N729" i="101" s="1"/>
  <c r="X728" i="101"/>
  <c r="V728" i="101"/>
  <c r="W728" i="101" s="1"/>
  <c r="U728" i="101"/>
  <c r="N728" i="101" s="1"/>
  <c r="X727" i="101"/>
  <c r="V727" i="101"/>
  <c r="W727" i="101" s="1"/>
  <c r="U727" i="101"/>
  <c r="N727" i="101" s="1"/>
  <c r="X726" i="101"/>
  <c r="V726" i="101"/>
  <c r="W726" i="101" s="1"/>
  <c r="U726" i="101"/>
  <c r="N726" i="101" s="1"/>
  <c r="X725" i="101"/>
  <c r="V725" i="101"/>
  <c r="W725" i="101" s="1"/>
  <c r="U725" i="101"/>
  <c r="N725" i="101" s="1"/>
  <c r="X724" i="101"/>
  <c r="V724" i="101"/>
  <c r="W724" i="101" s="1"/>
  <c r="U724" i="101"/>
  <c r="N724" i="101" s="1"/>
  <c r="X723" i="101"/>
  <c r="V723" i="101"/>
  <c r="W723" i="101" s="1"/>
  <c r="U723" i="101"/>
  <c r="N723" i="101" s="1"/>
  <c r="X722" i="101"/>
  <c r="V722" i="101"/>
  <c r="W722" i="101" s="1"/>
  <c r="U722" i="101"/>
  <c r="N722" i="101" s="1"/>
  <c r="X721" i="101"/>
  <c r="V721" i="101"/>
  <c r="W721" i="101" s="1"/>
  <c r="U721" i="101"/>
  <c r="N721" i="101" s="1"/>
  <c r="X720" i="101"/>
  <c r="V720" i="101"/>
  <c r="W720" i="101" s="1"/>
  <c r="U720" i="101"/>
  <c r="N720" i="101" s="1"/>
  <c r="X719" i="101"/>
  <c r="V719" i="101"/>
  <c r="W719" i="101" s="1"/>
  <c r="U719" i="101"/>
  <c r="N719" i="101" s="1"/>
  <c r="X718" i="101"/>
  <c r="V718" i="101"/>
  <c r="W718" i="101" s="1"/>
  <c r="U718" i="101"/>
  <c r="N718" i="101" s="1"/>
  <c r="X717" i="101"/>
  <c r="V717" i="101"/>
  <c r="W717" i="101" s="1"/>
  <c r="U717" i="101"/>
  <c r="N717" i="101" s="1"/>
  <c r="X716" i="101"/>
  <c r="V716" i="101"/>
  <c r="W716" i="101" s="1"/>
  <c r="U716" i="101"/>
  <c r="N716" i="101" s="1"/>
  <c r="X715" i="101"/>
  <c r="V715" i="101"/>
  <c r="W715" i="101" s="1"/>
  <c r="U715" i="101"/>
  <c r="N715" i="101" s="1"/>
  <c r="X714" i="101"/>
  <c r="V714" i="101"/>
  <c r="W714" i="101" s="1"/>
  <c r="U714" i="101"/>
  <c r="N714" i="101" s="1"/>
  <c r="X713" i="101"/>
  <c r="V713" i="101"/>
  <c r="W713" i="101" s="1"/>
  <c r="U713" i="101"/>
  <c r="N713" i="101" s="1"/>
  <c r="X712" i="101"/>
  <c r="V712" i="101"/>
  <c r="W712" i="101" s="1"/>
  <c r="U712" i="101"/>
  <c r="N712" i="101" s="1"/>
  <c r="X711" i="101"/>
  <c r="V711" i="101"/>
  <c r="W711" i="101" s="1"/>
  <c r="U711" i="101"/>
  <c r="N711" i="101" s="1"/>
  <c r="X710" i="101"/>
  <c r="V710" i="101"/>
  <c r="W710" i="101" s="1"/>
  <c r="U710" i="101"/>
  <c r="N710" i="101" s="1"/>
  <c r="X709" i="101"/>
  <c r="V709" i="101"/>
  <c r="W709" i="101" s="1"/>
  <c r="U709" i="101"/>
  <c r="N709" i="101" s="1"/>
  <c r="X708" i="101"/>
  <c r="V708" i="101"/>
  <c r="W708" i="101" s="1"/>
  <c r="U708" i="101"/>
  <c r="N708" i="101" s="1"/>
  <c r="X707" i="101"/>
  <c r="V707" i="101"/>
  <c r="W707" i="101" s="1"/>
  <c r="U707" i="101"/>
  <c r="N707" i="101" s="1"/>
  <c r="X706" i="101"/>
  <c r="V706" i="101"/>
  <c r="W706" i="101" s="1"/>
  <c r="U706" i="101"/>
  <c r="N706" i="101" s="1"/>
  <c r="X705" i="101"/>
  <c r="V705" i="101"/>
  <c r="W705" i="101" s="1"/>
  <c r="U705" i="101"/>
  <c r="N705" i="101" s="1"/>
  <c r="X704" i="101"/>
  <c r="V704" i="101"/>
  <c r="W704" i="101" s="1"/>
  <c r="U704" i="101"/>
  <c r="N704" i="101" s="1"/>
  <c r="X703" i="101"/>
  <c r="V703" i="101"/>
  <c r="W703" i="101" s="1"/>
  <c r="U703" i="101"/>
  <c r="N703" i="101" s="1"/>
  <c r="X702" i="101"/>
  <c r="V702" i="101"/>
  <c r="W702" i="101" s="1"/>
  <c r="U702" i="101"/>
  <c r="N702" i="101" s="1"/>
  <c r="X701" i="101"/>
  <c r="V701" i="101"/>
  <c r="W701" i="101" s="1"/>
  <c r="U701" i="101"/>
  <c r="N701" i="101" s="1"/>
  <c r="X700" i="101"/>
  <c r="V700" i="101"/>
  <c r="W700" i="101" s="1"/>
  <c r="U700" i="101"/>
  <c r="N700" i="101" s="1"/>
  <c r="X699" i="101"/>
  <c r="V699" i="101"/>
  <c r="W699" i="101" s="1"/>
  <c r="U699" i="101"/>
  <c r="N699" i="101" s="1"/>
  <c r="X698" i="101"/>
  <c r="V698" i="101"/>
  <c r="W698" i="101" s="1"/>
  <c r="U698" i="101"/>
  <c r="N698" i="101" s="1"/>
  <c r="X697" i="101"/>
  <c r="V697" i="101"/>
  <c r="W697" i="101" s="1"/>
  <c r="U697" i="101"/>
  <c r="N697" i="101" s="1"/>
  <c r="X696" i="101"/>
  <c r="V696" i="101"/>
  <c r="W696" i="101" s="1"/>
  <c r="U696" i="101"/>
  <c r="N696" i="101" s="1"/>
  <c r="X695" i="101"/>
  <c r="V695" i="101"/>
  <c r="W695" i="101" s="1"/>
  <c r="U695" i="101"/>
  <c r="N695" i="101" s="1"/>
  <c r="X694" i="101"/>
  <c r="V694" i="101"/>
  <c r="W694" i="101" s="1"/>
  <c r="U694" i="101"/>
  <c r="N694" i="101" s="1"/>
  <c r="X693" i="101"/>
  <c r="V693" i="101"/>
  <c r="W693" i="101" s="1"/>
  <c r="U693" i="101"/>
  <c r="N693" i="101" s="1"/>
  <c r="X692" i="101"/>
  <c r="V692" i="101"/>
  <c r="W692" i="101" s="1"/>
  <c r="U692" i="101"/>
  <c r="N692" i="101" s="1"/>
  <c r="X691" i="101"/>
  <c r="V691" i="101"/>
  <c r="W691" i="101" s="1"/>
  <c r="U691" i="101"/>
  <c r="N691" i="101" s="1"/>
  <c r="X690" i="101"/>
  <c r="V690" i="101"/>
  <c r="W690" i="101" s="1"/>
  <c r="U690" i="101"/>
  <c r="N690" i="101" s="1"/>
  <c r="X689" i="101"/>
  <c r="V689" i="101"/>
  <c r="W689" i="101" s="1"/>
  <c r="U689" i="101"/>
  <c r="N689" i="101" s="1"/>
  <c r="X688" i="101"/>
  <c r="V688" i="101"/>
  <c r="W688" i="101" s="1"/>
  <c r="U688" i="101"/>
  <c r="N688" i="101" s="1"/>
  <c r="X687" i="101"/>
  <c r="V687" i="101"/>
  <c r="W687" i="101" s="1"/>
  <c r="U687" i="101"/>
  <c r="N687" i="101" s="1"/>
  <c r="X686" i="101"/>
  <c r="V686" i="101"/>
  <c r="W686" i="101" s="1"/>
  <c r="U686" i="101"/>
  <c r="N686" i="101" s="1"/>
  <c r="X685" i="101"/>
  <c r="V685" i="101"/>
  <c r="W685" i="101" s="1"/>
  <c r="U685" i="101"/>
  <c r="N685" i="101" s="1"/>
  <c r="X684" i="101"/>
  <c r="V684" i="101"/>
  <c r="W684" i="101" s="1"/>
  <c r="U684" i="101"/>
  <c r="N684" i="101" s="1"/>
  <c r="X683" i="101"/>
  <c r="V683" i="101"/>
  <c r="W683" i="101" s="1"/>
  <c r="U683" i="101"/>
  <c r="N683" i="101" s="1"/>
  <c r="X682" i="101"/>
  <c r="V682" i="101"/>
  <c r="W682" i="101" s="1"/>
  <c r="U682" i="101"/>
  <c r="N682" i="101" s="1"/>
  <c r="X681" i="101"/>
  <c r="V681" i="101"/>
  <c r="W681" i="101" s="1"/>
  <c r="U681" i="101"/>
  <c r="N681" i="101" s="1"/>
  <c r="X680" i="101"/>
  <c r="V680" i="101"/>
  <c r="W680" i="101" s="1"/>
  <c r="U680" i="101"/>
  <c r="N680" i="101" s="1"/>
  <c r="X679" i="101"/>
  <c r="V679" i="101"/>
  <c r="W679" i="101" s="1"/>
  <c r="U679" i="101"/>
  <c r="N679" i="101" s="1"/>
  <c r="X678" i="101"/>
  <c r="V678" i="101"/>
  <c r="W678" i="101" s="1"/>
  <c r="U678" i="101"/>
  <c r="N678" i="101" s="1"/>
  <c r="X677" i="101"/>
  <c r="V677" i="101"/>
  <c r="W677" i="101" s="1"/>
  <c r="U677" i="101"/>
  <c r="N677" i="101" s="1"/>
  <c r="X676" i="101"/>
  <c r="V676" i="101"/>
  <c r="W676" i="101" s="1"/>
  <c r="U676" i="101"/>
  <c r="N676" i="101" s="1"/>
  <c r="X675" i="101"/>
  <c r="V675" i="101"/>
  <c r="W675" i="101" s="1"/>
  <c r="U675" i="101"/>
  <c r="N675" i="101" s="1"/>
  <c r="X674" i="101"/>
  <c r="V674" i="101"/>
  <c r="W674" i="101" s="1"/>
  <c r="U674" i="101"/>
  <c r="N674" i="101" s="1"/>
  <c r="X673" i="101"/>
  <c r="V673" i="101"/>
  <c r="W673" i="101" s="1"/>
  <c r="U673" i="101"/>
  <c r="N673" i="101" s="1"/>
  <c r="X672" i="101"/>
  <c r="V672" i="101"/>
  <c r="W672" i="101" s="1"/>
  <c r="U672" i="101"/>
  <c r="N672" i="101" s="1"/>
  <c r="X671" i="101"/>
  <c r="V671" i="101"/>
  <c r="W671" i="101" s="1"/>
  <c r="U671" i="101"/>
  <c r="N671" i="101" s="1"/>
  <c r="X670" i="101"/>
  <c r="V670" i="101"/>
  <c r="W670" i="101" s="1"/>
  <c r="U670" i="101"/>
  <c r="N670" i="101" s="1"/>
  <c r="X669" i="101"/>
  <c r="V669" i="101"/>
  <c r="W669" i="101" s="1"/>
  <c r="U669" i="101"/>
  <c r="N669" i="101" s="1"/>
  <c r="X668" i="101"/>
  <c r="V668" i="101"/>
  <c r="W668" i="101" s="1"/>
  <c r="U668" i="101"/>
  <c r="N668" i="101" s="1"/>
  <c r="X667" i="101"/>
  <c r="V667" i="101"/>
  <c r="W667" i="101" s="1"/>
  <c r="U667" i="101"/>
  <c r="N667" i="101" s="1"/>
  <c r="X666" i="101"/>
  <c r="V666" i="101"/>
  <c r="W666" i="101" s="1"/>
  <c r="U666" i="101"/>
  <c r="N666" i="101" s="1"/>
  <c r="X665" i="101"/>
  <c r="V665" i="101"/>
  <c r="W665" i="101" s="1"/>
  <c r="U665" i="101"/>
  <c r="N665" i="101" s="1"/>
  <c r="X664" i="101"/>
  <c r="V664" i="101"/>
  <c r="W664" i="101" s="1"/>
  <c r="U664" i="101"/>
  <c r="N664" i="101" s="1"/>
  <c r="X663" i="101"/>
  <c r="V663" i="101"/>
  <c r="W663" i="101" s="1"/>
  <c r="U663" i="101"/>
  <c r="N663" i="101" s="1"/>
  <c r="X662" i="101"/>
  <c r="V662" i="101"/>
  <c r="W662" i="101" s="1"/>
  <c r="U662" i="101"/>
  <c r="N662" i="101" s="1"/>
  <c r="X661" i="101"/>
  <c r="V661" i="101"/>
  <c r="W661" i="101" s="1"/>
  <c r="U661" i="101"/>
  <c r="N661" i="101" s="1"/>
  <c r="X660" i="101"/>
  <c r="V660" i="101"/>
  <c r="W660" i="101" s="1"/>
  <c r="U660" i="101"/>
  <c r="N660" i="101" s="1"/>
  <c r="X659" i="101"/>
  <c r="V659" i="101"/>
  <c r="W659" i="101" s="1"/>
  <c r="U659" i="101"/>
  <c r="N659" i="101" s="1"/>
  <c r="X658" i="101"/>
  <c r="V658" i="101"/>
  <c r="W658" i="101" s="1"/>
  <c r="U658" i="101"/>
  <c r="N658" i="101" s="1"/>
  <c r="X657" i="101"/>
  <c r="V657" i="101"/>
  <c r="W657" i="101" s="1"/>
  <c r="U657" i="101"/>
  <c r="N657" i="101" s="1"/>
  <c r="X656" i="101"/>
  <c r="V656" i="101"/>
  <c r="W656" i="101" s="1"/>
  <c r="U656" i="101"/>
  <c r="N656" i="101" s="1"/>
  <c r="X655" i="101"/>
  <c r="V655" i="101"/>
  <c r="W655" i="101" s="1"/>
  <c r="U655" i="101"/>
  <c r="N655" i="101" s="1"/>
  <c r="X654" i="101"/>
  <c r="V654" i="101"/>
  <c r="W654" i="101" s="1"/>
  <c r="U654" i="101"/>
  <c r="N654" i="101" s="1"/>
  <c r="X653" i="101"/>
  <c r="V653" i="101"/>
  <c r="W653" i="101" s="1"/>
  <c r="U653" i="101"/>
  <c r="N653" i="101" s="1"/>
  <c r="X652" i="101"/>
  <c r="V652" i="101"/>
  <c r="W652" i="101" s="1"/>
  <c r="U652" i="101"/>
  <c r="N652" i="101" s="1"/>
  <c r="X651" i="101"/>
  <c r="V651" i="101"/>
  <c r="W651" i="101" s="1"/>
  <c r="U651" i="101"/>
  <c r="N651" i="101" s="1"/>
  <c r="X650" i="101"/>
  <c r="V650" i="101"/>
  <c r="W650" i="101" s="1"/>
  <c r="U650" i="101"/>
  <c r="N650" i="101" s="1"/>
  <c r="X649" i="101"/>
  <c r="V649" i="101"/>
  <c r="W649" i="101" s="1"/>
  <c r="U649" i="101"/>
  <c r="N649" i="101" s="1"/>
  <c r="X648" i="101"/>
  <c r="V648" i="101"/>
  <c r="W648" i="101" s="1"/>
  <c r="U648" i="101"/>
  <c r="N648" i="101" s="1"/>
  <c r="X647" i="101"/>
  <c r="V647" i="101"/>
  <c r="W647" i="101" s="1"/>
  <c r="U647" i="101"/>
  <c r="N647" i="101" s="1"/>
  <c r="X646" i="101"/>
  <c r="V646" i="101"/>
  <c r="W646" i="101" s="1"/>
  <c r="U646" i="101"/>
  <c r="N646" i="101" s="1"/>
  <c r="X645" i="101"/>
  <c r="V645" i="101"/>
  <c r="W645" i="101" s="1"/>
  <c r="U645" i="101"/>
  <c r="N645" i="101" s="1"/>
  <c r="X644" i="101"/>
  <c r="V644" i="101"/>
  <c r="W644" i="101" s="1"/>
  <c r="U644" i="101"/>
  <c r="N644" i="101" s="1"/>
  <c r="X643" i="101"/>
  <c r="V643" i="101"/>
  <c r="W643" i="101" s="1"/>
  <c r="U643" i="101"/>
  <c r="N643" i="101" s="1"/>
  <c r="X642" i="101"/>
  <c r="V642" i="101"/>
  <c r="W642" i="101" s="1"/>
  <c r="U642" i="101"/>
  <c r="N642" i="101" s="1"/>
  <c r="X641" i="101"/>
  <c r="V641" i="101"/>
  <c r="W641" i="101" s="1"/>
  <c r="U641" i="101"/>
  <c r="N641" i="101" s="1"/>
  <c r="X640" i="101"/>
  <c r="V640" i="101"/>
  <c r="W640" i="101" s="1"/>
  <c r="U640" i="101"/>
  <c r="N640" i="101" s="1"/>
  <c r="X639" i="101"/>
  <c r="V639" i="101"/>
  <c r="W639" i="101" s="1"/>
  <c r="U639" i="101"/>
  <c r="N639" i="101" s="1"/>
  <c r="X638" i="101"/>
  <c r="V638" i="101"/>
  <c r="W638" i="101" s="1"/>
  <c r="U638" i="101"/>
  <c r="N638" i="101" s="1"/>
  <c r="X637" i="101"/>
  <c r="V637" i="101"/>
  <c r="W637" i="101" s="1"/>
  <c r="U637" i="101"/>
  <c r="N637" i="101" s="1"/>
  <c r="X636" i="101"/>
  <c r="V636" i="101"/>
  <c r="W636" i="101" s="1"/>
  <c r="U636" i="101"/>
  <c r="N636" i="101" s="1"/>
  <c r="X635" i="101"/>
  <c r="V635" i="101"/>
  <c r="W635" i="101" s="1"/>
  <c r="U635" i="101"/>
  <c r="N635" i="101" s="1"/>
  <c r="X634" i="101"/>
  <c r="V634" i="101"/>
  <c r="W634" i="101" s="1"/>
  <c r="U634" i="101"/>
  <c r="N634" i="101" s="1"/>
  <c r="X633" i="101"/>
  <c r="V633" i="101"/>
  <c r="W633" i="101" s="1"/>
  <c r="U633" i="101"/>
  <c r="N633" i="101" s="1"/>
  <c r="X632" i="101"/>
  <c r="V632" i="101"/>
  <c r="W632" i="101" s="1"/>
  <c r="U632" i="101"/>
  <c r="N632" i="101" s="1"/>
  <c r="X631" i="101"/>
  <c r="V631" i="101"/>
  <c r="W631" i="101" s="1"/>
  <c r="U631" i="101"/>
  <c r="N631" i="101" s="1"/>
  <c r="X630" i="101"/>
  <c r="V630" i="101"/>
  <c r="W630" i="101" s="1"/>
  <c r="U630" i="101"/>
  <c r="N630" i="101" s="1"/>
  <c r="X629" i="101"/>
  <c r="V629" i="101"/>
  <c r="W629" i="101" s="1"/>
  <c r="U629" i="101"/>
  <c r="N629" i="101" s="1"/>
  <c r="X628" i="101"/>
  <c r="V628" i="101"/>
  <c r="W628" i="101" s="1"/>
  <c r="U628" i="101"/>
  <c r="N628" i="101" s="1"/>
  <c r="X627" i="101"/>
  <c r="V627" i="101"/>
  <c r="W627" i="101" s="1"/>
  <c r="U627" i="101"/>
  <c r="N627" i="101" s="1"/>
  <c r="X626" i="101"/>
  <c r="V626" i="101"/>
  <c r="W626" i="101" s="1"/>
  <c r="U626" i="101"/>
  <c r="N626" i="101" s="1"/>
  <c r="X625" i="101"/>
  <c r="V625" i="101"/>
  <c r="W625" i="101" s="1"/>
  <c r="U625" i="101"/>
  <c r="N625" i="101" s="1"/>
  <c r="X624" i="101"/>
  <c r="V624" i="101"/>
  <c r="W624" i="101" s="1"/>
  <c r="U624" i="101"/>
  <c r="N624" i="101" s="1"/>
  <c r="X623" i="101"/>
  <c r="V623" i="101"/>
  <c r="W623" i="101" s="1"/>
  <c r="U623" i="101"/>
  <c r="N623" i="101" s="1"/>
  <c r="X622" i="101"/>
  <c r="V622" i="101"/>
  <c r="W622" i="101" s="1"/>
  <c r="U622" i="101"/>
  <c r="N622" i="101" s="1"/>
  <c r="X621" i="101"/>
  <c r="V621" i="101"/>
  <c r="W621" i="101" s="1"/>
  <c r="U621" i="101"/>
  <c r="N621" i="101" s="1"/>
  <c r="X620" i="101"/>
  <c r="V620" i="101"/>
  <c r="W620" i="101" s="1"/>
  <c r="U620" i="101"/>
  <c r="N620" i="101" s="1"/>
  <c r="X619" i="101"/>
  <c r="V619" i="101"/>
  <c r="W619" i="101" s="1"/>
  <c r="U619" i="101"/>
  <c r="N619" i="101" s="1"/>
  <c r="X618" i="101"/>
  <c r="V618" i="101"/>
  <c r="W618" i="101" s="1"/>
  <c r="U618" i="101"/>
  <c r="N618" i="101" s="1"/>
  <c r="X617" i="101"/>
  <c r="V617" i="101"/>
  <c r="W617" i="101" s="1"/>
  <c r="U617" i="101"/>
  <c r="N617" i="101" s="1"/>
  <c r="X616" i="101"/>
  <c r="V616" i="101"/>
  <c r="W616" i="101" s="1"/>
  <c r="U616" i="101"/>
  <c r="N616" i="101" s="1"/>
  <c r="X615" i="101"/>
  <c r="V615" i="101"/>
  <c r="W615" i="101" s="1"/>
  <c r="U615" i="101"/>
  <c r="N615" i="101" s="1"/>
  <c r="X614" i="101"/>
  <c r="V614" i="101"/>
  <c r="W614" i="101" s="1"/>
  <c r="U614" i="101"/>
  <c r="N614" i="101" s="1"/>
  <c r="X613" i="101"/>
  <c r="V613" i="101"/>
  <c r="W613" i="101" s="1"/>
  <c r="U613" i="101"/>
  <c r="N613" i="101" s="1"/>
  <c r="X612" i="101"/>
  <c r="V612" i="101"/>
  <c r="W612" i="101" s="1"/>
  <c r="U612" i="101"/>
  <c r="N612" i="101" s="1"/>
  <c r="X611" i="101"/>
  <c r="V611" i="101"/>
  <c r="W611" i="101" s="1"/>
  <c r="U611" i="101"/>
  <c r="N611" i="101" s="1"/>
  <c r="X610" i="101"/>
  <c r="V610" i="101"/>
  <c r="W610" i="101" s="1"/>
  <c r="U610" i="101"/>
  <c r="N610" i="101" s="1"/>
  <c r="X609" i="101"/>
  <c r="V609" i="101"/>
  <c r="W609" i="101" s="1"/>
  <c r="U609" i="101"/>
  <c r="N609" i="101" s="1"/>
  <c r="X608" i="101"/>
  <c r="V608" i="101"/>
  <c r="W608" i="101" s="1"/>
  <c r="U608" i="101"/>
  <c r="N608" i="101" s="1"/>
  <c r="X607" i="101"/>
  <c r="V607" i="101"/>
  <c r="W607" i="101" s="1"/>
  <c r="U607" i="101"/>
  <c r="N607" i="101" s="1"/>
  <c r="X606" i="101"/>
  <c r="V606" i="101"/>
  <c r="W606" i="101" s="1"/>
  <c r="U606" i="101"/>
  <c r="N606" i="101" s="1"/>
  <c r="X605" i="101"/>
  <c r="V605" i="101"/>
  <c r="W605" i="101" s="1"/>
  <c r="U605" i="101"/>
  <c r="N605" i="101" s="1"/>
  <c r="X604" i="101"/>
  <c r="V604" i="101"/>
  <c r="W604" i="101" s="1"/>
  <c r="U604" i="101"/>
  <c r="N604" i="101" s="1"/>
  <c r="X603" i="101"/>
  <c r="V603" i="101"/>
  <c r="W603" i="101" s="1"/>
  <c r="U603" i="101"/>
  <c r="N603" i="101" s="1"/>
  <c r="X602" i="101"/>
  <c r="V602" i="101"/>
  <c r="W602" i="101" s="1"/>
  <c r="U602" i="101"/>
  <c r="N602" i="101" s="1"/>
  <c r="X601" i="101"/>
  <c r="V601" i="101"/>
  <c r="W601" i="101" s="1"/>
  <c r="U601" i="101"/>
  <c r="N601" i="101" s="1"/>
  <c r="X600" i="101"/>
  <c r="V600" i="101"/>
  <c r="W600" i="101" s="1"/>
  <c r="U600" i="101"/>
  <c r="N600" i="101" s="1"/>
  <c r="X599" i="101"/>
  <c r="V599" i="101"/>
  <c r="W599" i="101" s="1"/>
  <c r="U599" i="101"/>
  <c r="N599" i="101" s="1"/>
  <c r="X598" i="101"/>
  <c r="V598" i="101"/>
  <c r="W598" i="101" s="1"/>
  <c r="U598" i="101"/>
  <c r="N598" i="101" s="1"/>
  <c r="X597" i="101"/>
  <c r="V597" i="101"/>
  <c r="W597" i="101" s="1"/>
  <c r="U597" i="101"/>
  <c r="N597" i="101" s="1"/>
  <c r="X596" i="101"/>
  <c r="V596" i="101"/>
  <c r="W596" i="101" s="1"/>
  <c r="U596" i="101"/>
  <c r="N596" i="101" s="1"/>
  <c r="X595" i="101"/>
  <c r="V595" i="101"/>
  <c r="W595" i="101" s="1"/>
  <c r="U595" i="101"/>
  <c r="N595" i="101" s="1"/>
  <c r="X594" i="101"/>
  <c r="V594" i="101"/>
  <c r="W594" i="101" s="1"/>
  <c r="U594" i="101"/>
  <c r="N594" i="101" s="1"/>
  <c r="X593" i="101"/>
  <c r="V593" i="101"/>
  <c r="W593" i="101" s="1"/>
  <c r="U593" i="101"/>
  <c r="N593" i="101" s="1"/>
  <c r="X592" i="101"/>
  <c r="V592" i="101"/>
  <c r="W592" i="101" s="1"/>
  <c r="U592" i="101"/>
  <c r="N592" i="101" s="1"/>
  <c r="X591" i="101"/>
  <c r="V591" i="101"/>
  <c r="W591" i="101" s="1"/>
  <c r="U591" i="101"/>
  <c r="N591" i="101" s="1"/>
  <c r="X590" i="101"/>
  <c r="V590" i="101"/>
  <c r="W590" i="101" s="1"/>
  <c r="U590" i="101"/>
  <c r="N590" i="101" s="1"/>
  <c r="X589" i="101"/>
  <c r="V589" i="101"/>
  <c r="W589" i="101" s="1"/>
  <c r="U589" i="101"/>
  <c r="N589" i="101" s="1"/>
  <c r="X588" i="101"/>
  <c r="V588" i="101"/>
  <c r="W588" i="101" s="1"/>
  <c r="U588" i="101"/>
  <c r="N588" i="101" s="1"/>
  <c r="X587" i="101"/>
  <c r="V587" i="101"/>
  <c r="W587" i="101" s="1"/>
  <c r="U587" i="101"/>
  <c r="N587" i="101" s="1"/>
  <c r="X586" i="101"/>
  <c r="V586" i="101"/>
  <c r="W586" i="101" s="1"/>
  <c r="U586" i="101"/>
  <c r="N586" i="101" s="1"/>
  <c r="X585" i="101"/>
  <c r="V585" i="101"/>
  <c r="W585" i="101" s="1"/>
  <c r="U585" i="101"/>
  <c r="N585" i="101" s="1"/>
  <c r="X584" i="101"/>
  <c r="V584" i="101"/>
  <c r="W584" i="101" s="1"/>
  <c r="U584" i="101"/>
  <c r="N584" i="101" s="1"/>
  <c r="X583" i="101"/>
  <c r="V583" i="101"/>
  <c r="W583" i="101" s="1"/>
  <c r="U583" i="101"/>
  <c r="N583" i="101" s="1"/>
  <c r="X582" i="101"/>
  <c r="V582" i="101"/>
  <c r="W582" i="101" s="1"/>
  <c r="U582" i="101"/>
  <c r="N582" i="101" s="1"/>
  <c r="X581" i="101"/>
  <c r="V581" i="101"/>
  <c r="W581" i="101" s="1"/>
  <c r="U581" i="101"/>
  <c r="N581" i="101" s="1"/>
  <c r="X580" i="101"/>
  <c r="V580" i="101"/>
  <c r="W580" i="101" s="1"/>
  <c r="U580" i="101"/>
  <c r="N580" i="101" s="1"/>
  <c r="X579" i="101"/>
  <c r="V579" i="101"/>
  <c r="W579" i="101" s="1"/>
  <c r="U579" i="101"/>
  <c r="N579" i="101" s="1"/>
  <c r="X578" i="101"/>
  <c r="V578" i="101"/>
  <c r="W578" i="101" s="1"/>
  <c r="U578" i="101"/>
  <c r="N578" i="101" s="1"/>
  <c r="X577" i="101"/>
  <c r="V577" i="101"/>
  <c r="W577" i="101" s="1"/>
  <c r="U577" i="101"/>
  <c r="N577" i="101" s="1"/>
  <c r="X576" i="101"/>
  <c r="V576" i="101"/>
  <c r="W576" i="101" s="1"/>
  <c r="U576" i="101"/>
  <c r="N576" i="101" s="1"/>
  <c r="X575" i="101"/>
  <c r="V575" i="101"/>
  <c r="W575" i="101" s="1"/>
  <c r="U575" i="101"/>
  <c r="N575" i="101" s="1"/>
  <c r="X574" i="101"/>
  <c r="V574" i="101"/>
  <c r="W574" i="101" s="1"/>
  <c r="U574" i="101"/>
  <c r="N574" i="101" s="1"/>
  <c r="X573" i="101"/>
  <c r="V573" i="101"/>
  <c r="W573" i="101" s="1"/>
  <c r="U573" i="101"/>
  <c r="N573" i="101" s="1"/>
  <c r="X572" i="101"/>
  <c r="V572" i="101"/>
  <c r="W572" i="101" s="1"/>
  <c r="U572" i="101"/>
  <c r="N572" i="101" s="1"/>
  <c r="X571" i="101"/>
  <c r="V571" i="101"/>
  <c r="W571" i="101" s="1"/>
  <c r="U571" i="101"/>
  <c r="N571" i="101" s="1"/>
  <c r="X570" i="101"/>
  <c r="V570" i="101"/>
  <c r="W570" i="101" s="1"/>
  <c r="U570" i="101"/>
  <c r="N570" i="101" s="1"/>
  <c r="X569" i="101"/>
  <c r="V569" i="101"/>
  <c r="W569" i="101" s="1"/>
  <c r="U569" i="101"/>
  <c r="N569" i="101" s="1"/>
  <c r="X568" i="101"/>
  <c r="V568" i="101"/>
  <c r="W568" i="101" s="1"/>
  <c r="U568" i="101"/>
  <c r="N568" i="101" s="1"/>
  <c r="X567" i="101"/>
  <c r="V567" i="101"/>
  <c r="W567" i="101" s="1"/>
  <c r="U567" i="101"/>
  <c r="N567" i="101" s="1"/>
  <c r="X566" i="101"/>
  <c r="V566" i="101"/>
  <c r="W566" i="101" s="1"/>
  <c r="U566" i="101"/>
  <c r="N566" i="101" s="1"/>
  <c r="X565" i="101"/>
  <c r="V565" i="101"/>
  <c r="W565" i="101" s="1"/>
  <c r="U565" i="101"/>
  <c r="N565" i="101" s="1"/>
  <c r="X564" i="101"/>
  <c r="V564" i="101"/>
  <c r="W564" i="101" s="1"/>
  <c r="U564" i="101"/>
  <c r="N564" i="101" s="1"/>
  <c r="X563" i="101"/>
  <c r="V563" i="101"/>
  <c r="W563" i="101" s="1"/>
  <c r="U563" i="101"/>
  <c r="N563" i="101" s="1"/>
  <c r="X562" i="101"/>
  <c r="V562" i="101"/>
  <c r="W562" i="101" s="1"/>
  <c r="U562" i="101"/>
  <c r="N562" i="101" s="1"/>
  <c r="X561" i="101"/>
  <c r="V561" i="101"/>
  <c r="W561" i="101" s="1"/>
  <c r="U561" i="101"/>
  <c r="N561" i="101" s="1"/>
  <c r="X560" i="101"/>
  <c r="V560" i="101"/>
  <c r="W560" i="101" s="1"/>
  <c r="U560" i="101"/>
  <c r="N560" i="101" s="1"/>
  <c r="X559" i="101"/>
  <c r="V559" i="101"/>
  <c r="W559" i="101" s="1"/>
  <c r="U559" i="101"/>
  <c r="N559" i="101" s="1"/>
  <c r="X558" i="101"/>
  <c r="V558" i="101"/>
  <c r="W558" i="101" s="1"/>
  <c r="U558" i="101"/>
  <c r="N558" i="101" s="1"/>
  <c r="X557" i="101"/>
  <c r="V557" i="101"/>
  <c r="W557" i="101" s="1"/>
  <c r="U557" i="101"/>
  <c r="N557" i="101" s="1"/>
  <c r="X556" i="101"/>
  <c r="V556" i="101"/>
  <c r="W556" i="101" s="1"/>
  <c r="U556" i="101"/>
  <c r="N556" i="101" s="1"/>
  <c r="X555" i="101"/>
  <c r="V555" i="101"/>
  <c r="W555" i="101" s="1"/>
  <c r="U555" i="101"/>
  <c r="N555" i="101" s="1"/>
  <c r="X554" i="101"/>
  <c r="V554" i="101"/>
  <c r="W554" i="101" s="1"/>
  <c r="U554" i="101"/>
  <c r="N554" i="101" s="1"/>
  <c r="X553" i="101"/>
  <c r="V553" i="101"/>
  <c r="W553" i="101" s="1"/>
  <c r="U553" i="101"/>
  <c r="N553" i="101" s="1"/>
  <c r="X552" i="101"/>
  <c r="V552" i="101"/>
  <c r="W552" i="101" s="1"/>
  <c r="U552" i="101"/>
  <c r="N552" i="101" s="1"/>
  <c r="X551" i="101"/>
  <c r="V551" i="101"/>
  <c r="W551" i="101" s="1"/>
  <c r="U551" i="101"/>
  <c r="N551" i="101" s="1"/>
  <c r="X550" i="101"/>
  <c r="V550" i="101"/>
  <c r="W550" i="101" s="1"/>
  <c r="U550" i="101"/>
  <c r="N550" i="101" s="1"/>
  <c r="X549" i="101"/>
  <c r="V549" i="101"/>
  <c r="W549" i="101" s="1"/>
  <c r="U549" i="101"/>
  <c r="N549" i="101" s="1"/>
  <c r="X548" i="101"/>
  <c r="V548" i="101"/>
  <c r="W548" i="101" s="1"/>
  <c r="U548" i="101"/>
  <c r="N548" i="101" s="1"/>
  <c r="X547" i="101"/>
  <c r="V547" i="101"/>
  <c r="W547" i="101" s="1"/>
  <c r="U547" i="101"/>
  <c r="N547" i="101" s="1"/>
  <c r="X546" i="101"/>
  <c r="V546" i="101"/>
  <c r="W546" i="101" s="1"/>
  <c r="U546" i="101"/>
  <c r="N546" i="101" s="1"/>
  <c r="X545" i="101"/>
  <c r="V545" i="101"/>
  <c r="W545" i="101" s="1"/>
  <c r="U545" i="101"/>
  <c r="N545" i="101" s="1"/>
  <c r="X544" i="101"/>
  <c r="V544" i="101"/>
  <c r="W544" i="101" s="1"/>
  <c r="U544" i="101"/>
  <c r="N544" i="101" s="1"/>
  <c r="X543" i="101"/>
  <c r="V543" i="101"/>
  <c r="W543" i="101" s="1"/>
  <c r="U543" i="101"/>
  <c r="N543" i="101" s="1"/>
  <c r="X542" i="101"/>
  <c r="V542" i="101"/>
  <c r="W542" i="101" s="1"/>
  <c r="U542" i="101"/>
  <c r="N542" i="101" s="1"/>
  <c r="X541" i="101"/>
  <c r="V541" i="101"/>
  <c r="W541" i="101" s="1"/>
  <c r="U541" i="101"/>
  <c r="N541" i="101" s="1"/>
  <c r="X540" i="101"/>
  <c r="V540" i="101"/>
  <c r="W540" i="101" s="1"/>
  <c r="U540" i="101"/>
  <c r="N540" i="101" s="1"/>
  <c r="X539" i="101"/>
  <c r="V539" i="101"/>
  <c r="W539" i="101" s="1"/>
  <c r="U539" i="101"/>
  <c r="N539" i="101" s="1"/>
  <c r="X538" i="101"/>
  <c r="V538" i="101"/>
  <c r="W538" i="101" s="1"/>
  <c r="U538" i="101"/>
  <c r="N538" i="101" s="1"/>
  <c r="X537" i="101"/>
  <c r="V537" i="101"/>
  <c r="W537" i="101" s="1"/>
  <c r="U537" i="101"/>
  <c r="N537" i="101" s="1"/>
  <c r="X536" i="101"/>
  <c r="V536" i="101"/>
  <c r="W536" i="101" s="1"/>
  <c r="U536" i="101"/>
  <c r="N536" i="101" s="1"/>
  <c r="X535" i="101"/>
  <c r="V535" i="101"/>
  <c r="W535" i="101" s="1"/>
  <c r="U535" i="101"/>
  <c r="N535" i="101" s="1"/>
  <c r="X534" i="101"/>
  <c r="V534" i="101"/>
  <c r="W534" i="101" s="1"/>
  <c r="U534" i="101"/>
  <c r="N534" i="101" s="1"/>
  <c r="X533" i="101"/>
  <c r="V533" i="101"/>
  <c r="W533" i="101" s="1"/>
  <c r="U533" i="101"/>
  <c r="N533" i="101" s="1"/>
  <c r="X532" i="101"/>
  <c r="V532" i="101"/>
  <c r="W532" i="101" s="1"/>
  <c r="U532" i="101"/>
  <c r="N532" i="101" s="1"/>
  <c r="X531" i="101"/>
  <c r="V531" i="101"/>
  <c r="W531" i="101" s="1"/>
  <c r="U531" i="101"/>
  <c r="N531" i="101" s="1"/>
  <c r="X530" i="101"/>
  <c r="V530" i="101"/>
  <c r="W530" i="101" s="1"/>
  <c r="U530" i="101"/>
  <c r="N530" i="101" s="1"/>
  <c r="X529" i="101"/>
  <c r="V529" i="101"/>
  <c r="W529" i="101" s="1"/>
  <c r="U529" i="101"/>
  <c r="N529" i="101" s="1"/>
  <c r="X528" i="101"/>
  <c r="V528" i="101"/>
  <c r="W528" i="101" s="1"/>
  <c r="U528" i="101"/>
  <c r="N528" i="101" s="1"/>
  <c r="X527" i="101"/>
  <c r="V527" i="101"/>
  <c r="W527" i="101" s="1"/>
  <c r="U527" i="101"/>
  <c r="N527" i="101" s="1"/>
  <c r="X526" i="101"/>
  <c r="V526" i="101"/>
  <c r="W526" i="101" s="1"/>
  <c r="U526" i="101"/>
  <c r="N526" i="101" s="1"/>
  <c r="X525" i="101"/>
  <c r="V525" i="101"/>
  <c r="W525" i="101" s="1"/>
  <c r="U525" i="101"/>
  <c r="N525" i="101" s="1"/>
  <c r="X524" i="101"/>
  <c r="V524" i="101"/>
  <c r="W524" i="101" s="1"/>
  <c r="U524" i="101"/>
  <c r="N524" i="101" s="1"/>
  <c r="X523" i="101"/>
  <c r="V523" i="101"/>
  <c r="W523" i="101" s="1"/>
  <c r="U523" i="101"/>
  <c r="N523" i="101" s="1"/>
  <c r="X522" i="101"/>
  <c r="V522" i="101"/>
  <c r="W522" i="101" s="1"/>
  <c r="U522" i="101"/>
  <c r="N522" i="101" s="1"/>
  <c r="X521" i="101"/>
  <c r="V521" i="101"/>
  <c r="W521" i="101" s="1"/>
  <c r="U521" i="101"/>
  <c r="N521" i="101" s="1"/>
  <c r="X520" i="101"/>
  <c r="V520" i="101"/>
  <c r="W520" i="101" s="1"/>
  <c r="U520" i="101"/>
  <c r="N520" i="101" s="1"/>
  <c r="X519" i="101"/>
  <c r="V519" i="101"/>
  <c r="W519" i="101" s="1"/>
  <c r="U519" i="101"/>
  <c r="N519" i="101" s="1"/>
  <c r="X518" i="101"/>
  <c r="V518" i="101"/>
  <c r="W518" i="101" s="1"/>
  <c r="U518" i="101"/>
  <c r="N518" i="101" s="1"/>
  <c r="X517" i="101"/>
  <c r="V517" i="101"/>
  <c r="W517" i="101" s="1"/>
  <c r="U517" i="101"/>
  <c r="N517" i="101" s="1"/>
  <c r="X516" i="101"/>
  <c r="V516" i="101"/>
  <c r="W516" i="101" s="1"/>
  <c r="U516" i="101"/>
  <c r="N516" i="101" s="1"/>
  <c r="X515" i="101"/>
  <c r="V515" i="101"/>
  <c r="W515" i="101" s="1"/>
  <c r="U515" i="101"/>
  <c r="N515" i="101" s="1"/>
  <c r="X514" i="101"/>
  <c r="V514" i="101"/>
  <c r="W514" i="101" s="1"/>
  <c r="U514" i="101"/>
  <c r="N514" i="101" s="1"/>
  <c r="X513" i="101"/>
  <c r="V513" i="101"/>
  <c r="W513" i="101" s="1"/>
  <c r="U513" i="101"/>
  <c r="N513" i="101" s="1"/>
  <c r="X512" i="101"/>
  <c r="V512" i="101"/>
  <c r="W512" i="101" s="1"/>
  <c r="U512" i="101"/>
  <c r="N512" i="101" s="1"/>
  <c r="X511" i="101"/>
  <c r="V511" i="101"/>
  <c r="W511" i="101" s="1"/>
  <c r="U511" i="101"/>
  <c r="N511" i="101" s="1"/>
  <c r="X510" i="101"/>
  <c r="V510" i="101"/>
  <c r="W510" i="101" s="1"/>
  <c r="U510" i="101"/>
  <c r="N510" i="101" s="1"/>
  <c r="X509" i="101"/>
  <c r="V509" i="101"/>
  <c r="W509" i="101" s="1"/>
  <c r="U509" i="101"/>
  <c r="N509" i="101" s="1"/>
  <c r="X508" i="101"/>
  <c r="V508" i="101"/>
  <c r="W508" i="101" s="1"/>
  <c r="U508" i="101"/>
  <c r="N508" i="101" s="1"/>
  <c r="X507" i="101"/>
  <c r="V507" i="101"/>
  <c r="W507" i="101" s="1"/>
  <c r="U507" i="101"/>
  <c r="N507" i="101" s="1"/>
  <c r="X506" i="101"/>
  <c r="V506" i="101"/>
  <c r="W506" i="101" s="1"/>
  <c r="U506" i="101"/>
  <c r="N506" i="101" s="1"/>
  <c r="X505" i="101"/>
  <c r="V505" i="101"/>
  <c r="W505" i="101" s="1"/>
  <c r="U505" i="101"/>
  <c r="N505" i="101" s="1"/>
  <c r="X504" i="101"/>
  <c r="V504" i="101"/>
  <c r="W504" i="101" s="1"/>
  <c r="U504" i="101"/>
  <c r="N504" i="101" s="1"/>
  <c r="X503" i="101"/>
  <c r="V503" i="101"/>
  <c r="W503" i="101" s="1"/>
  <c r="U503" i="101"/>
  <c r="N503" i="101" s="1"/>
  <c r="X502" i="101"/>
  <c r="V502" i="101"/>
  <c r="W502" i="101" s="1"/>
  <c r="U502" i="101"/>
  <c r="N502" i="101" s="1"/>
  <c r="X501" i="101"/>
  <c r="V501" i="101"/>
  <c r="W501" i="101" s="1"/>
  <c r="U501" i="101"/>
  <c r="N501" i="101" s="1"/>
  <c r="X500" i="101"/>
  <c r="V500" i="101"/>
  <c r="W500" i="101" s="1"/>
  <c r="U500" i="101"/>
  <c r="N500" i="101" s="1"/>
  <c r="X499" i="101"/>
  <c r="V499" i="101"/>
  <c r="W499" i="101" s="1"/>
  <c r="U499" i="101"/>
  <c r="N499" i="101" s="1"/>
  <c r="X498" i="101"/>
  <c r="V498" i="101"/>
  <c r="W498" i="101" s="1"/>
  <c r="U498" i="101"/>
  <c r="N498" i="101" s="1"/>
  <c r="X497" i="101"/>
  <c r="V497" i="101"/>
  <c r="W497" i="101" s="1"/>
  <c r="U497" i="101"/>
  <c r="N497" i="101" s="1"/>
  <c r="X496" i="101"/>
  <c r="V496" i="101"/>
  <c r="W496" i="101" s="1"/>
  <c r="U496" i="101"/>
  <c r="N496" i="101" s="1"/>
  <c r="X495" i="101"/>
  <c r="V495" i="101"/>
  <c r="W495" i="101" s="1"/>
  <c r="U495" i="101"/>
  <c r="N495" i="101" s="1"/>
  <c r="X494" i="101"/>
  <c r="V494" i="101"/>
  <c r="W494" i="101" s="1"/>
  <c r="U494" i="101"/>
  <c r="N494" i="101" s="1"/>
  <c r="X493" i="101"/>
  <c r="V493" i="101"/>
  <c r="W493" i="101" s="1"/>
  <c r="U493" i="101"/>
  <c r="N493" i="101" s="1"/>
  <c r="X492" i="101"/>
  <c r="V492" i="101"/>
  <c r="W492" i="101" s="1"/>
  <c r="U492" i="101"/>
  <c r="N492" i="101" s="1"/>
  <c r="X491" i="101"/>
  <c r="V491" i="101"/>
  <c r="W491" i="101" s="1"/>
  <c r="U491" i="101"/>
  <c r="N491" i="101" s="1"/>
  <c r="X490" i="101"/>
  <c r="V490" i="101"/>
  <c r="W490" i="101" s="1"/>
  <c r="U490" i="101"/>
  <c r="N490" i="101" s="1"/>
  <c r="X489" i="101"/>
  <c r="V489" i="101"/>
  <c r="W489" i="101" s="1"/>
  <c r="U489" i="101"/>
  <c r="N489" i="101" s="1"/>
  <c r="X488" i="101"/>
  <c r="V488" i="101"/>
  <c r="W488" i="101" s="1"/>
  <c r="U488" i="101"/>
  <c r="N488" i="101" s="1"/>
  <c r="X487" i="101"/>
  <c r="V487" i="101"/>
  <c r="W487" i="101" s="1"/>
  <c r="U487" i="101"/>
  <c r="N487" i="101" s="1"/>
  <c r="X486" i="101"/>
  <c r="V486" i="101"/>
  <c r="W486" i="101" s="1"/>
  <c r="U486" i="101"/>
  <c r="N486" i="101" s="1"/>
  <c r="X485" i="101"/>
  <c r="V485" i="101"/>
  <c r="W485" i="101" s="1"/>
  <c r="U485" i="101"/>
  <c r="N485" i="101" s="1"/>
  <c r="X484" i="101"/>
  <c r="V484" i="101"/>
  <c r="W484" i="101" s="1"/>
  <c r="U484" i="101"/>
  <c r="N484" i="101" s="1"/>
  <c r="X483" i="101"/>
  <c r="V483" i="101"/>
  <c r="W483" i="101" s="1"/>
  <c r="U483" i="101"/>
  <c r="N483" i="101" s="1"/>
  <c r="X482" i="101"/>
  <c r="V482" i="101"/>
  <c r="W482" i="101" s="1"/>
  <c r="U482" i="101"/>
  <c r="N482" i="101" s="1"/>
  <c r="X481" i="101"/>
  <c r="V481" i="101"/>
  <c r="W481" i="101" s="1"/>
  <c r="U481" i="101"/>
  <c r="N481" i="101" s="1"/>
  <c r="X480" i="101"/>
  <c r="V480" i="101"/>
  <c r="W480" i="101" s="1"/>
  <c r="U480" i="101"/>
  <c r="N480" i="101" s="1"/>
  <c r="X479" i="101"/>
  <c r="V479" i="101"/>
  <c r="W479" i="101" s="1"/>
  <c r="U479" i="101"/>
  <c r="N479" i="101" s="1"/>
  <c r="X478" i="101"/>
  <c r="V478" i="101"/>
  <c r="W478" i="101" s="1"/>
  <c r="U478" i="101"/>
  <c r="N478" i="101" s="1"/>
  <c r="X477" i="101"/>
  <c r="V477" i="101"/>
  <c r="W477" i="101" s="1"/>
  <c r="U477" i="101"/>
  <c r="N477" i="101" s="1"/>
  <c r="X476" i="101"/>
  <c r="V476" i="101"/>
  <c r="W476" i="101" s="1"/>
  <c r="U476" i="101"/>
  <c r="N476" i="101" s="1"/>
  <c r="X475" i="101"/>
  <c r="V475" i="101"/>
  <c r="W475" i="101" s="1"/>
  <c r="U475" i="101"/>
  <c r="N475" i="101" s="1"/>
  <c r="X474" i="101"/>
  <c r="V474" i="101"/>
  <c r="W474" i="101" s="1"/>
  <c r="U474" i="101"/>
  <c r="N474" i="101" s="1"/>
  <c r="X473" i="101"/>
  <c r="V473" i="101"/>
  <c r="W473" i="101" s="1"/>
  <c r="U473" i="101"/>
  <c r="N473" i="101" s="1"/>
  <c r="X472" i="101"/>
  <c r="V472" i="101"/>
  <c r="W472" i="101" s="1"/>
  <c r="U472" i="101"/>
  <c r="N472" i="101" s="1"/>
  <c r="X471" i="101"/>
  <c r="V471" i="101"/>
  <c r="W471" i="101" s="1"/>
  <c r="U471" i="101"/>
  <c r="N471" i="101" s="1"/>
  <c r="X470" i="101"/>
  <c r="V470" i="101"/>
  <c r="W470" i="101" s="1"/>
  <c r="U470" i="101"/>
  <c r="N470" i="101" s="1"/>
  <c r="X469" i="101"/>
  <c r="V469" i="101"/>
  <c r="W469" i="101" s="1"/>
  <c r="U469" i="101"/>
  <c r="N469" i="101" s="1"/>
  <c r="X468" i="101"/>
  <c r="V468" i="101"/>
  <c r="W468" i="101" s="1"/>
  <c r="U468" i="101"/>
  <c r="N468" i="101" s="1"/>
  <c r="X467" i="101"/>
  <c r="V467" i="101"/>
  <c r="W467" i="101" s="1"/>
  <c r="U467" i="101"/>
  <c r="N467" i="101" s="1"/>
  <c r="X466" i="101"/>
  <c r="V466" i="101"/>
  <c r="W466" i="101" s="1"/>
  <c r="U466" i="101"/>
  <c r="N466" i="101" s="1"/>
  <c r="X465" i="101"/>
  <c r="V465" i="101"/>
  <c r="W465" i="101" s="1"/>
  <c r="U465" i="101"/>
  <c r="N465" i="101" s="1"/>
  <c r="X464" i="101"/>
  <c r="V464" i="101"/>
  <c r="W464" i="101" s="1"/>
  <c r="U464" i="101"/>
  <c r="N464" i="101" s="1"/>
  <c r="X463" i="101"/>
  <c r="V463" i="101"/>
  <c r="W463" i="101" s="1"/>
  <c r="U463" i="101"/>
  <c r="N463" i="101" s="1"/>
  <c r="X462" i="101"/>
  <c r="V462" i="101"/>
  <c r="W462" i="101" s="1"/>
  <c r="U462" i="101"/>
  <c r="N462" i="101" s="1"/>
  <c r="X461" i="101"/>
  <c r="V461" i="101"/>
  <c r="W461" i="101" s="1"/>
  <c r="U461" i="101"/>
  <c r="N461" i="101" s="1"/>
  <c r="X460" i="101"/>
  <c r="V460" i="101"/>
  <c r="W460" i="101" s="1"/>
  <c r="U460" i="101"/>
  <c r="N460" i="101" s="1"/>
  <c r="X459" i="101"/>
  <c r="V459" i="101"/>
  <c r="W459" i="101" s="1"/>
  <c r="U459" i="101"/>
  <c r="N459" i="101" s="1"/>
  <c r="X458" i="101"/>
  <c r="V458" i="101"/>
  <c r="W458" i="101" s="1"/>
  <c r="U458" i="101"/>
  <c r="N458" i="101" s="1"/>
  <c r="X457" i="101"/>
  <c r="V457" i="101"/>
  <c r="W457" i="101" s="1"/>
  <c r="U457" i="101"/>
  <c r="N457" i="101" s="1"/>
  <c r="X456" i="101"/>
  <c r="V456" i="101"/>
  <c r="W456" i="101" s="1"/>
  <c r="U456" i="101"/>
  <c r="N456" i="101" s="1"/>
  <c r="X455" i="101"/>
  <c r="V455" i="101"/>
  <c r="W455" i="101" s="1"/>
  <c r="U455" i="101"/>
  <c r="N455" i="101" s="1"/>
  <c r="X454" i="101"/>
  <c r="V454" i="101"/>
  <c r="W454" i="101" s="1"/>
  <c r="U454" i="101"/>
  <c r="N454" i="101" s="1"/>
  <c r="X453" i="101"/>
  <c r="V453" i="101"/>
  <c r="W453" i="101" s="1"/>
  <c r="U453" i="101"/>
  <c r="N453" i="101" s="1"/>
  <c r="X452" i="101"/>
  <c r="V452" i="101"/>
  <c r="W452" i="101" s="1"/>
  <c r="U452" i="101"/>
  <c r="N452" i="101" s="1"/>
  <c r="X451" i="101"/>
  <c r="V451" i="101"/>
  <c r="W451" i="101" s="1"/>
  <c r="U451" i="101"/>
  <c r="N451" i="101" s="1"/>
  <c r="X450" i="101"/>
  <c r="V450" i="101"/>
  <c r="W450" i="101" s="1"/>
  <c r="U450" i="101"/>
  <c r="N450" i="101" s="1"/>
  <c r="X449" i="101"/>
  <c r="V449" i="101"/>
  <c r="W449" i="101" s="1"/>
  <c r="U449" i="101"/>
  <c r="N449" i="101" s="1"/>
  <c r="X448" i="101"/>
  <c r="V448" i="101"/>
  <c r="W448" i="101" s="1"/>
  <c r="U448" i="101"/>
  <c r="N448" i="101" s="1"/>
  <c r="X447" i="101"/>
  <c r="V447" i="101"/>
  <c r="W447" i="101" s="1"/>
  <c r="U447" i="101"/>
  <c r="N447" i="101" s="1"/>
  <c r="X446" i="101"/>
  <c r="V446" i="101"/>
  <c r="W446" i="101" s="1"/>
  <c r="U446" i="101"/>
  <c r="N446" i="101" s="1"/>
  <c r="X445" i="101"/>
  <c r="V445" i="101"/>
  <c r="W445" i="101" s="1"/>
  <c r="U445" i="101"/>
  <c r="N445" i="101" s="1"/>
  <c r="X444" i="101"/>
  <c r="V444" i="101"/>
  <c r="W444" i="101" s="1"/>
  <c r="U444" i="101"/>
  <c r="N444" i="101" s="1"/>
  <c r="X443" i="101"/>
  <c r="V443" i="101"/>
  <c r="W443" i="101" s="1"/>
  <c r="U443" i="101"/>
  <c r="N443" i="101" s="1"/>
  <c r="X442" i="101"/>
  <c r="V442" i="101"/>
  <c r="W442" i="101" s="1"/>
  <c r="U442" i="101"/>
  <c r="N442" i="101" s="1"/>
  <c r="X441" i="101"/>
  <c r="V441" i="101"/>
  <c r="W441" i="101" s="1"/>
  <c r="U441" i="101"/>
  <c r="N441" i="101" s="1"/>
  <c r="X440" i="101"/>
  <c r="V440" i="101"/>
  <c r="W440" i="101" s="1"/>
  <c r="U440" i="101"/>
  <c r="N440" i="101" s="1"/>
  <c r="X439" i="101"/>
  <c r="V439" i="101"/>
  <c r="W439" i="101" s="1"/>
  <c r="U439" i="101"/>
  <c r="N439" i="101" s="1"/>
  <c r="X438" i="101"/>
  <c r="V438" i="101"/>
  <c r="W438" i="101" s="1"/>
  <c r="U438" i="101"/>
  <c r="N438" i="101" s="1"/>
  <c r="X437" i="101"/>
  <c r="V437" i="101"/>
  <c r="W437" i="101" s="1"/>
  <c r="U437" i="101"/>
  <c r="N437" i="101" s="1"/>
  <c r="X436" i="101"/>
  <c r="V436" i="101"/>
  <c r="W436" i="101" s="1"/>
  <c r="U436" i="101"/>
  <c r="N436" i="101" s="1"/>
  <c r="X435" i="101"/>
  <c r="V435" i="101"/>
  <c r="W435" i="101" s="1"/>
  <c r="U435" i="101"/>
  <c r="N435" i="101" s="1"/>
  <c r="X434" i="101"/>
  <c r="V434" i="101"/>
  <c r="W434" i="101" s="1"/>
  <c r="U434" i="101"/>
  <c r="N434" i="101" s="1"/>
  <c r="X433" i="101"/>
  <c r="V433" i="101"/>
  <c r="W433" i="101" s="1"/>
  <c r="U433" i="101"/>
  <c r="N433" i="101" s="1"/>
  <c r="X432" i="101"/>
  <c r="V432" i="101"/>
  <c r="W432" i="101" s="1"/>
  <c r="U432" i="101"/>
  <c r="N432" i="101" s="1"/>
  <c r="X431" i="101"/>
  <c r="V431" i="101"/>
  <c r="W431" i="101" s="1"/>
  <c r="U431" i="101"/>
  <c r="N431" i="101" s="1"/>
  <c r="X430" i="101"/>
  <c r="V430" i="101"/>
  <c r="W430" i="101" s="1"/>
  <c r="U430" i="101"/>
  <c r="N430" i="101" s="1"/>
  <c r="X429" i="101"/>
  <c r="V429" i="101"/>
  <c r="W429" i="101" s="1"/>
  <c r="U429" i="101"/>
  <c r="N429" i="101" s="1"/>
  <c r="X428" i="101"/>
  <c r="V428" i="101"/>
  <c r="W428" i="101" s="1"/>
  <c r="U428" i="101"/>
  <c r="N428" i="101" s="1"/>
  <c r="X427" i="101"/>
  <c r="V427" i="101"/>
  <c r="W427" i="101" s="1"/>
  <c r="U427" i="101"/>
  <c r="N427" i="101" s="1"/>
  <c r="X426" i="101"/>
  <c r="V426" i="101"/>
  <c r="W426" i="101" s="1"/>
  <c r="U426" i="101"/>
  <c r="N426" i="101" s="1"/>
  <c r="X425" i="101"/>
  <c r="V425" i="101"/>
  <c r="W425" i="101" s="1"/>
  <c r="U425" i="101"/>
  <c r="N425" i="101" s="1"/>
  <c r="X424" i="101"/>
  <c r="V424" i="101"/>
  <c r="W424" i="101" s="1"/>
  <c r="U424" i="101"/>
  <c r="N424" i="101" s="1"/>
  <c r="X423" i="101"/>
  <c r="V423" i="101"/>
  <c r="W423" i="101" s="1"/>
  <c r="U423" i="101"/>
  <c r="N423" i="101" s="1"/>
  <c r="X422" i="101"/>
  <c r="V422" i="101"/>
  <c r="W422" i="101" s="1"/>
  <c r="U422" i="101"/>
  <c r="N422" i="101" s="1"/>
  <c r="X421" i="101"/>
  <c r="V421" i="101"/>
  <c r="W421" i="101" s="1"/>
  <c r="U421" i="101"/>
  <c r="N421" i="101" s="1"/>
  <c r="X420" i="101"/>
  <c r="V420" i="101"/>
  <c r="W420" i="101" s="1"/>
  <c r="U420" i="101"/>
  <c r="N420" i="101" s="1"/>
  <c r="X419" i="101"/>
  <c r="V419" i="101"/>
  <c r="W419" i="101" s="1"/>
  <c r="U419" i="101"/>
  <c r="N419" i="101" s="1"/>
  <c r="X418" i="101"/>
  <c r="V418" i="101"/>
  <c r="W418" i="101" s="1"/>
  <c r="U418" i="101"/>
  <c r="N418" i="101" s="1"/>
  <c r="X417" i="101"/>
  <c r="V417" i="101"/>
  <c r="W417" i="101" s="1"/>
  <c r="U417" i="101"/>
  <c r="N417" i="101" s="1"/>
  <c r="X416" i="101"/>
  <c r="V416" i="101"/>
  <c r="W416" i="101" s="1"/>
  <c r="U416" i="101"/>
  <c r="N416" i="101" s="1"/>
  <c r="X415" i="101"/>
  <c r="V415" i="101"/>
  <c r="W415" i="101" s="1"/>
  <c r="U415" i="101"/>
  <c r="N415" i="101" s="1"/>
  <c r="X414" i="101"/>
  <c r="V414" i="101"/>
  <c r="W414" i="101" s="1"/>
  <c r="U414" i="101"/>
  <c r="N414" i="101" s="1"/>
  <c r="X413" i="101"/>
  <c r="V413" i="101"/>
  <c r="W413" i="101" s="1"/>
  <c r="U413" i="101"/>
  <c r="N413" i="101" s="1"/>
  <c r="X412" i="101"/>
  <c r="V412" i="101"/>
  <c r="W412" i="101" s="1"/>
  <c r="U412" i="101"/>
  <c r="N412" i="101" s="1"/>
  <c r="X411" i="101"/>
  <c r="V411" i="101"/>
  <c r="W411" i="101" s="1"/>
  <c r="U411" i="101"/>
  <c r="N411" i="101" s="1"/>
  <c r="X410" i="101"/>
  <c r="V410" i="101"/>
  <c r="W410" i="101" s="1"/>
  <c r="U410" i="101"/>
  <c r="N410" i="101" s="1"/>
  <c r="X409" i="101"/>
  <c r="V409" i="101"/>
  <c r="W409" i="101" s="1"/>
  <c r="U409" i="101"/>
  <c r="N409" i="101" s="1"/>
  <c r="X408" i="101"/>
  <c r="V408" i="101"/>
  <c r="W408" i="101" s="1"/>
  <c r="U408" i="101"/>
  <c r="N408" i="101" s="1"/>
  <c r="X407" i="101"/>
  <c r="V407" i="101"/>
  <c r="W407" i="101" s="1"/>
  <c r="U407" i="101"/>
  <c r="N407" i="101" s="1"/>
  <c r="X406" i="101"/>
  <c r="V406" i="101"/>
  <c r="W406" i="101" s="1"/>
  <c r="U406" i="101"/>
  <c r="N406" i="101" s="1"/>
  <c r="X405" i="101"/>
  <c r="V405" i="101"/>
  <c r="W405" i="101" s="1"/>
  <c r="U405" i="101"/>
  <c r="N405" i="101" s="1"/>
  <c r="X404" i="101"/>
  <c r="V404" i="101"/>
  <c r="W404" i="101" s="1"/>
  <c r="U404" i="101"/>
  <c r="N404" i="101" s="1"/>
  <c r="X403" i="101"/>
  <c r="V403" i="101"/>
  <c r="W403" i="101" s="1"/>
  <c r="U403" i="101"/>
  <c r="N403" i="101" s="1"/>
  <c r="X402" i="101"/>
  <c r="V402" i="101"/>
  <c r="W402" i="101" s="1"/>
  <c r="U402" i="101"/>
  <c r="N402" i="101" s="1"/>
  <c r="X401" i="101"/>
  <c r="V401" i="101"/>
  <c r="W401" i="101" s="1"/>
  <c r="U401" i="101"/>
  <c r="N401" i="101" s="1"/>
  <c r="X400" i="101"/>
  <c r="V400" i="101"/>
  <c r="W400" i="101" s="1"/>
  <c r="U400" i="101"/>
  <c r="N400" i="101" s="1"/>
  <c r="X399" i="101"/>
  <c r="V399" i="101"/>
  <c r="W399" i="101" s="1"/>
  <c r="U399" i="101"/>
  <c r="N399" i="101" s="1"/>
  <c r="X398" i="101"/>
  <c r="V398" i="101"/>
  <c r="W398" i="101" s="1"/>
  <c r="U398" i="101"/>
  <c r="N398" i="101" s="1"/>
  <c r="X397" i="101"/>
  <c r="V397" i="101"/>
  <c r="W397" i="101" s="1"/>
  <c r="U397" i="101"/>
  <c r="N397" i="101" s="1"/>
  <c r="X396" i="101"/>
  <c r="V396" i="101"/>
  <c r="W396" i="101" s="1"/>
  <c r="U396" i="101"/>
  <c r="N396" i="101" s="1"/>
  <c r="X395" i="101"/>
  <c r="V395" i="101"/>
  <c r="W395" i="101" s="1"/>
  <c r="U395" i="101"/>
  <c r="N395" i="101" s="1"/>
  <c r="X394" i="101"/>
  <c r="V394" i="101"/>
  <c r="W394" i="101" s="1"/>
  <c r="U394" i="101"/>
  <c r="N394" i="101" s="1"/>
  <c r="X393" i="101"/>
  <c r="V393" i="101"/>
  <c r="W393" i="101" s="1"/>
  <c r="U393" i="101"/>
  <c r="N393" i="101" s="1"/>
  <c r="X392" i="101"/>
  <c r="V392" i="101"/>
  <c r="W392" i="101" s="1"/>
  <c r="U392" i="101"/>
  <c r="N392" i="101" s="1"/>
  <c r="X391" i="101"/>
  <c r="V391" i="101"/>
  <c r="W391" i="101" s="1"/>
  <c r="U391" i="101"/>
  <c r="N391" i="101" s="1"/>
  <c r="X390" i="101"/>
  <c r="V390" i="101"/>
  <c r="W390" i="101" s="1"/>
  <c r="U390" i="101"/>
  <c r="N390" i="101" s="1"/>
  <c r="X389" i="101"/>
  <c r="V389" i="101"/>
  <c r="W389" i="101" s="1"/>
  <c r="U389" i="101"/>
  <c r="N389" i="101" s="1"/>
  <c r="X388" i="101"/>
  <c r="V388" i="101"/>
  <c r="W388" i="101" s="1"/>
  <c r="U388" i="101"/>
  <c r="N388" i="101" s="1"/>
  <c r="X387" i="101"/>
  <c r="V387" i="101"/>
  <c r="W387" i="101" s="1"/>
  <c r="U387" i="101"/>
  <c r="N387" i="101" s="1"/>
  <c r="X386" i="101"/>
  <c r="V386" i="101"/>
  <c r="W386" i="101" s="1"/>
  <c r="U386" i="101"/>
  <c r="N386" i="101" s="1"/>
  <c r="X385" i="101"/>
  <c r="V385" i="101"/>
  <c r="W385" i="101" s="1"/>
  <c r="U385" i="101"/>
  <c r="N385" i="101" s="1"/>
  <c r="X384" i="101"/>
  <c r="V384" i="101"/>
  <c r="W384" i="101" s="1"/>
  <c r="U384" i="101"/>
  <c r="N384" i="101" s="1"/>
  <c r="X383" i="101"/>
  <c r="V383" i="101"/>
  <c r="W383" i="101" s="1"/>
  <c r="U383" i="101"/>
  <c r="N383" i="101" s="1"/>
  <c r="X382" i="101"/>
  <c r="V382" i="101"/>
  <c r="W382" i="101" s="1"/>
  <c r="U382" i="101"/>
  <c r="N382" i="101" s="1"/>
  <c r="X381" i="101"/>
  <c r="V381" i="101"/>
  <c r="W381" i="101" s="1"/>
  <c r="U381" i="101"/>
  <c r="N381" i="101" s="1"/>
  <c r="X380" i="101"/>
  <c r="V380" i="101"/>
  <c r="W380" i="101" s="1"/>
  <c r="U380" i="101"/>
  <c r="N380" i="101" s="1"/>
  <c r="X379" i="101"/>
  <c r="V379" i="101"/>
  <c r="W379" i="101" s="1"/>
  <c r="U379" i="101"/>
  <c r="N379" i="101" s="1"/>
  <c r="X378" i="101"/>
  <c r="V378" i="101"/>
  <c r="W378" i="101" s="1"/>
  <c r="U378" i="101"/>
  <c r="N378" i="101" s="1"/>
  <c r="X377" i="101"/>
  <c r="V377" i="101"/>
  <c r="W377" i="101" s="1"/>
  <c r="U377" i="101"/>
  <c r="N377" i="101" s="1"/>
  <c r="X376" i="101"/>
  <c r="V376" i="101"/>
  <c r="W376" i="101" s="1"/>
  <c r="U376" i="101"/>
  <c r="N376" i="101" s="1"/>
  <c r="X375" i="101"/>
  <c r="V375" i="101"/>
  <c r="W375" i="101" s="1"/>
  <c r="U375" i="101"/>
  <c r="N375" i="101" s="1"/>
  <c r="X374" i="101"/>
  <c r="V374" i="101"/>
  <c r="W374" i="101" s="1"/>
  <c r="U374" i="101"/>
  <c r="N374" i="101" s="1"/>
  <c r="X373" i="101"/>
  <c r="V373" i="101"/>
  <c r="W373" i="101" s="1"/>
  <c r="U373" i="101"/>
  <c r="N373" i="101" s="1"/>
  <c r="X372" i="101"/>
  <c r="V372" i="101"/>
  <c r="W372" i="101" s="1"/>
  <c r="U372" i="101"/>
  <c r="N372" i="101" s="1"/>
  <c r="X371" i="101"/>
  <c r="V371" i="101"/>
  <c r="W371" i="101" s="1"/>
  <c r="U371" i="101"/>
  <c r="N371" i="101" s="1"/>
  <c r="X370" i="101"/>
  <c r="V370" i="101"/>
  <c r="W370" i="101" s="1"/>
  <c r="U370" i="101"/>
  <c r="N370" i="101" s="1"/>
  <c r="X369" i="101"/>
  <c r="V369" i="101"/>
  <c r="W369" i="101" s="1"/>
  <c r="U369" i="101"/>
  <c r="N369" i="101" s="1"/>
  <c r="X368" i="101"/>
  <c r="V368" i="101"/>
  <c r="W368" i="101" s="1"/>
  <c r="U368" i="101"/>
  <c r="N368" i="101" s="1"/>
  <c r="X367" i="101"/>
  <c r="V367" i="101"/>
  <c r="W367" i="101" s="1"/>
  <c r="U367" i="101"/>
  <c r="N367" i="101" s="1"/>
  <c r="X366" i="101"/>
  <c r="V366" i="101"/>
  <c r="W366" i="101" s="1"/>
  <c r="U366" i="101"/>
  <c r="N366" i="101" s="1"/>
  <c r="X365" i="101"/>
  <c r="V365" i="101"/>
  <c r="W365" i="101" s="1"/>
  <c r="U365" i="101"/>
  <c r="N365" i="101" s="1"/>
  <c r="X364" i="101"/>
  <c r="V364" i="101"/>
  <c r="W364" i="101" s="1"/>
  <c r="U364" i="101"/>
  <c r="N364" i="101" s="1"/>
  <c r="X363" i="101"/>
  <c r="V363" i="101"/>
  <c r="W363" i="101" s="1"/>
  <c r="U363" i="101"/>
  <c r="N363" i="101" s="1"/>
  <c r="X362" i="101"/>
  <c r="V362" i="101"/>
  <c r="W362" i="101" s="1"/>
  <c r="U362" i="101"/>
  <c r="N362" i="101" s="1"/>
  <c r="X361" i="101"/>
  <c r="V361" i="101"/>
  <c r="W361" i="101" s="1"/>
  <c r="U361" i="101"/>
  <c r="N361" i="101" s="1"/>
  <c r="X360" i="101"/>
  <c r="V360" i="101"/>
  <c r="W360" i="101" s="1"/>
  <c r="U360" i="101"/>
  <c r="N360" i="101" s="1"/>
  <c r="X359" i="101"/>
  <c r="V359" i="101"/>
  <c r="W359" i="101" s="1"/>
  <c r="U359" i="101"/>
  <c r="N359" i="101" s="1"/>
  <c r="X358" i="101"/>
  <c r="V358" i="101"/>
  <c r="W358" i="101" s="1"/>
  <c r="U358" i="101"/>
  <c r="N358" i="101" s="1"/>
  <c r="X357" i="101"/>
  <c r="V357" i="101"/>
  <c r="W357" i="101" s="1"/>
  <c r="U357" i="101"/>
  <c r="N357" i="101" s="1"/>
  <c r="X356" i="101"/>
  <c r="V356" i="101"/>
  <c r="W356" i="101" s="1"/>
  <c r="U356" i="101"/>
  <c r="N356" i="101" s="1"/>
  <c r="X355" i="101"/>
  <c r="V355" i="101"/>
  <c r="W355" i="101" s="1"/>
  <c r="U355" i="101"/>
  <c r="N355" i="101" s="1"/>
  <c r="X354" i="101"/>
  <c r="V354" i="101"/>
  <c r="W354" i="101" s="1"/>
  <c r="U354" i="101"/>
  <c r="N354" i="101" s="1"/>
  <c r="X353" i="101"/>
  <c r="V353" i="101"/>
  <c r="W353" i="101" s="1"/>
  <c r="U353" i="101"/>
  <c r="N353" i="101" s="1"/>
  <c r="X352" i="101"/>
  <c r="V352" i="101"/>
  <c r="W352" i="101" s="1"/>
  <c r="U352" i="101"/>
  <c r="N352" i="101" s="1"/>
  <c r="X351" i="101"/>
  <c r="V351" i="101"/>
  <c r="W351" i="101" s="1"/>
  <c r="U351" i="101"/>
  <c r="N351" i="101" s="1"/>
  <c r="X350" i="101"/>
  <c r="V350" i="101"/>
  <c r="W350" i="101" s="1"/>
  <c r="U350" i="101"/>
  <c r="N350" i="101" s="1"/>
  <c r="X349" i="101"/>
  <c r="V349" i="101"/>
  <c r="W349" i="101" s="1"/>
  <c r="U349" i="101"/>
  <c r="N349" i="101" s="1"/>
  <c r="X348" i="101"/>
  <c r="V348" i="101"/>
  <c r="W348" i="101" s="1"/>
  <c r="U348" i="101"/>
  <c r="N348" i="101" s="1"/>
  <c r="X347" i="101"/>
  <c r="V347" i="101"/>
  <c r="W347" i="101" s="1"/>
  <c r="U347" i="101"/>
  <c r="N347" i="101" s="1"/>
  <c r="X346" i="101"/>
  <c r="V346" i="101"/>
  <c r="W346" i="101" s="1"/>
  <c r="U346" i="101"/>
  <c r="N346" i="101" s="1"/>
  <c r="X345" i="101"/>
  <c r="V345" i="101"/>
  <c r="W345" i="101" s="1"/>
  <c r="U345" i="101"/>
  <c r="N345" i="101" s="1"/>
  <c r="X344" i="101"/>
  <c r="V344" i="101"/>
  <c r="W344" i="101" s="1"/>
  <c r="U344" i="101"/>
  <c r="N344" i="101" s="1"/>
  <c r="X343" i="101"/>
  <c r="V343" i="101"/>
  <c r="W343" i="101" s="1"/>
  <c r="U343" i="101"/>
  <c r="N343" i="101" s="1"/>
  <c r="X342" i="101"/>
  <c r="V342" i="101"/>
  <c r="W342" i="101" s="1"/>
  <c r="U342" i="101"/>
  <c r="N342" i="101" s="1"/>
  <c r="X341" i="101"/>
  <c r="V341" i="101"/>
  <c r="W341" i="101" s="1"/>
  <c r="U341" i="101"/>
  <c r="N341" i="101" s="1"/>
  <c r="X340" i="101"/>
  <c r="V340" i="101"/>
  <c r="W340" i="101" s="1"/>
  <c r="U340" i="101"/>
  <c r="N340" i="101" s="1"/>
  <c r="X339" i="101"/>
  <c r="V339" i="101"/>
  <c r="W339" i="101" s="1"/>
  <c r="U339" i="101"/>
  <c r="N339" i="101" s="1"/>
  <c r="X338" i="101"/>
  <c r="V338" i="101"/>
  <c r="W338" i="101" s="1"/>
  <c r="U338" i="101"/>
  <c r="N338" i="101" s="1"/>
  <c r="X337" i="101"/>
  <c r="V337" i="101"/>
  <c r="W337" i="101" s="1"/>
  <c r="U337" i="101"/>
  <c r="N337" i="101" s="1"/>
  <c r="X336" i="101"/>
  <c r="V336" i="101"/>
  <c r="W336" i="101" s="1"/>
  <c r="U336" i="101"/>
  <c r="N336" i="101" s="1"/>
  <c r="X335" i="101"/>
  <c r="V335" i="101"/>
  <c r="W335" i="101" s="1"/>
  <c r="U335" i="101"/>
  <c r="N335" i="101" s="1"/>
  <c r="X334" i="101"/>
  <c r="V334" i="101"/>
  <c r="W334" i="101" s="1"/>
  <c r="U334" i="101"/>
  <c r="N334" i="101" s="1"/>
  <c r="X333" i="101"/>
  <c r="V333" i="101"/>
  <c r="W333" i="101" s="1"/>
  <c r="U333" i="101"/>
  <c r="N333" i="101" s="1"/>
  <c r="X332" i="101"/>
  <c r="V332" i="101"/>
  <c r="W332" i="101" s="1"/>
  <c r="U332" i="101"/>
  <c r="N332" i="101" s="1"/>
  <c r="X331" i="101"/>
  <c r="V331" i="101"/>
  <c r="W331" i="101" s="1"/>
  <c r="U331" i="101"/>
  <c r="N331" i="101" s="1"/>
  <c r="X330" i="101"/>
  <c r="V330" i="101"/>
  <c r="W330" i="101" s="1"/>
  <c r="U330" i="101"/>
  <c r="N330" i="101" s="1"/>
  <c r="X329" i="101"/>
  <c r="V329" i="101"/>
  <c r="W329" i="101" s="1"/>
  <c r="U329" i="101"/>
  <c r="N329" i="101" s="1"/>
  <c r="X328" i="101"/>
  <c r="V328" i="101"/>
  <c r="W328" i="101" s="1"/>
  <c r="U328" i="101"/>
  <c r="N328" i="101" s="1"/>
  <c r="X327" i="101"/>
  <c r="V327" i="101"/>
  <c r="W327" i="101" s="1"/>
  <c r="U327" i="101"/>
  <c r="N327" i="101" s="1"/>
  <c r="X326" i="101"/>
  <c r="V326" i="101"/>
  <c r="W326" i="101" s="1"/>
  <c r="U326" i="101"/>
  <c r="N326" i="101" s="1"/>
  <c r="X325" i="101"/>
  <c r="V325" i="101"/>
  <c r="W325" i="101" s="1"/>
  <c r="U325" i="101"/>
  <c r="N325" i="101" s="1"/>
  <c r="X324" i="101"/>
  <c r="V324" i="101"/>
  <c r="W324" i="101" s="1"/>
  <c r="U324" i="101"/>
  <c r="N324" i="101" s="1"/>
  <c r="X323" i="101"/>
  <c r="V323" i="101"/>
  <c r="W323" i="101" s="1"/>
  <c r="U323" i="101"/>
  <c r="N323" i="101" s="1"/>
  <c r="X322" i="101"/>
  <c r="V322" i="101"/>
  <c r="W322" i="101" s="1"/>
  <c r="U322" i="101"/>
  <c r="N322" i="101" s="1"/>
  <c r="X321" i="101"/>
  <c r="V321" i="101"/>
  <c r="W321" i="101" s="1"/>
  <c r="U321" i="101"/>
  <c r="N321" i="101" s="1"/>
  <c r="X320" i="101"/>
  <c r="V320" i="101"/>
  <c r="W320" i="101" s="1"/>
  <c r="U320" i="101"/>
  <c r="N320" i="101" s="1"/>
  <c r="X319" i="101"/>
  <c r="V319" i="101"/>
  <c r="W319" i="101" s="1"/>
  <c r="U319" i="101"/>
  <c r="N319" i="101" s="1"/>
  <c r="X318" i="101"/>
  <c r="V318" i="101"/>
  <c r="W318" i="101" s="1"/>
  <c r="U318" i="101"/>
  <c r="N318" i="101" s="1"/>
  <c r="X317" i="101"/>
  <c r="V317" i="101"/>
  <c r="W317" i="101" s="1"/>
  <c r="U317" i="101"/>
  <c r="N317" i="101" s="1"/>
  <c r="X316" i="101"/>
  <c r="V316" i="101"/>
  <c r="W316" i="101" s="1"/>
  <c r="U316" i="101"/>
  <c r="N316" i="101" s="1"/>
  <c r="X315" i="101"/>
  <c r="V315" i="101"/>
  <c r="W315" i="101" s="1"/>
  <c r="U315" i="101"/>
  <c r="N315" i="101" s="1"/>
  <c r="X314" i="101"/>
  <c r="V314" i="101"/>
  <c r="W314" i="101" s="1"/>
  <c r="U314" i="101"/>
  <c r="N314" i="101" s="1"/>
  <c r="X313" i="101"/>
  <c r="V313" i="101"/>
  <c r="W313" i="101" s="1"/>
  <c r="U313" i="101"/>
  <c r="N313" i="101" s="1"/>
  <c r="X312" i="101"/>
  <c r="V312" i="101"/>
  <c r="W312" i="101" s="1"/>
  <c r="U312" i="101"/>
  <c r="N312" i="101" s="1"/>
  <c r="X311" i="101"/>
  <c r="V311" i="101"/>
  <c r="W311" i="101" s="1"/>
  <c r="U311" i="101"/>
  <c r="N311" i="101" s="1"/>
  <c r="X310" i="101"/>
  <c r="V310" i="101"/>
  <c r="W310" i="101" s="1"/>
  <c r="U310" i="101"/>
  <c r="N310" i="101" s="1"/>
  <c r="X309" i="101"/>
  <c r="V309" i="101"/>
  <c r="W309" i="101" s="1"/>
  <c r="U309" i="101"/>
  <c r="N309" i="101" s="1"/>
  <c r="X308" i="101"/>
  <c r="V308" i="101"/>
  <c r="W308" i="101" s="1"/>
  <c r="U308" i="101"/>
  <c r="N308" i="101" s="1"/>
  <c r="X307" i="101"/>
  <c r="V307" i="101"/>
  <c r="W307" i="101" s="1"/>
  <c r="U307" i="101"/>
  <c r="N307" i="101" s="1"/>
  <c r="X306" i="101"/>
  <c r="V306" i="101"/>
  <c r="W306" i="101" s="1"/>
  <c r="U306" i="101"/>
  <c r="N306" i="101" s="1"/>
  <c r="X305" i="101"/>
  <c r="V305" i="101"/>
  <c r="W305" i="101" s="1"/>
  <c r="U305" i="101"/>
  <c r="N305" i="101" s="1"/>
  <c r="X304" i="101"/>
  <c r="V304" i="101"/>
  <c r="W304" i="101" s="1"/>
  <c r="U304" i="101"/>
  <c r="N304" i="101" s="1"/>
  <c r="X303" i="101"/>
  <c r="V303" i="101"/>
  <c r="W303" i="101" s="1"/>
  <c r="U303" i="101"/>
  <c r="N303" i="101" s="1"/>
  <c r="X302" i="101"/>
  <c r="V302" i="101"/>
  <c r="W302" i="101" s="1"/>
  <c r="U302" i="101"/>
  <c r="N302" i="101" s="1"/>
  <c r="X301" i="101"/>
  <c r="V301" i="101"/>
  <c r="W301" i="101" s="1"/>
  <c r="U301" i="101"/>
  <c r="N301" i="101" s="1"/>
  <c r="X300" i="101"/>
  <c r="V300" i="101"/>
  <c r="W300" i="101" s="1"/>
  <c r="U300" i="101"/>
  <c r="N300" i="101" s="1"/>
  <c r="X299" i="101"/>
  <c r="V299" i="101"/>
  <c r="W299" i="101" s="1"/>
  <c r="U299" i="101"/>
  <c r="N299" i="101" s="1"/>
  <c r="X298" i="101"/>
  <c r="V298" i="101"/>
  <c r="W298" i="101" s="1"/>
  <c r="U298" i="101"/>
  <c r="N298" i="101" s="1"/>
  <c r="X297" i="101"/>
  <c r="V297" i="101"/>
  <c r="W297" i="101" s="1"/>
  <c r="U297" i="101"/>
  <c r="N297" i="101" s="1"/>
  <c r="X296" i="101"/>
  <c r="V296" i="101"/>
  <c r="W296" i="101" s="1"/>
  <c r="U296" i="101"/>
  <c r="N296" i="101" s="1"/>
  <c r="X295" i="101"/>
  <c r="V295" i="101"/>
  <c r="W295" i="101" s="1"/>
  <c r="U295" i="101"/>
  <c r="N295" i="101" s="1"/>
  <c r="X294" i="101"/>
  <c r="V294" i="101"/>
  <c r="W294" i="101" s="1"/>
  <c r="U294" i="101"/>
  <c r="N294" i="101" s="1"/>
  <c r="X293" i="101"/>
  <c r="V293" i="101"/>
  <c r="W293" i="101" s="1"/>
  <c r="U293" i="101"/>
  <c r="N293" i="101" s="1"/>
  <c r="X292" i="101"/>
  <c r="V292" i="101"/>
  <c r="W292" i="101" s="1"/>
  <c r="U292" i="101"/>
  <c r="N292" i="101" s="1"/>
  <c r="X291" i="101"/>
  <c r="V291" i="101"/>
  <c r="W291" i="101" s="1"/>
  <c r="U291" i="101"/>
  <c r="N291" i="101" s="1"/>
  <c r="X290" i="101"/>
  <c r="V290" i="101"/>
  <c r="W290" i="101" s="1"/>
  <c r="U290" i="101"/>
  <c r="N290" i="101" s="1"/>
  <c r="X289" i="101"/>
  <c r="V289" i="101"/>
  <c r="W289" i="101" s="1"/>
  <c r="U289" i="101"/>
  <c r="N289" i="101" s="1"/>
  <c r="X288" i="101"/>
  <c r="V288" i="101"/>
  <c r="W288" i="101" s="1"/>
  <c r="U288" i="101"/>
  <c r="N288" i="101" s="1"/>
  <c r="X287" i="101"/>
  <c r="V287" i="101"/>
  <c r="W287" i="101" s="1"/>
  <c r="U287" i="101"/>
  <c r="N287" i="101" s="1"/>
  <c r="X286" i="101"/>
  <c r="V286" i="101"/>
  <c r="W286" i="101" s="1"/>
  <c r="U286" i="101"/>
  <c r="N286" i="101" s="1"/>
  <c r="X285" i="101"/>
  <c r="V285" i="101"/>
  <c r="W285" i="101" s="1"/>
  <c r="U285" i="101"/>
  <c r="N285" i="101" s="1"/>
  <c r="X284" i="101"/>
  <c r="V284" i="101"/>
  <c r="W284" i="101" s="1"/>
  <c r="U284" i="101"/>
  <c r="N284" i="101" s="1"/>
  <c r="X283" i="101"/>
  <c r="V283" i="101"/>
  <c r="W283" i="101" s="1"/>
  <c r="U283" i="101"/>
  <c r="N283" i="101" s="1"/>
  <c r="X282" i="101"/>
  <c r="V282" i="101"/>
  <c r="W282" i="101" s="1"/>
  <c r="U282" i="101"/>
  <c r="N282" i="101" s="1"/>
  <c r="X281" i="101"/>
  <c r="V281" i="101"/>
  <c r="W281" i="101" s="1"/>
  <c r="U281" i="101"/>
  <c r="N281" i="101" s="1"/>
  <c r="X280" i="101"/>
  <c r="V280" i="101"/>
  <c r="W280" i="101" s="1"/>
  <c r="U280" i="101"/>
  <c r="N280" i="101" s="1"/>
  <c r="X279" i="101"/>
  <c r="V279" i="101"/>
  <c r="W279" i="101" s="1"/>
  <c r="U279" i="101"/>
  <c r="N279" i="101" s="1"/>
  <c r="X278" i="101"/>
  <c r="V278" i="101"/>
  <c r="W278" i="101" s="1"/>
  <c r="U278" i="101"/>
  <c r="N278" i="101" s="1"/>
  <c r="X277" i="101"/>
  <c r="V277" i="101"/>
  <c r="W277" i="101" s="1"/>
  <c r="U277" i="101"/>
  <c r="N277" i="101" s="1"/>
  <c r="X276" i="101"/>
  <c r="V276" i="101"/>
  <c r="W276" i="101" s="1"/>
  <c r="U276" i="101"/>
  <c r="N276" i="101" s="1"/>
  <c r="X275" i="101"/>
  <c r="V275" i="101"/>
  <c r="W275" i="101" s="1"/>
  <c r="U275" i="101"/>
  <c r="N275" i="101" s="1"/>
  <c r="X274" i="101"/>
  <c r="V274" i="101"/>
  <c r="W274" i="101" s="1"/>
  <c r="U274" i="101"/>
  <c r="N274" i="101" s="1"/>
  <c r="X273" i="101"/>
  <c r="V273" i="101"/>
  <c r="W273" i="101" s="1"/>
  <c r="U273" i="101"/>
  <c r="N273" i="101" s="1"/>
  <c r="X272" i="101"/>
  <c r="V272" i="101"/>
  <c r="W272" i="101" s="1"/>
  <c r="U272" i="101"/>
  <c r="N272" i="101" s="1"/>
  <c r="X271" i="101"/>
  <c r="V271" i="101"/>
  <c r="W271" i="101" s="1"/>
  <c r="U271" i="101"/>
  <c r="N271" i="101" s="1"/>
  <c r="X270" i="101"/>
  <c r="V270" i="101"/>
  <c r="W270" i="101" s="1"/>
  <c r="U270" i="101"/>
  <c r="N270" i="101" s="1"/>
  <c r="X269" i="101"/>
  <c r="V269" i="101"/>
  <c r="W269" i="101" s="1"/>
  <c r="U269" i="101"/>
  <c r="N269" i="101" s="1"/>
  <c r="X268" i="101"/>
  <c r="V268" i="101"/>
  <c r="W268" i="101" s="1"/>
  <c r="U268" i="101"/>
  <c r="N268" i="101" s="1"/>
  <c r="X267" i="101"/>
  <c r="V267" i="101"/>
  <c r="W267" i="101" s="1"/>
  <c r="U267" i="101"/>
  <c r="N267" i="101" s="1"/>
  <c r="X266" i="101"/>
  <c r="V266" i="101"/>
  <c r="W266" i="101" s="1"/>
  <c r="U266" i="101"/>
  <c r="N266" i="101" s="1"/>
  <c r="X265" i="101"/>
  <c r="V265" i="101"/>
  <c r="W265" i="101" s="1"/>
  <c r="U265" i="101"/>
  <c r="N265" i="101" s="1"/>
  <c r="X264" i="101"/>
  <c r="V264" i="101"/>
  <c r="W264" i="101" s="1"/>
  <c r="U264" i="101"/>
  <c r="N264" i="101" s="1"/>
  <c r="X263" i="101"/>
  <c r="V263" i="101"/>
  <c r="W263" i="101" s="1"/>
  <c r="U263" i="101"/>
  <c r="N263" i="101" s="1"/>
  <c r="X262" i="101"/>
  <c r="V262" i="101"/>
  <c r="W262" i="101" s="1"/>
  <c r="U262" i="101"/>
  <c r="N262" i="101" s="1"/>
  <c r="X261" i="101"/>
  <c r="V261" i="101"/>
  <c r="W261" i="101" s="1"/>
  <c r="U261" i="101"/>
  <c r="N261" i="101" s="1"/>
  <c r="X260" i="101"/>
  <c r="V260" i="101"/>
  <c r="W260" i="101" s="1"/>
  <c r="U260" i="101"/>
  <c r="N260" i="101" s="1"/>
  <c r="X259" i="101"/>
  <c r="V259" i="101"/>
  <c r="W259" i="101" s="1"/>
  <c r="U259" i="101"/>
  <c r="N259" i="101" s="1"/>
  <c r="X258" i="101"/>
  <c r="V258" i="101"/>
  <c r="W258" i="101" s="1"/>
  <c r="U258" i="101"/>
  <c r="N258" i="101" s="1"/>
  <c r="X257" i="101"/>
  <c r="V257" i="101"/>
  <c r="W257" i="101" s="1"/>
  <c r="U257" i="101"/>
  <c r="N257" i="101" s="1"/>
  <c r="X256" i="101"/>
  <c r="V256" i="101"/>
  <c r="W256" i="101" s="1"/>
  <c r="U256" i="101"/>
  <c r="N256" i="101" s="1"/>
  <c r="X255" i="101"/>
  <c r="V255" i="101"/>
  <c r="W255" i="101" s="1"/>
  <c r="U255" i="101"/>
  <c r="N255" i="101" s="1"/>
  <c r="X254" i="101"/>
  <c r="V254" i="101"/>
  <c r="W254" i="101" s="1"/>
  <c r="U254" i="101"/>
  <c r="N254" i="101" s="1"/>
  <c r="X253" i="101"/>
  <c r="V253" i="101"/>
  <c r="W253" i="101" s="1"/>
  <c r="U253" i="101"/>
  <c r="N253" i="101" s="1"/>
  <c r="X252" i="101"/>
  <c r="V252" i="101"/>
  <c r="W252" i="101" s="1"/>
  <c r="U252" i="101"/>
  <c r="N252" i="101" s="1"/>
  <c r="X251" i="101"/>
  <c r="V251" i="101"/>
  <c r="W251" i="101" s="1"/>
  <c r="U251" i="101"/>
  <c r="N251" i="101" s="1"/>
  <c r="X250" i="101"/>
  <c r="V250" i="101"/>
  <c r="W250" i="101" s="1"/>
  <c r="U250" i="101"/>
  <c r="N250" i="101" s="1"/>
  <c r="X249" i="101"/>
  <c r="V249" i="101"/>
  <c r="W249" i="101" s="1"/>
  <c r="U249" i="101"/>
  <c r="N249" i="101" s="1"/>
  <c r="X248" i="101"/>
  <c r="V248" i="101"/>
  <c r="W248" i="101" s="1"/>
  <c r="U248" i="101"/>
  <c r="N248" i="101" s="1"/>
  <c r="X247" i="101"/>
  <c r="V247" i="101"/>
  <c r="W247" i="101" s="1"/>
  <c r="U247" i="101"/>
  <c r="N247" i="101" s="1"/>
  <c r="X246" i="101"/>
  <c r="V246" i="101"/>
  <c r="W246" i="101" s="1"/>
  <c r="U246" i="101"/>
  <c r="N246" i="101" s="1"/>
  <c r="X245" i="101"/>
  <c r="V245" i="101"/>
  <c r="W245" i="101" s="1"/>
  <c r="U245" i="101"/>
  <c r="N245" i="101" s="1"/>
  <c r="X244" i="101"/>
  <c r="V244" i="101"/>
  <c r="W244" i="101" s="1"/>
  <c r="U244" i="101"/>
  <c r="N244" i="101" s="1"/>
  <c r="X243" i="101"/>
  <c r="V243" i="101"/>
  <c r="W243" i="101" s="1"/>
  <c r="U243" i="101"/>
  <c r="N243" i="101" s="1"/>
  <c r="X242" i="101"/>
  <c r="V242" i="101"/>
  <c r="W242" i="101" s="1"/>
  <c r="U242" i="101"/>
  <c r="X241" i="101"/>
  <c r="V241" i="101"/>
  <c r="W241" i="101" s="1"/>
  <c r="U241" i="101"/>
  <c r="X240" i="101"/>
  <c r="V240" i="101"/>
  <c r="W240" i="101" s="1"/>
  <c r="U240" i="101"/>
  <c r="X238" i="101"/>
  <c r="V238" i="101"/>
  <c r="W238" i="101" s="1"/>
  <c r="U238" i="101"/>
  <c r="N238" i="101" s="1"/>
  <c r="X237" i="101"/>
  <c r="V237" i="101"/>
  <c r="W237" i="101" s="1"/>
  <c r="U237" i="101"/>
  <c r="N237" i="101" s="1"/>
  <c r="X236" i="101"/>
  <c r="V236" i="101"/>
  <c r="W236" i="101" s="1"/>
  <c r="U236" i="101"/>
  <c r="N236" i="101" s="1"/>
  <c r="X235" i="101"/>
  <c r="V235" i="101"/>
  <c r="W235" i="101" s="1"/>
  <c r="U235" i="101"/>
  <c r="N235" i="101" s="1"/>
  <c r="X234" i="101"/>
  <c r="V234" i="101"/>
  <c r="W234" i="101" s="1"/>
  <c r="U234" i="101"/>
  <c r="N234" i="101" s="1"/>
  <c r="X233" i="101"/>
  <c r="V233" i="101"/>
  <c r="W233" i="101" s="1"/>
  <c r="U233" i="101"/>
  <c r="N233" i="101" s="1"/>
  <c r="X232" i="101"/>
  <c r="V232" i="101"/>
  <c r="W232" i="101" s="1"/>
  <c r="U232" i="101"/>
  <c r="N232" i="101" s="1"/>
  <c r="X231" i="101"/>
  <c r="V231" i="101"/>
  <c r="W231" i="101" s="1"/>
  <c r="U231" i="101"/>
  <c r="N231" i="101" s="1"/>
  <c r="X230" i="101"/>
  <c r="V230" i="101"/>
  <c r="W230" i="101" s="1"/>
  <c r="U230" i="101"/>
  <c r="N230" i="101" s="1"/>
  <c r="X229" i="101"/>
  <c r="V229" i="101"/>
  <c r="W229" i="101" s="1"/>
  <c r="U229" i="101"/>
  <c r="N229" i="101" s="1"/>
  <c r="X228" i="101"/>
  <c r="V228" i="101"/>
  <c r="W228" i="101" s="1"/>
  <c r="U228" i="101"/>
  <c r="N228" i="101" s="1"/>
  <c r="X227" i="101"/>
  <c r="V227" i="101"/>
  <c r="W227" i="101" s="1"/>
  <c r="U227" i="101"/>
  <c r="N227" i="101" s="1"/>
  <c r="X226" i="101"/>
  <c r="V226" i="101"/>
  <c r="W226" i="101" s="1"/>
  <c r="U226" i="101"/>
  <c r="N226" i="101" s="1"/>
  <c r="X225" i="101"/>
  <c r="V225" i="101"/>
  <c r="W225" i="101" s="1"/>
  <c r="U225" i="101"/>
  <c r="N225" i="101" s="1"/>
  <c r="X224" i="101"/>
  <c r="V224" i="101"/>
  <c r="W224" i="101" s="1"/>
  <c r="U224" i="101"/>
  <c r="N224" i="101" s="1"/>
  <c r="X223" i="101"/>
  <c r="V223" i="101"/>
  <c r="W223" i="101" s="1"/>
  <c r="U223" i="101"/>
  <c r="N223" i="101" s="1"/>
  <c r="X222" i="101"/>
  <c r="V222" i="101"/>
  <c r="W222" i="101" s="1"/>
  <c r="U222" i="101"/>
  <c r="N222" i="101" s="1"/>
  <c r="X221" i="101"/>
  <c r="V221" i="101"/>
  <c r="W221" i="101" s="1"/>
  <c r="U221" i="101"/>
  <c r="N221" i="101" s="1"/>
  <c r="X220" i="101"/>
  <c r="V220" i="101"/>
  <c r="W220" i="101" s="1"/>
  <c r="U220" i="101"/>
  <c r="N220" i="101" s="1"/>
  <c r="X219" i="101"/>
  <c r="V219" i="101"/>
  <c r="W219" i="101" s="1"/>
  <c r="U219" i="101"/>
  <c r="N219" i="101" s="1"/>
  <c r="X218" i="101"/>
  <c r="V218" i="101"/>
  <c r="W218" i="101" s="1"/>
  <c r="U218" i="101"/>
  <c r="N218" i="101" s="1"/>
  <c r="X217" i="101"/>
  <c r="V217" i="101"/>
  <c r="W217" i="101" s="1"/>
  <c r="U217" i="101"/>
  <c r="N217" i="101" s="1"/>
  <c r="X216" i="101"/>
  <c r="V216" i="101"/>
  <c r="W216" i="101" s="1"/>
  <c r="U216" i="101"/>
  <c r="N216" i="101" s="1"/>
  <c r="X215" i="101"/>
  <c r="V215" i="101"/>
  <c r="W215" i="101" s="1"/>
  <c r="U215" i="101"/>
  <c r="N215" i="101" s="1"/>
  <c r="X214" i="101"/>
  <c r="V214" i="101"/>
  <c r="W214" i="101" s="1"/>
  <c r="U214" i="101"/>
  <c r="N214" i="101" s="1"/>
  <c r="X213" i="101"/>
  <c r="V213" i="101"/>
  <c r="W213" i="101" s="1"/>
  <c r="U213" i="101"/>
  <c r="N213" i="101" s="1"/>
  <c r="X212" i="101"/>
  <c r="V212" i="101"/>
  <c r="W212" i="101" s="1"/>
  <c r="U212" i="101"/>
  <c r="N212" i="101" s="1"/>
  <c r="X211" i="101"/>
  <c r="V211" i="101"/>
  <c r="W211" i="101" s="1"/>
  <c r="U211" i="101"/>
  <c r="N211" i="101" s="1"/>
  <c r="X210" i="101"/>
  <c r="V210" i="101"/>
  <c r="W210" i="101" s="1"/>
  <c r="U210" i="101"/>
  <c r="N210" i="101" s="1"/>
  <c r="X209" i="101"/>
  <c r="V209" i="101"/>
  <c r="W209" i="101" s="1"/>
  <c r="U209" i="101"/>
  <c r="N209" i="101" s="1"/>
  <c r="X208" i="101"/>
  <c r="V208" i="101"/>
  <c r="W208" i="101" s="1"/>
  <c r="U208" i="101"/>
  <c r="N208" i="101" s="1"/>
  <c r="X207" i="101"/>
  <c r="V207" i="101"/>
  <c r="W207" i="101" s="1"/>
  <c r="U207" i="101"/>
  <c r="N207" i="101" s="1"/>
  <c r="X206" i="101"/>
  <c r="V206" i="101"/>
  <c r="W206" i="101" s="1"/>
  <c r="U206" i="101"/>
  <c r="N206" i="101" s="1"/>
  <c r="X205" i="101"/>
  <c r="V205" i="101"/>
  <c r="W205" i="101" s="1"/>
  <c r="U205" i="101"/>
  <c r="N205" i="101" s="1"/>
  <c r="X204" i="101"/>
  <c r="V204" i="101"/>
  <c r="W204" i="101" s="1"/>
  <c r="U204" i="101"/>
  <c r="N204" i="101" s="1"/>
  <c r="X203" i="101"/>
  <c r="V203" i="101"/>
  <c r="W203" i="101" s="1"/>
  <c r="U203" i="101"/>
  <c r="N203" i="101" s="1"/>
  <c r="X202" i="101"/>
  <c r="V202" i="101"/>
  <c r="W202" i="101" s="1"/>
  <c r="U202" i="101"/>
  <c r="N202" i="101" s="1"/>
  <c r="X201" i="101"/>
  <c r="V201" i="101"/>
  <c r="W201" i="101" s="1"/>
  <c r="U201" i="101"/>
  <c r="N201" i="101" s="1"/>
  <c r="X200" i="101"/>
  <c r="V200" i="101"/>
  <c r="W200" i="101" s="1"/>
  <c r="U200" i="101"/>
  <c r="N200" i="101" s="1"/>
  <c r="X199" i="101"/>
  <c r="V199" i="101"/>
  <c r="W199" i="101" s="1"/>
  <c r="U199" i="101"/>
  <c r="N199" i="101" s="1"/>
  <c r="X198" i="101"/>
  <c r="V198" i="101"/>
  <c r="W198" i="101" s="1"/>
  <c r="U198" i="101"/>
  <c r="N198" i="101" s="1"/>
  <c r="X197" i="101"/>
  <c r="V197" i="101"/>
  <c r="W197" i="101" s="1"/>
  <c r="U197" i="101"/>
  <c r="N197" i="101" s="1"/>
  <c r="X196" i="101"/>
  <c r="V196" i="101"/>
  <c r="W196" i="101" s="1"/>
  <c r="U196" i="101"/>
  <c r="N196" i="101" s="1"/>
  <c r="X195" i="101"/>
  <c r="V195" i="101"/>
  <c r="W195" i="101" s="1"/>
  <c r="U195" i="101"/>
  <c r="N195" i="101" s="1"/>
  <c r="X194" i="101"/>
  <c r="V194" i="101"/>
  <c r="W194" i="101" s="1"/>
  <c r="U194" i="101"/>
  <c r="N194" i="101" s="1"/>
  <c r="X193" i="101"/>
  <c r="V193" i="101"/>
  <c r="W193" i="101" s="1"/>
  <c r="U193" i="101"/>
  <c r="N193" i="101" s="1"/>
  <c r="X192" i="101"/>
  <c r="V192" i="101"/>
  <c r="W192" i="101" s="1"/>
  <c r="U192" i="101"/>
  <c r="N192" i="101" s="1"/>
  <c r="X191" i="101"/>
  <c r="V191" i="101"/>
  <c r="W191" i="101" s="1"/>
  <c r="U191" i="101"/>
  <c r="N191" i="101" s="1"/>
  <c r="X190" i="101"/>
  <c r="V190" i="101"/>
  <c r="W190" i="101" s="1"/>
  <c r="U190" i="101"/>
  <c r="N190" i="101" s="1"/>
  <c r="X189" i="101"/>
  <c r="V189" i="101"/>
  <c r="W189" i="101" s="1"/>
  <c r="U189" i="101"/>
  <c r="N189" i="101" s="1"/>
  <c r="X188" i="101"/>
  <c r="V188" i="101"/>
  <c r="W188" i="101" s="1"/>
  <c r="U188" i="101"/>
  <c r="N188" i="101" s="1"/>
  <c r="X187" i="101"/>
  <c r="V187" i="101"/>
  <c r="W187" i="101" s="1"/>
  <c r="U187" i="101"/>
  <c r="N187" i="101" s="1"/>
  <c r="X186" i="101"/>
  <c r="V186" i="101"/>
  <c r="W186" i="101" s="1"/>
  <c r="U186" i="101"/>
  <c r="N186" i="101" s="1"/>
  <c r="X185" i="101"/>
  <c r="V185" i="101"/>
  <c r="W185" i="101" s="1"/>
  <c r="U185" i="101"/>
  <c r="N185" i="101" s="1"/>
  <c r="X184" i="101"/>
  <c r="V184" i="101"/>
  <c r="W184" i="101" s="1"/>
  <c r="U184" i="101"/>
  <c r="N184" i="101" s="1"/>
  <c r="X183" i="101"/>
  <c r="V183" i="101"/>
  <c r="W183" i="101" s="1"/>
  <c r="U183" i="101"/>
  <c r="N183" i="101" s="1"/>
  <c r="X182" i="101"/>
  <c r="V182" i="101"/>
  <c r="W182" i="101" s="1"/>
  <c r="U182" i="101"/>
  <c r="N182" i="101" s="1"/>
  <c r="X181" i="101"/>
  <c r="V181" i="101"/>
  <c r="W181" i="101" s="1"/>
  <c r="U181" i="101"/>
  <c r="N181" i="101" s="1"/>
  <c r="X180" i="101"/>
  <c r="V180" i="101"/>
  <c r="W180" i="101" s="1"/>
  <c r="U180" i="101"/>
  <c r="N180" i="101" s="1"/>
  <c r="X179" i="101"/>
  <c r="V179" i="101"/>
  <c r="W179" i="101" s="1"/>
  <c r="U179" i="101"/>
  <c r="N179" i="101" s="1"/>
  <c r="X178" i="101"/>
  <c r="V178" i="101"/>
  <c r="W178" i="101" s="1"/>
  <c r="U178" i="101"/>
  <c r="N178" i="101" s="1"/>
  <c r="X177" i="101"/>
  <c r="V177" i="101"/>
  <c r="W177" i="101" s="1"/>
  <c r="U177" i="101"/>
  <c r="N177" i="101" s="1"/>
  <c r="X176" i="101"/>
  <c r="V176" i="101"/>
  <c r="W176" i="101" s="1"/>
  <c r="U176" i="101"/>
  <c r="N176" i="101" s="1"/>
  <c r="X175" i="101"/>
  <c r="V175" i="101"/>
  <c r="W175" i="101" s="1"/>
  <c r="U175" i="101"/>
  <c r="N175" i="101" s="1"/>
  <c r="X174" i="101"/>
  <c r="V174" i="101"/>
  <c r="W174" i="101" s="1"/>
  <c r="U174" i="101"/>
  <c r="N174" i="101" s="1"/>
  <c r="X173" i="101"/>
  <c r="V173" i="101"/>
  <c r="W173" i="101" s="1"/>
  <c r="U173" i="101"/>
  <c r="N173" i="101" s="1"/>
  <c r="X172" i="101"/>
  <c r="V172" i="101"/>
  <c r="W172" i="101" s="1"/>
  <c r="U172" i="101"/>
  <c r="N172" i="101" s="1"/>
  <c r="X171" i="101"/>
  <c r="V171" i="101"/>
  <c r="W171" i="101" s="1"/>
  <c r="U171" i="101"/>
  <c r="N171" i="101" s="1"/>
  <c r="X170" i="101"/>
  <c r="V170" i="101"/>
  <c r="W170" i="101" s="1"/>
  <c r="U170" i="101"/>
  <c r="N170" i="101" s="1"/>
  <c r="X169" i="101"/>
  <c r="V169" i="101"/>
  <c r="W169" i="101" s="1"/>
  <c r="U169" i="101"/>
  <c r="N169" i="101" s="1"/>
  <c r="X168" i="101"/>
  <c r="V168" i="101"/>
  <c r="W168" i="101" s="1"/>
  <c r="U168" i="101"/>
  <c r="N168" i="101" s="1"/>
  <c r="X167" i="101"/>
  <c r="V167" i="101"/>
  <c r="W167" i="101" s="1"/>
  <c r="U167" i="101"/>
  <c r="N167" i="101" s="1"/>
  <c r="X166" i="101"/>
  <c r="V166" i="101"/>
  <c r="W166" i="101" s="1"/>
  <c r="U166" i="101"/>
  <c r="N166" i="101" s="1"/>
  <c r="X165" i="101"/>
  <c r="V165" i="101"/>
  <c r="W165" i="101" s="1"/>
  <c r="U165" i="101"/>
  <c r="N165" i="101" s="1"/>
  <c r="X164" i="101"/>
  <c r="V164" i="101"/>
  <c r="W164" i="101" s="1"/>
  <c r="U164" i="101"/>
  <c r="N164" i="101" s="1"/>
  <c r="X163" i="101"/>
  <c r="V163" i="101"/>
  <c r="W163" i="101" s="1"/>
  <c r="U163" i="101"/>
  <c r="N163" i="101" s="1"/>
  <c r="X162" i="101"/>
  <c r="V162" i="101"/>
  <c r="W162" i="101" s="1"/>
  <c r="U162" i="101"/>
  <c r="N162" i="101" s="1"/>
  <c r="X161" i="101"/>
  <c r="V161" i="101"/>
  <c r="W161" i="101" s="1"/>
  <c r="U161" i="101"/>
  <c r="N161" i="101" s="1"/>
  <c r="X160" i="101"/>
  <c r="V160" i="101"/>
  <c r="W160" i="101" s="1"/>
  <c r="U160" i="101"/>
  <c r="N160" i="101" s="1"/>
  <c r="X159" i="101"/>
  <c r="V159" i="101"/>
  <c r="W159" i="101" s="1"/>
  <c r="U159" i="101"/>
  <c r="N159" i="101" s="1"/>
  <c r="X158" i="101"/>
  <c r="V158" i="101"/>
  <c r="W158" i="101" s="1"/>
  <c r="U158" i="101"/>
  <c r="N158" i="101" s="1"/>
  <c r="X157" i="101"/>
  <c r="V157" i="101"/>
  <c r="W157" i="101" s="1"/>
  <c r="U157" i="101"/>
  <c r="N157" i="101" s="1"/>
  <c r="X156" i="101"/>
  <c r="V156" i="101"/>
  <c r="W156" i="101" s="1"/>
  <c r="U156" i="101"/>
  <c r="N156" i="101" s="1"/>
  <c r="X155" i="101"/>
  <c r="V155" i="101"/>
  <c r="W155" i="101" s="1"/>
  <c r="U155" i="101"/>
  <c r="N155" i="101" s="1"/>
  <c r="X154" i="101"/>
  <c r="V154" i="101"/>
  <c r="W154" i="101" s="1"/>
  <c r="U154" i="101"/>
  <c r="N154" i="101" s="1"/>
  <c r="X153" i="101"/>
  <c r="V153" i="101"/>
  <c r="W153" i="101" s="1"/>
  <c r="U153" i="101"/>
  <c r="N153" i="101" s="1"/>
  <c r="X152" i="101"/>
  <c r="V152" i="101"/>
  <c r="W152" i="101" s="1"/>
  <c r="U152" i="101"/>
  <c r="N152" i="101" s="1"/>
  <c r="X151" i="101"/>
  <c r="V151" i="101"/>
  <c r="W151" i="101" s="1"/>
  <c r="U151" i="101"/>
  <c r="N151" i="101" s="1"/>
  <c r="X150" i="101"/>
  <c r="V150" i="101"/>
  <c r="W150" i="101" s="1"/>
  <c r="U150" i="101"/>
  <c r="N150" i="101" s="1"/>
  <c r="X149" i="101"/>
  <c r="V149" i="101"/>
  <c r="W149" i="101" s="1"/>
  <c r="U149" i="101"/>
  <c r="N149" i="101" s="1"/>
  <c r="X148" i="101"/>
  <c r="V148" i="101"/>
  <c r="W148" i="101" s="1"/>
  <c r="U148" i="101"/>
  <c r="N148" i="101" s="1"/>
  <c r="X147" i="101"/>
  <c r="V147" i="101"/>
  <c r="W147" i="101" s="1"/>
  <c r="U147" i="101"/>
  <c r="N147" i="101" s="1"/>
  <c r="X146" i="101"/>
  <c r="V146" i="101"/>
  <c r="W146" i="101" s="1"/>
  <c r="U146" i="101"/>
  <c r="N146" i="101" s="1"/>
  <c r="X145" i="101"/>
  <c r="V145" i="101"/>
  <c r="W145" i="101" s="1"/>
  <c r="U145" i="101"/>
  <c r="N145" i="101" s="1"/>
  <c r="X144" i="101"/>
  <c r="V144" i="101"/>
  <c r="W144" i="101" s="1"/>
  <c r="U144" i="101"/>
  <c r="N144" i="101" s="1"/>
  <c r="X143" i="101"/>
  <c r="V143" i="101"/>
  <c r="W143" i="101" s="1"/>
  <c r="U143" i="101"/>
  <c r="N143" i="101" s="1"/>
  <c r="X142" i="101"/>
  <c r="V142" i="101"/>
  <c r="W142" i="101" s="1"/>
  <c r="U142" i="101"/>
  <c r="N142" i="101" s="1"/>
  <c r="X141" i="101"/>
  <c r="V141" i="101"/>
  <c r="W141" i="101" s="1"/>
  <c r="U141" i="101"/>
  <c r="N141" i="101" s="1"/>
  <c r="X140" i="101"/>
  <c r="V140" i="101"/>
  <c r="W140" i="101" s="1"/>
  <c r="U140" i="101"/>
  <c r="N140" i="101" s="1"/>
  <c r="X139" i="101"/>
  <c r="V139" i="101"/>
  <c r="W139" i="101" s="1"/>
  <c r="U139" i="101"/>
  <c r="N139" i="101" s="1"/>
  <c r="X138" i="101"/>
  <c r="V138" i="101"/>
  <c r="W138" i="101" s="1"/>
  <c r="U138" i="101"/>
  <c r="N138" i="101" s="1"/>
  <c r="X137" i="101"/>
  <c r="V137" i="101"/>
  <c r="W137" i="101" s="1"/>
  <c r="U137" i="101"/>
  <c r="N137" i="101" s="1"/>
  <c r="X136" i="101"/>
  <c r="V136" i="101"/>
  <c r="W136" i="101" s="1"/>
  <c r="U136" i="101"/>
  <c r="N136" i="101" s="1"/>
  <c r="X135" i="101"/>
  <c r="V135" i="101"/>
  <c r="W135" i="101" s="1"/>
  <c r="U135" i="101"/>
  <c r="N135" i="101" s="1"/>
  <c r="X134" i="101"/>
  <c r="V134" i="101"/>
  <c r="W134" i="101" s="1"/>
  <c r="U134" i="101"/>
  <c r="N134" i="101" s="1"/>
  <c r="X133" i="101"/>
  <c r="V133" i="101"/>
  <c r="W133" i="101" s="1"/>
  <c r="U133" i="101"/>
  <c r="N133" i="101" s="1"/>
  <c r="X132" i="101"/>
  <c r="V132" i="101"/>
  <c r="W132" i="101" s="1"/>
  <c r="U132" i="101"/>
  <c r="N132" i="101" s="1"/>
  <c r="X131" i="101"/>
  <c r="V131" i="101"/>
  <c r="W131" i="101" s="1"/>
  <c r="U131" i="101"/>
  <c r="N131" i="101" s="1"/>
  <c r="X130" i="101"/>
  <c r="V130" i="101"/>
  <c r="W130" i="101" s="1"/>
  <c r="U130" i="101"/>
  <c r="N130" i="101" s="1"/>
  <c r="X129" i="101"/>
  <c r="V129" i="101"/>
  <c r="W129" i="101" s="1"/>
  <c r="U129" i="101"/>
  <c r="N129" i="101" s="1"/>
  <c r="X128" i="101"/>
  <c r="V128" i="101"/>
  <c r="W128" i="101" s="1"/>
  <c r="U128" i="101"/>
  <c r="N128" i="101" s="1"/>
  <c r="X127" i="101"/>
  <c r="V127" i="101"/>
  <c r="W127" i="101" s="1"/>
  <c r="U127" i="101"/>
  <c r="N127" i="101" s="1"/>
  <c r="X126" i="101"/>
  <c r="V126" i="101"/>
  <c r="W126" i="101" s="1"/>
  <c r="U126" i="101"/>
  <c r="N126" i="101" s="1"/>
  <c r="X125" i="101"/>
  <c r="V125" i="101"/>
  <c r="W125" i="101" s="1"/>
  <c r="U125" i="101"/>
  <c r="N125" i="101" s="1"/>
  <c r="X124" i="101"/>
  <c r="V124" i="101"/>
  <c r="W124" i="101" s="1"/>
  <c r="U124" i="101"/>
  <c r="N124" i="101" s="1"/>
  <c r="X123" i="101"/>
  <c r="V123" i="101"/>
  <c r="W123" i="101" s="1"/>
  <c r="U123" i="101"/>
  <c r="N123" i="101" s="1"/>
  <c r="X122" i="101"/>
  <c r="V122" i="101"/>
  <c r="W122" i="101" s="1"/>
  <c r="U122" i="101"/>
  <c r="N122" i="101" s="1"/>
  <c r="X121" i="101"/>
  <c r="V121" i="101"/>
  <c r="W121" i="101" s="1"/>
  <c r="U121" i="101"/>
  <c r="N121" i="101" s="1"/>
  <c r="X120" i="101"/>
  <c r="V120" i="101"/>
  <c r="W120" i="101" s="1"/>
  <c r="U120" i="101"/>
  <c r="N120" i="101" s="1"/>
  <c r="X119" i="101"/>
  <c r="V119" i="101"/>
  <c r="W119" i="101" s="1"/>
  <c r="U119" i="101"/>
  <c r="N119" i="101" s="1"/>
  <c r="X118" i="101"/>
  <c r="V118" i="101"/>
  <c r="W118" i="101" s="1"/>
  <c r="U118" i="101"/>
  <c r="N118" i="101" s="1"/>
  <c r="X117" i="101"/>
  <c r="V117" i="101"/>
  <c r="W117" i="101" s="1"/>
  <c r="U117" i="101"/>
  <c r="N117" i="101" s="1"/>
  <c r="X116" i="101"/>
  <c r="V116" i="101"/>
  <c r="W116" i="101" s="1"/>
  <c r="U116" i="101"/>
  <c r="N116" i="101" s="1"/>
  <c r="X115" i="101"/>
  <c r="V115" i="101"/>
  <c r="W115" i="101" s="1"/>
  <c r="U115" i="101"/>
  <c r="N115" i="101" s="1"/>
  <c r="X114" i="101"/>
  <c r="V114" i="101"/>
  <c r="W114" i="101" s="1"/>
  <c r="U114" i="101"/>
  <c r="N114" i="101" s="1"/>
  <c r="X113" i="101"/>
  <c r="V113" i="101"/>
  <c r="W113" i="101" s="1"/>
  <c r="U113" i="101"/>
  <c r="N113" i="101" s="1"/>
  <c r="X112" i="101"/>
  <c r="V112" i="101"/>
  <c r="W112" i="101" s="1"/>
  <c r="U112" i="101"/>
  <c r="N112" i="101" s="1"/>
  <c r="X111" i="101"/>
  <c r="V111" i="101"/>
  <c r="W111" i="101" s="1"/>
  <c r="U111" i="101"/>
  <c r="N111" i="101" s="1"/>
  <c r="X110" i="101"/>
  <c r="V110" i="101"/>
  <c r="W110" i="101" s="1"/>
  <c r="U110" i="101"/>
  <c r="N110" i="101" s="1"/>
  <c r="X109" i="101"/>
  <c r="V109" i="101"/>
  <c r="W109" i="101" s="1"/>
  <c r="U109" i="101"/>
  <c r="N109" i="101" s="1"/>
  <c r="X108" i="101"/>
  <c r="V108" i="101"/>
  <c r="W108" i="101" s="1"/>
  <c r="U108" i="101"/>
  <c r="N108" i="101" s="1"/>
  <c r="X107" i="101"/>
  <c r="V107" i="101"/>
  <c r="W107" i="101" s="1"/>
  <c r="U107" i="101"/>
  <c r="N107" i="101" s="1"/>
  <c r="X106" i="101"/>
  <c r="V106" i="101"/>
  <c r="W106" i="101" s="1"/>
  <c r="U106" i="101"/>
  <c r="N106" i="101" s="1"/>
  <c r="X105" i="101"/>
  <c r="V105" i="101"/>
  <c r="W105" i="101" s="1"/>
  <c r="U105" i="101"/>
  <c r="N105" i="101" s="1"/>
  <c r="X104" i="101"/>
  <c r="V104" i="101"/>
  <c r="W104" i="101" s="1"/>
  <c r="U104" i="101"/>
  <c r="N104" i="101" s="1"/>
  <c r="X103" i="101"/>
  <c r="V103" i="101"/>
  <c r="W103" i="101" s="1"/>
  <c r="U103" i="101"/>
  <c r="N103" i="101" s="1"/>
  <c r="X102" i="101"/>
  <c r="V102" i="101"/>
  <c r="W102" i="101" s="1"/>
  <c r="U102" i="101"/>
  <c r="N102" i="101" s="1"/>
  <c r="X101" i="101"/>
  <c r="V101" i="101"/>
  <c r="W101" i="101" s="1"/>
  <c r="U101" i="101"/>
  <c r="N101" i="101" s="1"/>
  <c r="X100" i="101"/>
  <c r="V100" i="101"/>
  <c r="W100" i="101" s="1"/>
  <c r="U100" i="101"/>
  <c r="N100" i="101" s="1"/>
  <c r="X99" i="101"/>
  <c r="V99" i="101"/>
  <c r="W99" i="101" s="1"/>
  <c r="U99" i="101"/>
  <c r="N99" i="101" s="1"/>
  <c r="X98" i="101"/>
  <c r="V98" i="101"/>
  <c r="W98" i="101" s="1"/>
  <c r="U98" i="101"/>
  <c r="N98" i="101" s="1"/>
  <c r="X97" i="101"/>
  <c r="V97" i="101"/>
  <c r="W97" i="101" s="1"/>
  <c r="U97" i="101"/>
  <c r="N97" i="101" s="1"/>
  <c r="X96" i="101"/>
  <c r="V96" i="101"/>
  <c r="W96" i="101" s="1"/>
  <c r="U96" i="101"/>
  <c r="N96" i="101" s="1"/>
  <c r="X95" i="101"/>
  <c r="V95" i="101"/>
  <c r="W95" i="101" s="1"/>
  <c r="U95" i="101"/>
  <c r="N95" i="101" s="1"/>
  <c r="X94" i="101"/>
  <c r="V94" i="101"/>
  <c r="W94" i="101" s="1"/>
  <c r="U94" i="101"/>
  <c r="N94" i="101" s="1"/>
  <c r="X93" i="101"/>
  <c r="V93" i="101"/>
  <c r="W93" i="101" s="1"/>
  <c r="U93" i="101"/>
  <c r="N93" i="101" s="1"/>
  <c r="X92" i="101"/>
  <c r="V92" i="101"/>
  <c r="W92" i="101" s="1"/>
  <c r="U92" i="101"/>
  <c r="N92" i="101" s="1"/>
  <c r="X91" i="101"/>
  <c r="V91" i="101"/>
  <c r="W91" i="101" s="1"/>
  <c r="U91" i="101"/>
  <c r="N91" i="101" s="1"/>
  <c r="X90" i="101"/>
  <c r="V90" i="101"/>
  <c r="W90" i="101" s="1"/>
  <c r="U90" i="101"/>
  <c r="N90" i="101" s="1"/>
  <c r="X89" i="101"/>
  <c r="V89" i="101"/>
  <c r="W89" i="101" s="1"/>
  <c r="U89" i="101"/>
  <c r="N89" i="101" s="1"/>
  <c r="X88" i="101"/>
  <c r="V88" i="101"/>
  <c r="W88" i="101" s="1"/>
  <c r="U88" i="101"/>
  <c r="N88" i="101" s="1"/>
  <c r="X87" i="101"/>
  <c r="V87" i="101"/>
  <c r="W87" i="101" s="1"/>
  <c r="U87" i="101"/>
  <c r="N87" i="101" s="1"/>
  <c r="X86" i="101"/>
  <c r="V86" i="101"/>
  <c r="W86" i="101" s="1"/>
  <c r="U86" i="101"/>
  <c r="N86" i="101" s="1"/>
  <c r="X85" i="101"/>
  <c r="V85" i="101"/>
  <c r="W85" i="101" s="1"/>
  <c r="U85" i="101"/>
  <c r="N85" i="101" s="1"/>
  <c r="X84" i="101"/>
  <c r="V84" i="101"/>
  <c r="W84" i="101" s="1"/>
  <c r="U84" i="101"/>
  <c r="N84" i="101" s="1"/>
  <c r="X83" i="101"/>
  <c r="V83" i="101"/>
  <c r="W83" i="101" s="1"/>
  <c r="U83" i="101"/>
  <c r="N83" i="101" s="1"/>
  <c r="X82" i="101"/>
  <c r="V82" i="101"/>
  <c r="W82" i="101" s="1"/>
  <c r="U82" i="101"/>
  <c r="N82" i="101" s="1"/>
  <c r="X81" i="101"/>
  <c r="V81" i="101"/>
  <c r="W81" i="101" s="1"/>
  <c r="U81" i="101"/>
  <c r="N81" i="101" s="1"/>
  <c r="X80" i="101"/>
  <c r="V80" i="101"/>
  <c r="W80" i="101" s="1"/>
  <c r="U80" i="101"/>
  <c r="N80" i="101" s="1"/>
  <c r="X79" i="101"/>
  <c r="V79" i="101"/>
  <c r="W79" i="101" s="1"/>
  <c r="U79" i="101"/>
  <c r="N79" i="101" s="1"/>
  <c r="X78" i="101"/>
  <c r="V78" i="101"/>
  <c r="W78" i="101" s="1"/>
  <c r="U78" i="101"/>
  <c r="N78" i="101" s="1"/>
  <c r="X77" i="101"/>
  <c r="V77" i="101"/>
  <c r="W77" i="101" s="1"/>
  <c r="U77" i="101"/>
  <c r="N77" i="101" s="1"/>
  <c r="X76" i="101"/>
  <c r="V76" i="101"/>
  <c r="W76" i="101" s="1"/>
  <c r="U76" i="101"/>
  <c r="N76" i="101" s="1"/>
  <c r="X75" i="101"/>
  <c r="V75" i="101"/>
  <c r="W75" i="101" s="1"/>
  <c r="U75" i="101"/>
  <c r="N75" i="101" s="1"/>
  <c r="X74" i="101"/>
  <c r="V74" i="101"/>
  <c r="W74" i="101" s="1"/>
  <c r="U74" i="101"/>
  <c r="N74" i="101" s="1"/>
  <c r="X73" i="101"/>
  <c r="V73" i="101"/>
  <c r="W73" i="101" s="1"/>
  <c r="U73" i="101"/>
  <c r="N73" i="101" s="1"/>
  <c r="X72" i="101"/>
  <c r="V72" i="101"/>
  <c r="W72" i="101" s="1"/>
  <c r="U72" i="101"/>
  <c r="N72" i="101" s="1"/>
  <c r="X71" i="101"/>
  <c r="V71" i="101"/>
  <c r="W71" i="101" s="1"/>
  <c r="U71" i="101"/>
  <c r="N71" i="101" s="1"/>
  <c r="X70" i="101"/>
  <c r="V70" i="101"/>
  <c r="W70" i="101" s="1"/>
  <c r="U70" i="101"/>
  <c r="N70" i="101" s="1"/>
  <c r="X69" i="101"/>
  <c r="V69" i="101"/>
  <c r="W69" i="101" s="1"/>
  <c r="U69" i="101"/>
  <c r="N69" i="101" s="1"/>
  <c r="X68" i="101"/>
  <c r="V68" i="101"/>
  <c r="W68" i="101" s="1"/>
  <c r="U68" i="101"/>
  <c r="N68" i="101" s="1"/>
  <c r="X67" i="101"/>
  <c r="V67" i="101"/>
  <c r="W67" i="101" s="1"/>
  <c r="U67" i="101"/>
  <c r="N67" i="101" s="1"/>
  <c r="X66" i="101"/>
  <c r="V66" i="101"/>
  <c r="W66" i="101" s="1"/>
  <c r="U66" i="101"/>
  <c r="N66" i="101" s="1"/>
  <c r="X65" i="101"/>
  <c r="V65" i="101"/>
  <c r="W65" i="101" s="1"/>
  <c r="U65" i="101"/>
  <c r="N65" i="101" s="1"/>
  <c r="X64" i="101"/>
  <c r="V64" i="101"/>
  <c r="W64" i="101" s="1"/>
  <c r="U64" i="101"/>
  <c r="N64" i="101" s="1"/>
  <c r="X63" i="101"/>
  <c r="V63" i="101"/>
  <c r="W63" i="101" s="1"/>
  <c r="U63" i="101"/>
  <c r="N63" i="101" s="1"/>
  <c r="X62" i="101"/>
  <c r="V62" i="101"/>
  <c r="W62" i="101" s="1"/>
  <c r="U62" i="101"/>
  <c r="N62" i="101" s="1"/>
  <c r="X61" i="101"/>
  <c r="V61" i="101"/>
  <c r="W61" i="101" s="1"/>
  <c r="U61" i="101"/>
  <c r="N61" i="101" s="1"/>
  <c r="X60" i="101"/>
  <c r="V60" i="101"/>
  <c r="W60" i="101" s="1"/>
  <c r="U60" i="101"/>
  <c r="N60" i="101" s="1"/>
  <c r="X59" i="101"/>
  <c r="V59" i="101"/>
  <c r="W59" i="101" s="1"/>
  <c r="U59" i="101"/>
  <c r="N59" i="101" s="1"/>
  <c r="X58" i="101"/>
  <c r="V58" i="101"/>
  <c r="W58" i="101" s="1"/>
  <c r="U58" i="101"/>
  <c r="N58" i="101" s="1"/>
  <c r="X57" i="101"/>
  <c r="V57" i="101"/>
  <c r="W57" i="101" s="1"/>
  <c r="U57" i="101"/>
  <c r="N57" i="101" s="1"/>
  <c r="X56" i="101"/>
  <c r="V56" i="101"/>
  <c r="W56" i="101" s="1"/>
  <c r="U56" i="101"/>
  <c r="N56" i="101" s="1"/>
  <c r="X55" i="101"/>
  <c r="V55" i="101"/>
  <c r="W55" i="101" s="1"/>
  <c r="U55" i="101"/>
  <c r="N55" i="101" s="1"/>
  <c r="X54" i="101"/>
  <c r="V54" i="101"/>
  <c r="W54" i="101" s="1"/>
  <c r="U54" i="101"/>
  <c r="N54" i="101" s="1"/>
  <c r="X53" i="101"/>
  <c r="V53" i="101"/>
  <c r="W53" i="101" s="1"/>
  <c r="U53" i="101"/>
  <c r="N53" i="101" s="1"/>
  <c r="X52" i="101"/>
  <c r="V52" i="101"/>
  <c r="W52" i="101" s="1"/>
  <c r="U52" i="101"/>
  <c r="N52" i="101" s="1"/>
  <c r="X51" i="101"/>
  <c r="V51" i="101"/>
  <c r="W51" i="101" s="1"/>
  <c r="U51" i="101"/>
  <c r="N51" i="101" s="1"/>
  <c r="X50" i="101"/>
  <c r="V50" i="101"/>
  <c r="W50" i="101" s="1"/>
  <c r="U50" i="101"/>
  <c r="N50" i="101" s="1"/>
  <c r="X49" i="101"/>
  <c r="V49" i="101"/>
  <c r="W49" i="101" s="1"/>
  <c r="U49" i="101"/>
  <c r="N49" i="101" s="1"/>
  <c r="X48" i="101"/>
  <c r="V48" i="101"/>
  <c r="W48" i="101" s="1"/>
  <c r="U48" i="101"/>
  <c r="N48" i="101" s="1"/>
  <c r="X47" i="101"/>
  <c r="V47" i="101"/>
  <c r="W47" i="101" s="1"/>
  <c r="U47" i="101"/>
  <c r="N47" i="101" s="1"/>
  <c r="X46" i="101"/>
  <c r="V46" i="101"/>
  <c r="W46" i="101" s="1"/>
  <c r="U46" i="101"/>
  <c r="N46" i="101" s="1"/>
  <c r="X45" i="101"/>
  <c r="V45" i="101"/>
  <c r="W45" i="101" s="1"/>
  <c r="U45" i="101"/>
  <c r="N45" i="101" s="1"/>
  <c r="X44" i="101"/>
  <c r="V44" i="101"/>
  <c r="W44" i="101" s="1"/>
  <c r="U44" i="101"/>
  <c r="N44" i="101" s="1"/>
  <c r="X43" i="101"/>
  <c r="V43" i="101"/>
  <c r="W43" i="101" s="1"/>
  <c r="U43" i="101"/>
  <c r="N43" i="101" s="1"/>
  <c r="V42" i="101"/>
  <c r="W42" i="101" s="1"/>
  <c r="U42" i="101"/>
  <c r="X41" i="101"/>
  <c r="V41" i="101"/>
  <c r="W41" i="101" s="1"/>
  <c r="U41" i="101"/>
  <c r="N41" i="101" s="1"/>
  <c r="X40" i="101"/>
  <c r="V40" i="101"/>
  <c r="W40" i="101" s="1"/>
  <c r="U40" i="101"/>
  <c r="N40" i="101" s="1"/>
  <c r="X39" i="101"/>
  <c r="V39" i="101"/>
  <c r="W39" i="101" s="1"/>
  <c r="U39" i="101"/>
  <c r="N39" i="101" s="1"/>
  <c r="V38" i="101"/>
  <c r="W38" i="101" s="1"/>
  <c r="U38" i="101"/>
  <c r="X37" i="101"/>
  <c r="V37" i="101"/>
  <c r="W37" i="101" s="1"/>
  <c r="U37" i="101"/>
  <c r="N37" i="101" s="1"/>
  <c r="X36" i="101"/>
  <c r="V36" i="101"/>
  <c r="W36" i="101" s="1"/>
  <c r="U36" i="101"/>
  <c r="N36" i="101" s="1"/>
  <c r="X35" i="101"/>
  <c r="V35" i="101"/>
  <c r="W35" i="101" s="1"/>
  <c r="U35" i="101"/>
  <c r="N35" i="101" s="1"/>
  <c r="X34" i="101"/>
  <c r="V34" i="101"/>
  <c r="W34" i="101" s="1"/>
  <c r="U34" i="101"/>
  <c r="N34" i="101" s="1"/>
  <c r="X33" i="101"/>
  <c r="V33" i="101"/>
  <c r="W33" i="101" s="1"/>
  <c r="U33" i="101"/>
  <c r="N33" i="101" s="1"/>
  <c r="X32" i="101"/>
  <c r="V32" i="101"/>
  <c r="W32" i="101" s="1"/>
  <c r="U32" i="101"/>
  <c r="N32" i="101" s="1"/>
  <c r="X31" i="101"/>
  <c r="V31" i="101"/>
  <c r="W31" i="101" s="1"/>
  <c r="U31" i="101"/>
  <c r="N31" i="101" s="1"/>
  <c r="X30" i="101"/>
  <c r="V30" i="101"/>
  <c r="W30" i="101" s="1"/>
  <c r="U30" i="101"/>
  <c r="N30" i="101" s="1"/>
  <c r="X29" i="101"/>
  <c r="V29" i="101"/>
  <c r="W29" i="101" s="1"/>
  <c r="U29" i="101"/>
  <c r="N29" i="101" s="1"/>
  <c r="X28" i="101"/>
  <c r="V28" i="101"/>
  <c r="W28" i="101" s="1"/>
  <c r="U28" i="101"/>
  <c r="N28" i="101" s="1"/>
  <c r="X27" i="101"/>
  <c r="V27" i="101"/>
  <c r="W27" i="101" s="1"/>
  <c r="U27" i="101"/>
  <c r="N27" i="101" s="1"/>
  <c r="X26" i="101"/>
  <c r="V26" i="101"/>
  <c r="W26" i="101" s="1"/>
  <c r="U26" i="101"/>
  <c r="N26" i="101" s="1"/>
  <c r="X25" i="101"/>
  <c r="V25" i="101"/>
  <c r="W25" i="101" s="1"/>
  <c r="U25" i="101"/>
  <c r="N25" i="101" s="1"/>
  <c r="X24" i="101"/>
  <c r="V24" i="101"/>
  <c r="W24" i="101" s="1"/>
  <c r="U24" i="101"/>
  <c r="N24" i="101" s="1"/>
  <c r="X23" i="101"/>
  <c r="V23" i="101"/>
  <c r="W23" i="101" s="1"/>
  <c r="U23" i="101"/>
  <c r="N23" i="101" s="1"/>
  <c r="X22" i="101"/>
  <c r="V22" i="101"/>
  <c r="W22" i="101" s="1"/>
  <c r="U22" i="101"/>
  <c r="N22" i="101" s="1"/>
  <c r="X21" i="101"/>
  <c r="V21" i="101"/>
  <c r="W21" i="101" s="1"/>
  <c r="U21" i="101"/>
  <c r="N21" i="101" s="1"/>
  <c r="X20" i="101"/>
  <c r="V20" i="101"/>
  <c r="W20" i="101" s="1"/>
  <c r="U20" i="101"/>
  <c r="N20" i="101" s="1"/>
  <c r="X19" i="101"/>
  <c r="V19" i="101"/>
  <c r="W19" i="101" s="1"/>
  <c r="U19" i="101"/>
  <c r="N19" i="101" s="1"/>
  <c r="X18" i="101"/>
  <c r="V18" i="101"/>
  <c r="W18" i="101" s="1"/>
  <c r="U18" i="101"/>
  <c r="N18" i="101" s="1"/>
  <c r="X17" i="101"/>
  <c r="V17" i="101"/>
  <c r="W17" i="101" s="1"/>
  <c r="U17" i="101"/>
  <c r="N17" i="101" s="1"/>
  <c r="X16" i="101"/>
  <c r="V16" i="101"/>
  <c r="W16" i="101" s="1"/>
  <c r="U16" i="101"/>
  <c r="N16" i="101" s="1"/>
  <c r="X15" i="101"/>
  <c r="V15" i="101"/>
  <c r="W15" i="101" s="1"/>
  <c r="U15" i="101"/>
  <c r="N15" i="101" s="1"/>
  <c r="X14" i="101"/>
  <c r="V14" i="101"/>
  <c r="W14" i="101" s="1"/>
  <c r="U14" i="101"/>
  <c r="N14" i="101" s="1"/>
  <c r="X13" i="101"/>
  <c r="V13" i="101"/>
  <c r="W13" i="101" s="1"/>
  <c r="U13" i="101"/>
  <c r="N13" i="101" s="1"/>
  <c r="X12" i="101"/>
  <c r="V12" i="101"/>
  <c r="W12" i="101" s="1"/>
  <c r="U12" i="101"/>
  <c r="N12" i="101" s="1"/>
  <c r="X11" i="101"/>
  <c r="V11" i="101"/>
  <c r="W11" i="101" s="1"/>
  <c r="U11" i="101"/>
  <c r="N11" i="101" s="1"/>
  <c r="X10" i="101"/>
  <c r="V10" i="101"/>
  <c r="W10" i="101" s="1"/>
  <c r="U10" i="101"/>
  <c r="N10" i="101" s="1"/>
  <c r="X9" i="101"/>
  <c r="V9" i="101"/>
  <c r="W9" i="101" s="1"/>
  <c r="U9" i="101"/>
  <c r="N9" i="101" s="1"/>
  <c r="X8" i="101"/>
  <c r="V8" i="101"/>
  <c r="W8" i="101" s="1"/>
  <c r="U8" i="101"/>
  <c r="N8" i="101" s="1"/>
  <c r="X892" i="82"/>
  <c r="X920" i="82"/>
  <c r="X919" i="82"/>
  <c r="X918" i="82"/>
  <c r="X917" i="82"/>
  <c r="X916" i="82"/>
  <c r="X915" i="82"/>
  <c r="X914" i="82"/>
  <c r="X913" i="82"/>
  <c r="X911" i="82"/>
  <c r="X909" i="82"/>
  <c r="X907" i="82"/>
  <c r="X905" i="82"/>
  <c r="X903" i="82"/>
  <c r="X901" i="82"/>
  <c r="X900" i="82"/>
  <c r="X899" i="82"/>
  <c r="X898" i="82"/>
  <c r="X897" i="82"/>
  <c r="X896" i="82"/>
  <c r="X895" i="82"/>
  <c r="X893" i="82"/>
  <c r="X333" i="82"/>
  <c r="X891" i="82"/>
  <c r="X890" i="82"/>
  <c r="X889" i="82"/>
  <c r="X888" i="82"/>
  <c r="X887" i="82"/>
  <c r="X886" i="82"/>
  <c r="X884" i="82"/>
  <c r="X882" i="82"/>
  <c r="X880" i="82"/>
  <c r="X879" i="82"/>
  <c r="X878" i="82"/>
  <c r="X877" i="82"/>
  <c r="X876" i="82"/>
  <c r="X875" i="82"/>
  <c r="X874" i="82"/>
  <c r="X872" i="82"/>
  <c r="X871" i="82"/>
  <c r="X869" i="82"/>
  <c r="X868" i="82"/>
  <c r="X867" i="82"/>
  <c r="X866" i="82"/>
  <c r="X865" i="82"/>
  <c r="X864" i="82"/>
  <c r="X863" i="82"/>
  <c r="X862" i="82"/>
  <c r="X861" i="82"/>
  <c r="X860" i="82"/>
  <c r="X859" i="82"/>
  <c r="X858" i="82"/>
  <c r="X857" i="82"/>
  <c r="X856" i="82"/>
  <c r="X855" i="82"/>
  <c r="X854" i="82"/>
  <c r="X853" i="82"/>
  <c r="X852" i="82"/>
  <c r="X851" i="82"/>
  <c r="X850" i="82"/>
  <c r="X849" i="82"/>
  <c r="X848" i="82"/>
  <c r="X847" i="82"/>
  <c r="X846" i="82"/>
  <c r="X845" i="82"/>
  <c r="X844" i="82"/>
  <c r="X843" i="82"/>
  <c r="X842" i="82"/>
  <c r="X841" i="82"/>
  <c r="X840" i="82"/>
  <c r="X839" i="82"/>
  <c r="X838" i="82"/>
  <c r="X837" i="82"/>
  <c r="X836" i="82"/>
  <c r="X835" i="82"/>
  <c r="X834" i="82"/>
  <c r="X833" i="82"/>
  <c r="X832" i="82"/>
  <c r="X831" i="82"/>
  <c r="X830" i="82"/>
  <c r="X829" i="82"/>
  <c r="X828" i="82"/>
  <c r="X827" i="82"/>
  <c r="X826" i="82"/>
  <c r="X825" i="82"/>
  <c r="X824" i="82"/>
  <c r="X823" i="82"/>
  <c r="X822" i="82"/>
  <c r="X820" i="82"/>
  <c r="X819" i="82"/>
  <c r="X817" i="82"/>
  <c r="X815" i="82"/>
  <c r="X814" i="82"/>
  <c r="X813" i="82"/>
  <c r="X812" i="82"/>
  <c r="X811" i="82"/>
  <c r="X810" i="82"/>
  <c r="X809" i="82"/>
  <c r="X808" i="82"/>
  <c r="X807" i="82"/>
  <c r="X806" i="82"/>
  <c r="X805" i="82"/>
  <c r="X804" i="82"/>
  <c r="X803" i="82"/>
  <c r="X802" i="82"/>
  <c r="X801" i="82"/>
  <c r="X800" i="82"/>
  <c r="X799" i="82"/>
  <c r="X798" i="82"/>
  <c r="X797" i="82"/>
  <c r="X796" i="82"/>
  <c r="X795" i="82"/>
  <c r="X793" i="82"/>
  <c r="X792" i="82"/>
  <c r="X791" i="82"/>
  <c r="X790" i="82"/>
  <c r="X789" i="82"/>
  <c r="X788" i="82"/>
  <c r="X787" i="82"/>
  <c r="X785" i="82"/>
  <c r="X783" i="82"/>
  <c r="X782" i="82"/>
  <c r="X781" i="82"/>
  <c r="X779" i="82"/>
  <c r="X778" i="82"/>
  <c r="X777" i="82"/>
  <c r="X775" i="82"/>
  <c r="X773" i="82"/>
  <c r="X772" i="82"/>
  <c r="X771" i="82"/>
  <c r="X769" i="82"/>
  <c r="X768" i="82"/>
  <c r="X767" i="82"/>
  <c r="X766" i="82"/>
  <c r="X765" i="82"/>
  <c r="X764" i="82"/>
  <c r="X763" i="82"/>
  <c r="X762" i="82"/>
  <c r="X761" i="82"/>
  <c r="X760" i="82"/>
  <c r="X758" i="82"/>
  <c r="X757" i="82"/>
  <c r="X756" i="82"/>
  <c r="X755" i="82"/>
  <c r="X754" i="82"/>
  <c r="X753" i="82"/>
  <c r="X751" i="82"/>
  <c r="X750" i="82"/>
  <c r="X749" i="82"/>
  <c r="X748" i="82"/>
  <c r="X747" i="82"/>
  <c r="X746" i="82"/>
  <c r="X745" i="82"/>
  <c r="X744" i="82"/>
  <c r="X743" i="82"/>
  <c r="X742" i="82"/>
  <c r="X741" i="82"/>
  <c r="X740" i="82"/>
  <c r="X738" i="82"/>
  <c r="X736" i="82"/>
  <c r="X735" i="82"/>
  <c r="X734" i="82"/>
  <c r="X733" i="82"/>
  <c r="X732" i="82"/>
  <c r="X731" i="82"/>
  <c r="X730" i="82"/>
  <c r="X729" i="82"/>
  <c r="X728" i="82"/>
  <c r="X727" i="82"/>
  <c r="X726" i="82"/>
  <c r="X725" i="82"/>
  <c r="X724" i="82"/>
  <c r="X723" i="82"/>
  <c r="X722" i="82"/>
  <c r="X721" i="82"/>
  <c r="X720" i="82"/>
  <c r="X719" i="82"/>
  <c r="X718" i="82"/>
  <c r="X717" i="82"/>
  <c r="X716" i="82"/>
  <c r="X715" i="82"/>
  <c r="X714" i="82"/>
  <c r="X713" i="82"/>
  <c r="X712" i="82"/>
  <c r="X711" i="82"/>
  <c r="X710" i="82"/>
  <c r="X709" i="82"/>
  <c r="X708" i="82"/>
  <c r="X707" i="82"/>
  <c r="X706" i="82"/>
  <c r="X705" i="82"/>
  <c r="X704" i="82"/>
  <c r="X703" i="82"/>
  <c r="X701" i="82"/>
  <c r="X700" i="82"/>
  <c r="X699" i="82"/>
  <c r="X698" i="82"/>
  <c r="X697" i="82"/>
  <c r="X696" i="82"/>
  <c r="X695" i="82"/>
  <c r="X694" i="82"/>
  <c r="X693" i="82"/>
  <c r="X692" i="82"/>
  <c r="X691" i="82"/>
  <c r="X690" i="82"/>
  <c r="X689" i="82"/>
  <c r="X688" i="82"/>
  <c r="X687" i="82"/>
  <c r="X686" i="82"/>
  <c r="X685" i="82"/>
  <c r="X684" i="82"/>
  <c r="X683" i="82"/>
  <c r="X682" i="82"/>
  <c r="X681" i="82"/>
  <c r="X680" i="82"/>
  <c r="X679" i="82"/>
  <c r="X678" i="82"/>
  <c r="X677" i="82"/>
  <c r="X676" i="82"/>
  <c r="X675" i="82"/>
  <c r="X674" i="82"/>
  <c r="X673" i="82"/>
  <c r="X672" i="82"/>
  <c r="X671" i="82"/>
  <c r="X670" i="82"/>
  <c r="X669" i="82"/>
  <c r="X668" i="82"/>
  <c r="X666" i="82"/>
  <c r="X665" i="82"/>
  <c r="X664" i="82"/>
  <c r="X662" i="82"/>
  <c r="X661" i="82"/>
  <c r="X660" i="82"/>
  <c r="X659" i="82"/>
  <c r="X657" i="82"/>
  <c r="X656" i="82"/>
  <c r="X655" i="82"/>
  <c r="X654" i="82"/>
  <c r="X653" i="82"/>
  <c r="X652" i="82"/>
  <c r="X651" i="82"/>
  <c r="X650" i="82"/>
  <c r="X649" i="82"/>
  <c r="X648" i="82"/>
  <c r="X647" i="82"/>
  <c r="X646" i="82"/>
  <c r="X645" i="82"/>
  <c r="X643" i="82"/>
  <c r="X641" i="82"/>
  <c r="X639" i="82"/>
  <c r="X638" i="82"/>
  <c r="X637" i="82"/>
  <c r="X636" i="82"/>
  <c r="X635" i="82"/>
  <c r="X634" i="82"/>
  <c r="X633" i="82"/>
  <c r="X631" i="82"/>
  <c r="X630" i="82"/>
  <c r="X629" i="82"/>
  <c r="X627" i="82"/>
  <c r="X625" i="82"/>
  <c r="X624" i="82"/>
  <c r="X623" i="82"/>
  <c r="X622" i="82"/>
  <c r="X621" i="82"/>
  <c r="X620" i="82"/>
  <c r="X619" i="82"/>
  <c r="X618" i="82"/>
  <c r="X616" i="82"/>
  <c r="X615" i="82"/>
  <c r="X614" i="82"/>
  <c r="X613" i="82"/>
  <c r="X612" i="82"/>
  <c r="X611" i="82"/>
  <c r="X610" i="82"/>
  <c r="X608" i="82"/>
  <c r="X607" i="82"/>
  <c r="X606" i="82"/>
  <c r="X605" i="82"/>
  <c r="X604" i="82"/>
  <c r="X603" i="82"/>
  <c r="X602" i="82"/>
  <c r="X600" i="82"/>
  <c r="X599" i="82"/>
  <c r="X598" i="82"/>
  <c r="X597" i="82"/>
  <c r="X596" i="82"/>
  <c r="X595" i="82"/>
  <c r="X594" i="82"/>
  <c r="X593" i="82"/>
  <c r="X592" i="82"/>
  <c r="X591" i="82"/>
  <c r="X590" i="82"/>
  <c r="X589" i="82"/>
  <c r="X588" i="82"/>
  <c r="X587" i="82"/>
  <c r="X586" i="82"/>
  <c r="X585" i="82"/>
  <c r="X584" i="82"/>
  <c r="X583" i="82"/>
  <c r="X582" i="82"/>
  <c r="X580" i="82"/>
  <c r="X579" i="82"/>
  <c r="X578" i="82"/>
  <c r="X577" i="82"/>
  <c r="X576" i="82"/>
  <c r="X575" i="82"/>
  <c r="X574" i="82"/>
  <c r="X573" i="82"/>
  <c r="X572" i="82"/>
  <c r="X571" i="82"/>
  <c r="X570" i="82"/>
  <c r="X569" i="82"/>
  <c r="X568" i="82"/>
  <c r="X567" i="82"/>
  <c r="X566" i="82"/>
  <c r="X565" i="82"/>
  <c r="X564" i="82"/>
  <c r="X563" i="82"/>
  <c r="X562" i="82"/>
  <c r="X561" i="82"/>
  <c r="X560" i="82"/>
  <c r="X559" i="82"/>
  <c r="X558" i="82"/>
  <c r="X557" i="82"/>
  <c r="X556" i="82"/>
  <c r="X555" i="82"/>
  <c r="X554" i="82"/>
  <c r="X553" i="82"/>
  <c r="X552" i="82"/>
  <c r="X551" i="82"/>
  <c r="X550" i="82"/>
  <c r="X549" i="82"/>
  <c r="X548" i="82"/>
  <c r="X547" i="82"/>
  <c r="X546" i="82"/>
  <c r="X545" i="82"/>
  <c r="X544" i="82"/>
  <c r="X543" i="82"/>
  <c r="X542" i="82"/>
  <c r="X541" i="82"/>
  <c r="X540" i="82"/>
  <c r="X539" i="82"/>
  <c r="X538" i="82"/>
  <c r="X537" i="82"/>
  <c r="X536" i="82"/>
  <c r="X535" i="82"/>
  <c r="X534" i="82"/>
  <c r="X533" i="82"/>
  <c r="X532" i="82"/>
  <c r="X531" i="82"/>
  <c r="X530" i="82"/>
  <c r="X529" i="82"/>
  <c r="X528" i="82"/>
  <c r="X527" i="82"/>
  <c r="X526" i="82"/>
  <c r="X525" i="82"/>
  <c r="X524" i="82"/>
  <c r="X523" i="82"/>
  <c r="X522" i="82"/>
  <c r="X521" i="82"/>
  <c r="X520" i="82"/>
  <c r="X519" i="82"/>
  <c r="X518" i="82"/>
  <c r="X517" i="82"/>
  <c r="X516" i="82"/>
  <c r="X515" i="82"/>
  <c r="X514" i="82"/>
  <c r="X513" i="82"/>
  <c r="X512" i="82"/>
  <c r="X511" i="82"/>
  <c r="X510" i="82"/>
  <c r="X509" i="82"/>
  <c r="X508" i="82"/>
  <c r="X507" i="82"/>
  <c r="X506" i="82"/>
  <c r="X505" i="82"/>
  <c r="X504" i="82"/>
  <c r="X503" i="82"/>
  <c r="X502" i="82"/>
  <c r="X501" i="82"/>
  <c r="X500" i="82"/>
  <c r="X499" i="82"/>
  <c r="X497" i="82"/>
  <c r="X496" i="82"/>
  <c r="X495" i="82"/>
  <c r="X494" i="82"/>
  <c r="X493" i="82"/>
  <c r="X492" i="82"/>
  <c r="X491" i="82"/>
  <c r="X489" i="82"/>
  <c r="X488" i="82"/>
  <c r="X486" i="82"/>
  <c r="X485" i="82"/>
  <c r="X484" i="82"/>
  <c r="X483" i="82"/>
  <c r="X482" i="82"/>
  <c r="X481" i="82"/>
  <c r="X480" i="82"/>
  <c r="X479" i="82"/>
  <c r="X478" i="82"/>
  <c r="X477" i="82"/>
  <c r="X476" i="82"/>
  <c r="X475" i="82"/>
  <c r="X474" i="82"/>
  <c r="X473" i="82"/>
  <c r="X472" i="82"/>
  <c r="X471" i="82"/>
  <c r="X470" i="82"/>
  <c r="X469" i="82"/>
  <c r="X467" i="82"/>
  <c r="X465" i="82"/>
  <c r="X464" i="82"/>
  <c r="X463" i="82"/>
  <c r="X462" i="82"/>
  <c r="X461" i="82"/>
  <c r="X459" i="82"/>
  <c r="X458" i="82"/>
  <c r="X457" i="82"/>
  <c r="X456" i="82"/>
  <c r="X455" i="82"/>
  <c r="X454" i="82"/>
  <c r="X453" i="82"/>
  <c r="X452" i="82"/>
  <c r="X451" i="82"/>
  <c r="X450" i="82"/>
  <c r="X449" i="82"/>
  <c r="X448" i="82"/>
  <c r="X447" i="82"/>
  <c r="X446" i="82"/>
  <c r="X445" i="82"/>
  <c r="X444" i="82"/>
  <c r="X442" i="82"/>
  <c r="X441" i="82"/>
  <c r="X440" i="82"/>
  <c r="X439" i="82"/>
  <c r="X438" i="82"/>
  <c r="X437" i="82"/>
  <c r="X436" i="82"/>
  <c r="X435" i="82"/>
  <c r="X434" i="82"/>
  <c r="X433" i="82"/>
  <c r="X431" i="82"/>
  <c r="X430" i="82"/>
  <c r="X429" i="82"/>
  <c r="X428" i="82"/>
  <c r="X427" i="82"/>
  <c r="X426" i="82"/>
  <c r="X425" i="82"/>
  <c r="X423" i="82"/>
  <c r="X422" i="82"/>
  <c r="X421" i="82"/>
  <c r="X420" i="82"/>
  <c r="X419" i="82"/>
  <c r="X418" i="82"/>
  <c r="X417" i="82"/>
  <c r="X416" i="82"/>
  <c r="X415" i="82"/>
  <c r="X414" i="82"/>
  <c r="X413" i="82"/>
  <c r="X412" i="82"/>
  <c r="X411" i="82"/>
  <c r="X410" i="82"/>
  <c r="X409" i="82"/>
  <c r="X408" i="82"/>
  <c r="X407" i="82"/>
  <c r="X406" i="82"/>
  <c r="X405" i="82"/>
  <c r="X404" i="82"/>
  <c r="X403" i="82"/>
  <c r="X402" i="82"/>
  <c r="X401" i="82"/>
  <c r="X399" i="82"/>
  <c r="X398" i="82"/>
  <c r="X397" i="82"/>
  <c r="X396" i="82"/>
  <c r="X395" i="82"/>
  <c r="X393" i="82"/>
  <c r="X391" i="82"/>
  <c r="X389" i="82"/>
  <c r="X388" i="82"/>
  <c r="X386" i="82"/>
  <c r="X385" i="82"/>
  <c r="X384" i="82"/>
  <c r="X383" i="82"/>
  <c r="X382" i="82"/>
  <c r="X381" i="82"/>
  <c r="X380" i="82"/>
  <c r="X379" i="82"/>
  <c r="X377" i="82"/>
  <c r="X376" i="82"/>
  <c r="X375" i="82"/>
  <c r="X374" i="82"/>
  <c r="X373" i="82"/>
  <c r="X371" i="82"/>
  <c r="X369" i="82"/>
  <c r="X368" i="82"/>
  <c r="X367" i="82"/>
  <c r="X366" i="82"/>
  <c r="X365" i="82"/>
  <c r="X364" i="82"/>
  <c r="X363" i="82"/>
  <c r="X362" i="82"/>
  <c r="X361" i="82"/>
  <c r="X360" i="82"/>
  <c r="X359" i="82"/>
  <c r="X358" i="82"/>
  <c r="X357" i="82"/>
  <c r="X356" i="82"/>
  <c r="X355" i="82"/>
  <c r="X353" i="82"/>
  <c r="X352" i="82"/>
  <c r="X351" i="82"/>
  <c r="X350" i="82"/>
  <c r="X349" i="82"/>
  <c r="X348" i="82"/>
  <c r="X347" i="82"/>
  <c r="X346" i="82"/>
  <c r="X345" i="82"/>
  <c r="X344" i="82"/>
  <c r="X342" i="82"/>
  <c r="X341" i="82"/>
  <c r="X339" i="82"/>
  <c r="X338" i="82"/>
  <c r="X337" i="82"/>
  <c r="X335" i="82"/>
  <c r="X334" i="82"/>
  <c r="X332" i="82"/>
  <c r="X331" i="82"/>
  <c r="X329" i="82"/>
  <c r="X327" i="82"/>
  <c r="X326" i="82"/>
  <c r="X325" i="82"/>
  <c r="X324" i="82"/>
  <c r="X323" i="82"/>
  <c r="X322" i="82"/>
  <c r="X321" i="82"/>
  <c r="X320" i="82"/>
  <c r="X319" i="82"/>
  <c r="X318" i="82"/>
  <c r="X317" i="82"/>
  <c r="X316" i="82"/>
  <c r="X315" i="82"/>
  <c r="X314" i="82"/>
  <c r="X313" i="82"/>
  <c r="X312" i="82"/>
  <c r="X311" i="82"/>
  <c r="X310" i="82"/>
  <c r="X309" i="82"/>
  <c r="X308" i="82"/>
  <c r="X307" i="82"/>
  <c r="X306" i="82"/>
  <c r="X305" i="82"/>
  <c r="X304" i="82"/>
  <c r="X303" i="82"/>
  <c r="X302" i="82"/>
  <c r="X301" i="82"/>
  <c r="X300" i="82"/>
  <c r="X299" i="82"/>
  <c r="X298" i="82"/>
  <c r="X297" i="82"/>
  <c r="X296" i="82"/>
  <c r="X295" i="82"/>
  <c r="X294" i="82"/>
  <c r="X293" i="82"/>
  <c r="X292" i="82"/>
  <c r="X291" i="82"/>
  <c r="X290" i="82"/>
  <c r="X289" i="82"/>
  <c r="X288" i="82"/>
  <c r="X287" i="82"/>
  <c r="X286" i="82"/>
  <c r="X285" i="82"/>
  <c r="X284" i="82"/>
  <c r="X283" i="82"/>
  <c r="X282" i="82"/>
  <c r="X281" i="82"/>
  <c r="X280" i="82"/>
  <c r="X279" i="82"/>
  <c r="X278" i="82"/>
  <c r="X277" i="82"/>
  <c r="X276" i="82"/>
  <c r="X274" i="82"/>
  <c r="V333" i="82"/>
  <c r="W333" i="82" s="1"/>
  <c r="U333" i="82"/>
  <c r="N333" i="82" s="1"/>
  <c r="V891" i="82"/>
  <c r="W891" i="82" s="1"/>
  <c r="U891" i="82"/>
  <c r="N891" i="82" s="1"/>
  <c r="V890" i="82"/>
  <c r="W890" i="82" s="1"/>
  <c r="U890" i="82"/>
  <c r="N890" i="82" s="1"/>
  <c r="V889" i="82"/>
  <c r="W889" i="82" s="1"/>
  <c r="U889" i="82"/>
  <c r="N889" i="82" s="1"/>
  <c r="V888" i="82"/>
  <c r="W888" i="82" s="1"/>
  <c r="U888" i="82"/>
  <c r="N888" i="82" s="1"/>
  <c r="V887" i="82"/>
  <c r="W887" i="82" s="1"/>
  <c r="U887" i="82"/>
  <c r="N887" i="82" s="1"/>
  <c r="V886" i="82"/>
  <c r="W886" i="82" s="1"/>
  <c r="U886" i="82"/>
  <c r="N886" i="82" s="1"/>
  <c r="V884" i="82"/>
  <c r="W884" i="82" s="1"/>
  <c r="U884" i="82"/>
  <c r="N884" i="82" s="1"/>
  <c r="N885" i="82" s="1"/>
  <c r="V882" i="82"/>
  <c r="W882" i="82" s="1"/>
  <c r="U882" i="82"/>
  <c r="N882" i="82" s="1"/>
  <c r="N883" i="82" s="1"/>
  <c r="V880" i="82"/>
  <c r="W880" i="82" s="1"/>
  <c r="U880" i="82"/>
  <c r="N880" i="82" s="1"/>
  <c r="V879" i="82"/>
  <c r="W879" i="82" s="1"/>
  <c r="U879" i="82"/>
  <c r="N879" i="82" s="1"/>
  <c r="V878" i="82"/>
  <c r="W878" i="82" s="1"/>
  <c r="U878" i="82"/>
  <c r="N878" i="82" s="1"/>
  <c r="V877" i="82"/>
  <c r="W877" i="82" s="1"/>
  <c r="U877" i="82"/>
  <c r="N877" i="82" s="1"/>
  <c r="V876" i="82"/>
  <c r="W876" i="82" s="1"/>
  <c r="U876" i="82"/>
  <c r="N876" i="82" s="1"/>
  <c r="V875" i="82"/>
  <c r="W875" i="82" s="1"/>
  <c r="U875" i="82"/>
  <c r="N875" i="82" s="1"/>
  <c r="V874" i="82"/>
  <c r="W874" i="82" s="1"/>
  <c r="U874" i="82"/>
  <c r="N874" i="82" s="1"/>
  <c r="V872" i="82"/>
  <c r="W872" i="82" s="1"/>
  <c r="U872" i="82"/>
  <c r="N872" i="82" s="1"/>
  <c r="V871" i="82"/>
  <c r="W871" i="82" s="1"/>
  <c r="U871" i="82"/>
  <c r="N871" i="82" s="1"/>
  <c r="V869" i="82"/>
  <c r="W869" i="82" s="1"/>
  <c r="U869" i="82"/>
  <c r="N869" i="82" s="1"/>
  <c r="V868" i="82"/>
  <c r="W868" i="82" s="1"/>
  <c r="U868" i="82"/>
  <c r="N868" i="82" s="1"/>
  <c r="V867" i="82"/>
  <c r="W867" i="82" s="1"/>
  <c r="U867" i="82"/>
  <c r="N867" i="82" s="1"/>
  <c r="V866" i="82"/>
  <c r="W866" i="82" s="1"/>
  <c r="U866" i="82"/>
  <c r="N866" i="82" s="1"/>
  <c r="V865" i="82"/>
  <c r="W865" i="82" s="1"/>
  <c r="U865" i="82"/>
  <c r="N865" i="82" s="1"/>
  <c r="V864" i="82"/>
  <c r="W864" i="82" s="1"/>
  <c r="U864" i="82"/>
  <c r="N864" i="82" s="1"/>
  <c r="V863" i="82"/>
  <c r="W863" i="82" s="1"/>
  <c r="U863" i="82"/>
  <c r="N863" i="82" s="1"/>
  <c r="V862" i="82"/>
  <c r="W862" i="82" s="1"/>
  <c r="U862" i="82"/>
  <c r="N862" i="82" s="1"/>
  <c r="V861" i="82"/>
  <c r="W861" i="82" s="1"/>
  <c r="U861" i="82"/>
  <c r="N861" i="82" s="1"/>
  <c r="V860" i="82"/>
  <c r="W860" i="82" s="1"/>
  <c r="U860" i="82"/>
  <c r="N860" i="82" s="1"/>
  <c r="V859" i="82"/>
  <c r="W859" i="82" s="1"/>
  <c r="U859" i="82"/>
  <c r="N859" i="82" s="1"/>
  <c r="V858" i="82"/>
  <c r="W858" i="82" s="1"/>
  <c r="U858" i="82"/>
  <c r="N858" i="82" s="1"/>
  <c r="V857" i="82"/>
  <c r="W857" i="82" s="1"/>
  <c r="U857" i="82"/>
  <c r="N857" i="82" s="1"/>
  <c r="V856" i="82"/>
  <c r="W856" i="82" s="1"/>
  <c r="U856" i="82"/>
  <c r="N856" i="82" s="1"/>
  <c r="V855" i="82"/>
  <c r="W855" i="82" s="1"/>
  <c r="U855" i="82"/>
  <c r="N855" i="82" s="1"/>
  <c r="V854" i="82"/>
  <c r="W854" i="82" s="1"/>
  <c r="U854" i="82"/>
  <c r="N854" i="82" s="1"/>
  <c r="V853" i="82"/>
  <c r="W853" i="82" s="1"/>
  <c r="U853" i="82"/>
  <c r="N853" i="82" s="1"/>
  <c r="V852" i="82"/>
  <c r="W852" i="82" s="1"/>
  <c r="U852" i="82"/>
  <c r="N852" i="82" s="1"/>
  <c r="V851" i="82"/>
  <c r="W851" i="82" s="1"/>
  <c r="U851" i="82"/>
  <c r="N851" i="82" s="1"/>
  <c r="V850" i="82"/>
  <c r="W850" i="82" s="1"/>
  <c r="U850" i="82"/>
  <c r="N850" i="82" s="1"/>
  <c r="V849" i="82"/>
  <c r="W849" i="82" s="1"/>
  <c r="U849" i="82"/>
  <c r="N849" i="82" s="1"/>
  <c r="V848" i="82"/>
  <c r="W848" i="82" s="1"/>
  <c r="U848" i="82"/>
  <c r="N848" i="82" s="1"/>
  <c r="V847" i="82"/>
  <c r="W847" i="82" s="1"/>
  <c r="U847" i="82"/>
  <c r="N847" i="82" s="1"/>
  <c r="V846" i="82"/>
  <c r="W846" i="82" s="1"/>
  <c r="U846" i="82"/>
  <c r="N846" i="82" s="1"/>
  <c r="V845" i="82"/>
  <c r="W845" i="82" s="1"/>
  <c r="U845" i="82"/>
  <c r="N845" i="82" s="1"/>
  <c r="V844" i="82"/>
  <c r="W844" i="82" s="1"/>
  <c r="U844" i="82"/>
  <c r="N844" i="82" s="1"/>
  <c r="V843" i="82"/>
  <c r="W843" i="82" s="1"/>
  <c r="U843" i="82"/>
  <c r="N843" i="82" s="1"/>
  <c r="V842" i="82"/>
  <c r="W842" i="82" s="1"/>
  <c r="U842" i="82"/>
  <c r="N842" i="82" s="1"/>
  <c r="V841" i="82"/>
  <c r="W841" i="82" s="1"/>
  <c r="U841" i="82"/>
  <c r="N841" i="82" s="1"/>
  <c r="V840" i="82"/>
  <c r="W840" i="82" s="1"/>
  <c r="U840" i="82"/>
  <c r="N840" i="82" s="1"/>
  <c r="V839" i="82"/>
  <c r="W839" i="82" s="1"/>
  <c r="U839" i="82"/>
  <c r="N839" i="82" s="1"/>
  <c r="V838" i="82"/>
  <c r="W838" i="82" s="1"/>
  <c r="U838" i="82"/>
  <c r="N838" i="82" s="1"/>
  <c r="V837" i="82"/>
  <c r="W837" i="82" s="1"/>
  <c r="U837" i="82"/>
  <c r="N837" i="82" s="1"/>
  <c r="V836" i="82"/>
  <c r="W836" i="82" s="1"/>
  <c r="U836" i="82"/>
  <c r="N836" i="82" s="1"/>
  <c r="V835" i="82"/>
  <c r="W835" i="82" s="1"/>
  <c r="U835" i="82"/>
  <c r="N835" i="82" s="1"/>
  <c r="V834" i="82"/>
  <c r="W834" i="82" s="1"/>
  <c r="U834" i="82"/>
  <c r="N834" i="82" s="1"/>
  <c r="V833" i="82"/>
  <c r="W833" i="82" s="1"/>
  <c r="U833" i="82"/>
  <c r="N833" i="82" s="1"/>
  <c r="V832" i="82"/>
  <c r="W832" i="82" s="1"/>
  <c r="U832" i="82"/>
  <c r="N832" i="82" s="1"/>
  <c r="V831" i="82"/>
  <c r="W831" i="82" s="1"/>
  <c r="U831" i="82"/>
  <c r="N831" i="82" s="1"/>
  <c r="V830" i="82"/>
  <c r="W830" i="82" s="1"/>
  <c r="U830" i="82"/>
  <c r="N830" i="82" s="1"/>
  <c r="V829" i="82"/>
  <c r="W829" i="82" s="1"/>
  <c r="U829" i="82"/>
  <c r="N829" i="82" s="1"/>
  <c r="V828" i="82"/>
  <c r="W828" i="82" s="1"/>
  <c r="U828" i="82"/>
  <c r="N828" i="82" s="1"/>
  <c r="V827" i="82"/>
  <c r="W827" i="82" s="1"/>
  <c r="U827" i="82"/>
  <c r="N827" i="82" s="1"/>
  <c r="V826" i="82"/>
  <c r="W826" i="82" s="1"/>
  <c r="U826" i="82"/>
  <c r="N826" i="82" s="1"/>
  <c r="V825" i="82"/>
  <c r="W825" i="82" s="1"/>
  <c r="U825" i="82"/>
  <c r="N825" i="82" s="1"/>
  <c r="V824" i="82"/>
  <c r="W824" i="82" s="1"/>
  <c r="U824" i="82"/>
  <c r="N824" i="82" s="1"/>
  <c r="V823" i="82"/>
  <c r="W823" i="82" s="1"/>
  <c r="U823" i="82"/>
  <c r="N823" i="82" s="1"/>
  <c r="V822" i="82"/>
  <c r="W822" i="82" s="1"/>
  <c r="U822" i="82"/>
  <c r="N822" i="82" s="1"/>
  <c r="V820" i="82"/>
  <c r="W820" i="82" s="1"/>
  <c r="U820" i="82"/>
  <c r="N820" i="82" s="1"/>
  <c r="V819" i="82"/>
  <c r="W819" i="82" s="1"/>
  <c r="U819" i="82"/>
  <c r="N819" i="82" s="1"/>
  <c r="V817" i="82"/>
  <c r="W817" i="82" s="1"/>
  <c r="U817" i="82"/>
  <c r="N817" i="82" s="1"/>
  <c r="N818" i="82" s="1"/>
  <c r="V815" i="82"/>
  <c r="W815" i="82" s="1"/>
  <c r="U815" i="82"/>
  <c r="N815" i="82" s="1"/>
  <c r="V814" i="82"/>
  <c r="W814" i="82" s="1"/>
  <c r="U814" i="82"/>
  <c r="N814" i="82" s="1"/>
  <c r="V813" i="82"/>
  <c r="W813" i="82" s="1"/>
  <c r="U813" i="82"/>
  <c r="N813" i="82" s="1"/>
  <c r="V812" i="82"/>
  <c r="W812" i="82" s="1"/>
  <c r="U812" i="82"/>
  <c r="N812" i="82" s="1"/>
  <c r="V811" i="82"/>
  <c r="W811" i="82" s="1"/>
  <c r="U811" i="82"/>
  <c r="N811" i="82" s="1"/>
  <c r="V810" i="82"/>
  <c r="W810" i="82" s="1"/>
  <c r="U810" i="82"/>
  <c r="N810" i="82" s="1"/>
  <c r="V809" i="82"/>
  <c r="W809" i="82" s="1"/>
  <c r="U809" i="82"/>
  <c r="N809" i="82" s="1"/>
  <c r="V808" i="82"/>
  <c r="W808" i="82" s="1"/>
  <c r="U808" i="82"/>
  <c r="N808" i="82" s="1"/>
  <c r="V807" i="82"/>
  <c r="W807" i="82" s="1"/>
  <c r="U807" i="82"/>
  <c r="N807" i="82" s="1"/>
  <c r="V806" i="82"/>
  <c r="W806" i="82" s="1"/>
  <c r="U806" i="82"/>
  <c r="N806" i="82" s="1"/>
  <c r="V805" i="82"/>
  <c r="W805" i="82" s="1"/>
  <c r="U805" i="82"/>
  <c r="N805" i="82" s="1"/>
  <c r="V804" i="82"/>
  <c r="W804" i="82" s="1"/>
  <c r="U804" i="82"/>
  <c r="N804" i="82" s="1"/>
  <c r="V803" i="82"/>
  <c r="W803" i="82" s="1"/>
  <c r="U803" i="82"/>
  <c r="N803" i="82" s="1"/>
  <c r="V802" i="82"/>
  <c r="W802" i="82" s="1"/>
  <c r="U802" i="82"/>
  <c r="N802" i="82" s="1"/>
  <c r="V801" i="82"/>
  <c r="W801" i="82" s="1"/>
  <c r="U801" i="82"/>
  <c r="N801" i="82" s="1"/>
  <c r="V800" i="82"/>
  <c r="W800" i="82" s="1"/>
  <c r="U800" i="82"/>
  <c r="N800" i="82" s="1"/>
  <c r="V799" i="82"/>
  <c r="W799" i="82" s="1"/>
  <c r="U799" i="82"/>
  <c r="N799" i="82" s="1"/>
  <c r="V798" i="82"/>
  <c r="W798" i="82" s="1"/>
  <c r="U798" i="82"/>
  <c r="N798" i="82" s="1"/>
  <c r="V797" i="82"/>
  <c r="W797" i="82" s="1"/>
  <c r="U797" i="82"/>
  <c r="N797" i="82" s="1"/>
  <c r="V796" i="82"/>
  <c r="W796" i="82" s="1"/>
  <c r="U796" i="82"/>
  <c r="N796" i="82" s="1"/>
  <c r="V795" i="82"/>
  <c r="W795" i="82" s="1"/>
  <c r="U795" i="82"/>
  <c r="N795" i="82" s="1"/>
  <c r="V793" i="82"/>
  <c r="W793" i="82" s="1"/>
  <c r="U793" i="82"/>
  <c r="N793" i="82" s="1"/>
  <c r="V792" i="82"/>
  <c r="W792" i="82" s="1"/>
  <c r="U792" i="82"/>
  <c r="N792" i="82" s="1"/>
  <c r="V791" i="82"/>
  <c r="W791" i="82" s="1"/>
  <c r="U791" i="82"/>
  <c r="N791" i="82" s="1"/>
  <c r="V790" i="82"/>
  <c r="W790" i="82" s="1"/>
  <c r="U790" i="82"/>
  <c r="N790" i="82" s="1"/>
  <c r="V789" i="82"/>
  <c r="W789" i="82" s="1"/>
  <c r="U789" i="82"/>
  <c r="N789" i="82" s="1"/>
  <c r="V788" i="82"/>
  <c r="W788" i="82" s="1"/>
  <c r="U788" i="82"/>
  <c r="N788" i="82" s="1"/>
  <c r="V787" i="82"/>
  <c r="W787" i="82" s="1"/>
  <c r="U787" i="82"/>
  <c r="N787" i="82" s="1"/>
  <c r="V785" i="82"/>
  <c r="W785" i="82" s="1"/>
  <c r="U785" i="82"/>
  <c r="N785" i="82" s="1"/>
  <c r="N786" i="82" s="1"/>
  <c r="V783" i="82"/>
  <c r="W783" i="82" s="1"/>
  <c r="U783" i="82"/>
  <c r="N783" i="82" s="1"/>
  <c r="V782" i="82"/>
  <c r="W782" i="82" s="1"/>
  <c r="U782" i="82"/>
  <c r="N782" i="82" s="1"/>
  <c r="V781" i="82"/>
  <c r="W781" i="82" s="1"/>
  <c r="U781" i="82"/>
  <c r="N781" i="82" s="1"/>
  <c r="V779" i="82"/>
  <c r="W779" i="82" s="1"/>
  <c r="U779" i="82"/>
  <c r="N779" i="82" s="1"/>
  <c r="V778" i="82"/>
  <c r="W778" i="82" s="1"/>
  <c r="U778" i="82"/>
  <c r="N778" i="82" s="1"/>
  <c r="V777" i="82"/>
  <c r="W777" i="82" s="1"/>
  <c r="U777" i="82"/>
  <c r="N777" i="82" s="1"/>
  <c r="V775" i="82"/>
  <c r="W775" i="82" s="1"/>
  <c r="U775" i="82"/>
  <c r="N775" i="82" s="1"/>
  <c r="N776" i="82" s="1"/>
  <c r="V773" i="82"/>
  <c r="W773" i="82" s="1"/>
  <c r="U773" i="82"/>
  <c r="N773" i="82" s="1"/>
  <c r="V772" i="82"/>
  <c r="W772" i="82" s="1"/>
  <c r="U772" i="82"/>
  <c r="N772" i="82" s="1"/>
  <c r="V771" i="82"/>
  <c r="W771" i="82" s="1"/>
  <c r="U771" i="82"/>
  <c r="N771" i="82" s="1"/>
  <c r="V769" i="82"/>
  <c r="W769" i="82" s="1"/>
  <c r="U769" i="82"/>
  <c r="N769" i="82" s="1"/>
  <c r="V768" i="82"/>
  <c r="W768" i="82" s="1"/>
  <c r="U768" i="82"/>
  <c r="N768" i="82" s="1"/>
  <c r="V767" i="82"/>
  <c r="W767" i="82" s="1"/>
  <c r="U767" i="82"/>
  <c r="N767" i="82" s="1"/>
  <c r="V766" i="82"/>
  <c r="W766" i="82" s="1"/>
  <c r="U766" i="82"/>
  <c r="N766" i="82" s="1"/>
  <c r="V765" i="82"/>
  <c r="W765" i="82" s="1"/>
  <c r="U765" i="82"/>
  <c r="N765" i="82" s="1"/>
  <c r="V764" i="82"/>
  <c r="W764" i="82" s="1"/>
  <c r="U764" i="82"/>
  <c r="N764" i="82" s="1"/>
  <c r="V763" i="82"/>
  <c r="W763" i="82" s="1"/>
  <c r="U763" i="82"/>
  <c r="N763" i="82" s="1"/>
  <c r="V762" i="82"/>
  <c r="W762" i="82" s="1"/>
  <c r="U762" i="82"/>
  <c r="N762" i="82" s="1"/>
  <c r="V761" i="82"/>
  <c r="W761" i="82" s="1"/>
  <c r="U761" i="82"/>
  <c r="N761" i="82" s="1"/>
  <c r="V760" i="82"/>
  <c r="W760" i="82" s="1"/>
  <c r="U760" i="82"/>
  <c r="N760" i="82" s="1"/>
  <c r="V758" i="82"/>
  <c r="W758" i="82" s="1"/>
  <c r="U758" i="82"/>
  <c r="N758" i="82" s="1"/>
  <c r="V757" i="82"/>
  <c r="W757" i="82" s="1"/>
  <c r="U757" i="82"/>
  <c r="N757" i="82" s="1"/>
  <c r="V756" i="82"/>
  <c r="W756" i="82" s="1"/>
  <c r="U756" i="82"/>
  <c r="N756" i="82" s="1"/>
  <c r="V755" i="82"/>
  <c r="W755" i="82" s="1"/>
  <c r="U755" i="82"/>
  <c r="N755" i="82" s="1"/>
  <c r="V754" i="82"/>
  <c r="W754" i="82" s="1"/>
  <c r="U754" i="82"/>
  <c r="N754" i="82" s="1"/>
  <c r="V753" i="82"/>
  <c r="W753" i="82" s="1"/>
  <c r="U753" i="82"/>
  <c r="N753" i="82" s="1"/>
  <c r="V751" i="82"/>
  <c r="W751" i="82" s="1"/>
  <c r="U751" i="82"/>
  <c r="N751" i="82" s="1"/>
  <c r="V750" i="82"/>
  <c r="W750" i="82" s="1"/>
  <c r="U750" i="82"/>
  <c r="N750" i="82" s="1"/>
  <c r="V749" i="82"/>
  <c r="W749" i="82" s="1"/>
  <c r="U749" i="82"/>
  <c r="N749" i="82" s="1"/>
  <c r="V748" i="82"/>
  <c r="W748" i="82" s="1"/>
  <c r="U748" i="82"/>
  <c r="N748" i="82" s="1"/>
  <c r="V747" i="82"/>
  <c r="W747" i="82" s="1"/>
  <c r="U747" i="82"/>
  <c r="N747" i="82" s="1"/>
  <c r="V746" i="82"/>
  <c r="W746" i="82" s="1"/>
  <c r="U746" i="82"/>
  <c r="N746" i="82" s="1"/>
  <c r="V745" i="82"/>
  <c r="W745" i="82" s="1"/>
  <c r="U745" i="82"/>
  <c r="N745" i="82" s="1"/>
  <c r="V744" i="82"/>
  <c r="W744" i="82" s="1"/>
  <c r="U744" i="82"/>
  <c r="N744" i="82" s="1"/>
  <c r="V743" i="82"/>
  <c r="W743" i="82" s="1"/>
  <c r="U743" i="82"/>
  <c r="N743" i="82" s="1"/>
  <c r="V742" i="82"/>
  <c r="W742" i="82" s="1"/>
  <c r="U742" i="82"/>
  <c r="N742" i="82" s="1"/>
  <c r="V741" i="82"/>
  <c r="W741" i="82" s="1"/>
  <c r="U741" i="82"/>
  <c r="N741" i="82" s="1"/>
  <c r="V740" i="82"/>
  <c r="W740" i="82" s="1"/>
  <c r="U740" i="82"/>
  <c r="N740" i="82" s="1"/>
  <c r="V738" i="82"/>
  <c r="W738" i="82" s="1"/>
  <c r="U738" i="82"/>
  <c r="N738" i="82" s="1"/>
  <c r="N739" i="82" s="1"/>
  <c r="V736" i="82"/>
  <c r="W736" i="82" s="1"/>
  <c r="U736" i="82"/>
  <c r="N736" i="82" s="1"/>
  <c r="V735" i="82"/>
  <c r="W735" i="82" s="1"/>
  <c r="U735" i="82"/>
  <c r="N735" i="82" s="1"/>
  <c r="V734" i="82"/>
  <c r="W734" i="82" s="1"/>
  <c r="U734" i="82"/>
  <c r="N734" i="82" s="1"/>
  <c r="V733" i="82"/>
  <c r="W733" i="82" s="1"/>
  <c r="U733" i="82"/>
  <c r="N733" i="82" s="1"/>
  <c r="V732" i="82"/>
  <c r="W732" i="82" s="1"/>
  <c r="U732" i="82"/>
  <c r="N732" i="82" s="1"/>
  <c r="V731" i="82"/>
  <c r="W731" i="82" s="1"/>
  <c r="U731" i="82"/>
  <c r="N731" i="82" s="1"/>
  <c r="V730" i="82"/>
  <c r="W730" i="82" s="1"/>
  <c r="U730" i="82"/>
  <c r="N730" i="82" s="1"/>
  <c r="V729" i="82"/>
  <c r="W729" i="82" s="1"/>
  <c r="U729" i="82"/>
  <c r="N729" i="82" s="1"/>
  <c r="V728" i="82"/>
  <c r="W728" i="82" s="1"/>
  <c r="U728" i="82"/>
  <c r="N728" i="82" s="1"/>
  <c r="V727" i="82"/>
  <c r="W727" i="82" s="1"/>
  <c r="U727" i="82"/>
  <c r="N727" i="82" s="1"/>
  <c r="V726" i="82"/>
  <c r="W726" i="82" s="1"/>
  <c r="U726" i="82"/>
  <c r="N726" i="82" s="1"/>
  <c r="V725" i="82"/>
  <c r="W725" i="82" s="1"/>
  <c r="U725" i="82"/>
  <c r="N725" i="82" s="1"/>
  <c r="V724" i="82"/>
  <c r="W724" i="82" s="1"/>
  <c r="U724" i="82"/>
  <c r="N724" i="82" s="1"/>
  <c r="V723" i="82"/>
  <c r="W723" i="82" s="1"/>
  <c r="U723" i="82"/>
  <c r="N723" i="82" s="1"/>
  <c r="V722" i="82"/>
  <c r="W722" i="82" s="1"/>
  <c r="U722" i="82"/>
  <c r="N722" i="82" s="1"/>
  <c r="V721" i="82"/>
  <c r="W721" i="82" s="1"/>
  <c r="U721" i="82"/>
  <c r="N721" i="82" s="1"/>
  <c r="V720" i="82"/>
  <c r="W720" i="82" s="1"/>
  <c r="U720" i="82"/>
  <c r="N720" i="82" s="1"/>
  <c r="V719" i="82"/>
  <c r="W719" i="82" s="1"/>
  <c r="U719" i="82"/>
  <c r="N719" i="82" s="1"/>
  <c r="V718" i="82"/>
  <c r="W718" i="82" s="1"/>
  <c r="U718" i="82"/>
  <c r="N718" i="82" s="1"/>
  <c r="V717" i="82"/>
  <c r="W717" i="82" s="1"/>
  <c r="U717" i="82"/>
  <c r="N717" i="82" s="1"/>
  <c r="V716" i="82"/>
  <c r="W716" i="82" s="1"/>
  <c r="U716" i="82"/>
  <c r="N716" i="82" s="1"/>
  <c r="V715" i="82"/>
  <c r="W715" i="82" s="1"/>
  <c r="U715" i="82"/>
  <c r="N715" i="82" s="1"/>
  <c r="V714" i="82"/>
  <c r="W714" i="82" s="1"/>
  <c r="U714" i="82"/>
  <c r="N714" i="82" s="1"/>
  <c r="V713" i="82"/>
  <c r="W713" i="82" s="1"/>
  <c r="U713" i="82"/>
  <c r="N713" i="82" s="1"/>
  <c r="V712" i="82"/>
  <c r="W712" i="82" s="1"/>
  <c r="U712" i="82"/>
  <c r="N712" i="82" s="1"/>
  <c r="V711" i="82"/>
  <c r="W711" i="82" s="1"/>
  <c r="U711" i="82"/>
  <c r="N711" i="82" s="1"/>
  <c r="V710" i="82"/>
  <c r="W710" i="82" s="1"/>
  <c r="U710" i="82"/>
  <c r="N710" i="82" s="1"/>
  <c r="V709" i="82"/>
  <c r="W709" i="82" s="1"/>
  <c r="U709" i="82"/>
  <c r="N709" i="82" s="1"/>
  <c r="V708" i="82"/>
  <c r="W708" i="82" s="1"/>
  <c r="U708" i="82"/>
  <c r="N708" i="82" s="1"/>
  <c r="V707" i="82"/>
  <c r="W707" i="82" s="1"/>
  <c r="U707" i="82"/>
  <c r="N707" i="82" s="1"/>
  <c r="V706" i="82"/>
  <c r="W706" i="82" s="1"/>
  <c r="U706" i="82"/>
  <c r="N706" i="82" s="1"/>
  <c r="V705" i="82"/>
  <c r="W705" i="82" s="1"/>
  <c r="U705" i="82"/>
  <c r="N705" i="82" s="1"/>
  <c r="V704" i="82"/>
  <c r="W704" i="82" s="1"/>
  <c r="U704" i="82"/>
  <c r="N704" i="82" s="1"/>
  <c r="V703" i="82"/>
  <c r="W703" i="82" s="1"/>
  <c r="U703" i="82"/>
  <c r="N703" i="82" s="1"/>
  <c r="V701" i="82"/>
  <c r="W701" i="82" s="1"/>
  <c r="U701" i="82"/>
  <c r="N701" i="82" s="1"/>
  <c r="V700" i="82"/>
  <c r="W700" i="82" s="1"/>
  <c r="U700" i="82"/>
  <c r="N700" i="82" s="1"/>
  <c r="V699" i="82"/>
  <c r="W699" i="82" s="1"/>
  <c r="U699" i="82"/>
  <c r="N699" i="82" s="1"/>
  <c r="V698" i="82"/>
  <c r="W698" i="82" s="1"/>
  <c r="U698" i="82"/>
  <c r="N698" i="82" s="1"/>
  <c r="V697" i="82"/>
  <c r="W697" i="82" s="1"/>
  <c r="U697" i="82"/>
  <c r="N697" i="82" s="1"/>
  <c r="V696" i="82"/>
  <c r="W696" i="82" s="1"/>
  <c r="U696" i="82"/>
  <c r="N696" i="82" s="1"/>
  <c r="V695" i="82"/>
  <c r="W695" i="82" s="1"/>
  <c r="U695" i="82"/>
  <c r="N695" i="82" s="1"/>
  <c r="V694" i="82"/>
  <c r="W694" i="82" s="1"/>
  <c r="U694" i="82"/>
  <c r="N694" i="82" s="1"/>
  <c r="V693" i="82"/>
  <c r="W693" i="82" s="1"/>
  <c r="U693" i="82"/>
  <c r="N693" i="82" s="1"/>
  <c r="V692" i="82"/>
  <c r="W692" i="82" s="1"/>
  <c r="U692" i="82"/>
  <c r="N692" i="82" s="1"/>
  <c r="V691" i="82"/>
  <c r="W691" i="82" s="1"/>
  <c r="U691" i="82"/>
  <c r="N691" i="82" s="1"/>
  <c r="V690" i="82"/>
  <c r="W690" i="82" s="1"/>
  <c r="U690" i="82"/>
  <c r="N690" i="82" s="1"/>
  <c r="V689" i="82"/>
  <c r="W689" i="82" s="1"/>
  <c r="U689" i="82"/>
  <c r="N689" i="82" s="1"/>
  <c r="V688" i="82"/>
  <c r="W688" i="82" s="1"/>
  <c r="U688" i="82"/>
  <c r="N688" i="82" s="1"/>
  <c r="V687" i="82"/>
  <c r="W687" i="82" s="1"/>
  <c r="U687" i="82"/>
  <c r="N687" i="82" s="1"/>
  <c r="V686" i="82"/>
  <c r="W686" i="82" s="1"/>
  <c r="U686" i="82"/>
  <c r="N686" i="82" s="1"/>
  <c r="V685" i="82"/>
  <c r="W685" i="82" s="1"/>
  <c r="U685" i="82"/>
  <c r="N685" i="82" s="1"/>
  <c r="V684" i="82"/>
  <c r="W684" i="82" s="1"/>
  <c r="U684" i="82"/>
  <c r="N684" i="82" s="1"/>
  <c r="V683" i="82"/>
  <c r="W683" i="82" s="1"/>
  <c r="U683" i="82"/>
  <c r="N683" i="82" s="1"/>
  <c r="V682" i="82"/>
  <c r="W682" i="82" s="1"/>
  <c r="U682" i="82"/>
  <c r="N682" i="82" s="1"/>
  <c r="V681" i="82"/>
  <c r="W681" i="82" s="1"/>
  <c r="U681" i="82"/>
  <c r="N681" i="82" s="1"/>
  <c r="V680" i="82"/>
  <c r="W680" i="82" s="1"/>
  <c r="U680" i="82"/>
  <c r="N680" i="82" s="1"/>
  <c r="V679" i="82"/>
  <c r="W679" i="82" s="1"/>
  <c r="U679" i="82"/>
  <c r="N679" i="82" s="1"/>
  <c r="V678" i="82"/>
  <c r="W678" i="82" s="1"/>
  <c r="U678" i="82"/>
  <c r="N678" i="82" s="1"/>
  <c r="V677" i="82"/>
  <c r="W677" i="82" s="1"/>
  <c r="U677" i="82"/>
  <c r="N677" i="82" s="1"/>
  <c r="V676" i="82"/>
  <c r="W676" i="82" s="1"/>
  <c r="U676" i="82"/>
  <c r="N676" i="82" s="1"/>
  <c r="V675" i="82"/>
  <c r="W675" i="82" s="1"/>
  <c r="U675" i="82"/>
  <c r="N675" i="82" s="1"/>
  <c r="V674" i="82"/>
  <c r="W674" i="82" s="1"/>
  <c r="U674" i="82"/>
  <c r="N674" i="82" s="1"/>
  <c r="V673" i="82"/>
  <c r="W673" i="82" s="1"/>
  <c r="U673" i="82"/>
  <c r="N673" i="82" s="1"/>
  <c r="V672" i="82"/>
  <c r="W672" i="82" s="1"/>
  <c r="U672" i="82"/>
  <c r="N672" i="82" s="1"/>
  <c r="V671" i="82"/>
  <c r="W671" i="82" s="1"/>
  <c r="U671" i="82"/>
  <c r="N671" i="82" s="1"/>
  <c r="V670" i="82"/>
  <c r="W670" i="82" s="1"/>
  <c r="U670" i="82"/>
  <c r="N670" i="82" s="1"/>
  <c r="V669" i="82"/>
  <c r="W669" i="82" s="1"/>
  <c r="U669" i="82"/>
  <c r="N669" i="82" s="1"/>
  <c r="V668" i="82"/>
  <c r="W668" i="82" s="1"/>
  <c r="U668" i="82"/>
  <c r="N668" i="82" s="1"/>
  <c r="V666" i="82"/>
  <c r="W666" i="82" s="1"/>
  <c r="U666" i="82"/>
  <c r="N666" i="82" s="1"/>
  <c r="V665" i="82"/>
  <c r="W665" i="82" s="1"/>
  <c r="U665" i="82"/>
  <c r="N665" i="82" s="1"/>
  <c r="V664" i="82"/>
  <c r="W664" i="82" s="1"/>
  <c r="U664" i="82"/>
  <c r="N664" i="82" s="1"/>
  <c r="V662" i="82"/>
  <c r="W662" i="82" s="1"/>
  <c r="U662" i="82"/>
  <c r="N662" i="82" s="1"/>
  <c r="V661" i="82"/>
  <c r="W661" i="82" s="1"/>
  <c r="U661" i="82"/>
  <c r="N661" i="82" s="1"/>
  <c r="V660" i="82"/>
  <c r="W660" i="82" s="1"/>
  <c r="U660" i="82"/>
  <c r="N660" i="82" s="1"/>
  <c r="V659" i="82"/>
  <c r="W659" i="82" s="1"/>
  <c r="U659" i="82"/>
  <c r="N659" i="82" s="1"/>
  <c r="V657" i="82"/>
  <c r="W657" i="82" s="1"/>
  <c r="U657" i="82"/>
  <c r="N657" i="82" s="1"/>
  <c r="V656" i="82"/>
  <c r="W656" i="82" s="1"/>
  <c r="U656" i="82"/>
  <c r="N656" i="82" s="1"/>
  <c r="V655" i="82"/>
  <c r="W655" i="82" s="1"/>
  <c r="U655" i="82"/>
  <c r="N655" i="82" s="1"/>
  <c r="V654" i="82"/>
  <c r="W654" i="82" s="1"/>
  <c r="U654" i="82"/>
  <c r="N654" i="82" s="1"/>
  <c r="V653" i="82"/>
  <c r="W653" i="82" s="1"/>
  <c r="U653" i="82"/>
  <c r="N653" i="82" s="1"/>
  <c r="V652" i="82"/>
  <c r="W652" i="82" s="1"/>
  <c r="U652" i="82"/>
  <c r="N652" i="82" s="1"/>
  <c r="V651" i="82"/>
  <c r="W651" i="82" s="1"/>
  <c r="U651" i="82"/>
  <c r="N651" i="82" s="1"/>
  <c r="V650" i="82"/>
  <c r="W650" i="82" s="1"/>
  <c r="U650" i="82"/>
  <c r="N650" i="82" s="1"/>
  <c r="V649" i="82"/>
  <c r="W649" i="82" s="1"/>
  <c r="U649" i="82"/>
  <c r="N649" i="82" s="1"/>
  <c r="V648" i="82"/>
  <c r="W648" i="82" s="1"/>
  <c r="U648" i="82"/>
  <c r="N648" i="82" s="1"/>
  <c r="V647" i="82"/>
  <c r="W647" i="82" s="1"/>
  <c r="U647" i="82"/>
  <c r="N647" i="82" s="1"/>
  <c r="V646" i="82"/>
  <c r="W646" i="82" s="1"/>
  <c r="U646" i="82"/>
  <c r="N646" i="82" s="1"/>
  <c r="V645" i="82"/>
  <c r="W645" i="82" s="1"/>
  <c r="U645" i="82"/>
  <c r="N645" i="82" s="1"/>
  <c r="V643" i="82"/>
  <c r="W643" i="82" s="1"/>
  <c r="U643" i="82"/>
  <c r="N643" i="82" s="1"/>
  <c r="N644" i="82" s="1"/>
  <c r="V641" i="82"/>
  <c r="W641" i="82" s="1"/>
  <c r="U641" i="82"/>
  <c r="N641" i="82" s="1"/>
  <c r="N642" i="82" s="1"/>
  <c r="V639" i="82"/>
  <c r="W639" i="82" s="1"/>
  <c r="U639" i="82"/>
  <c r="N639" i="82" s="1"/>
  <c r="V638" i="82"/>
  <c r="W638" i="82" s="1"/>
  <c r="U638" i="82"/>
  <c r="N638" i="82" s="1"/>
  <c r="V637" i="82"/>
  <c r="W637" i="82" s="1"/>
  <c r="U637" i="82"/>
  <c r="N637" i="82" s="1"/>
  <c r="V636" i="82"/>
  <c r="W636" i="82" s="1"/>
  <c r="U636" i="82"/>
  <c r="N636" i="82" s="1"/>
  <c r="V635" i="82"/>
  <c r="W635" i="82" s="1"/>
  <c r="U635" i="82"/>
  <c r="N635" i="82" s="1"/>
  <c r="V634" i="82"/>
  <c r="W634" i="82" s="1"/>
  <c r="U634" i="82"/>
  <c r="N634" i="82" s="1"/>
  <c r="V633" i="82"/>
  <c r="W633" i="82" s="1"/>
  <c r="U633" i="82"/>
  <c r="N633" i="82" s="1"/>
  <c r="V631" i="82"/>
  <c r="W631" i="82" s="1"/>
  <c r="U631" i="82"/>
  <c r="N631" i="82" s="1"/>
  <c r="V630" i="82"/>
  <c r="W630" i="82" s="1"/>
  <c r="U630" i="82"/>
  <c r="N630" i="82" s="1"/>
  <c r="V629" i="82"/>
  <c r="W629" i="82" s="1"/>
  <c r="U629" i="82"/>
  <c r="N629" i="82" s="1"/>
  <c r="V627" i="82"/>
  <c r="W627" i="82" s="1"/>
  <c r="U627" i="82"/>
  <c r="N627" i="82" s="1"/>
  <c r="N628" i="82" s="1"/>
  <c r="V625" i="82"/>
  <c r="W625" i="82" s="1"/>
  <c r="U625" i="82"/>
  <c r="N625" i="82" s="1"/>
  <c r="V624" i="82"/>
  <c r="W624" i="82" s="1"/>
  <c r="U624" i="82"/>
  <c r="N624" i="82" s="1"/>
  <c r="V623" i="82"/>
  <c r="W623" i="82" s="1"/>
  <c r="U623" i="82"/>
  <c r="N623" i="82" s="1"/>
  <c r="V622" i="82"/>
  <c r="W622" i="82" s="1"/>
  <c r="U622" i="82"/>
  <c r="N622" i="82" s="1"/>
  <c r="V621" i="82"/>
  <c r="W621" i="82" s="1"/>
  <c r="U621" i="82"/>
  <c r="N621" i="82" s="1"/>
  <c r="V620" i="82"/>
  <c r="W620" i="82" s="1"/>
  <c r="U620" i="82"/>
  <c r="N620" i="82" s="1"/>
  <c r="V619" i="82"/>
  <c r="W619" i="82" s="1"/>
  <c r="U619" i="82"/>
  <c r="N619" i="82" s="1"/>
  <c r="V618" i="82"/>
  <c r="W618" i="82" s="1"/>
  <c r="U618" i="82"/>
  <c r="N618" i="82" s="1"/>
  <c r="V616" i="82"/>
  <c r="W616" i="82" s="1"/>
  <c r="U616" i="82"/>
  <c r="N616" i="82" s="1"/>
  <c r="V615" i="82"/>
  <c r="W615" i="82" s="1"/>
  <c r="U615" i="82"/>
  <c r="N615" i="82" s="1"/>
  <c r="V614" i="82"/>
  <c r="W614" i="82" s="1"/>
  <c r="U614" i="82"/>
  <c r="N614" i="82" s="1"/>
  <c r="V613" i="82"/>
  <c r="W613" i="82" s="1"/>
  <c r="U613" i="82"/>
  <c r="N613" i="82" s="1"/>
  <c r="V612" i="82"/>
  <c r="W612" i="82" s="1"/>
  <c r="U612" i="82"/>
  <c r="N612" i="82" s="1"/>
  <c r="V611" i="82"/>
  <c r="W611" i="82" s="1"/>
  <c r="U611" i="82"/>
  <c r="N611" i="82" s="1"/>
  <c r="V610" i="82"/>
  <c r="W610" i="82" s="1"/>
  <c r="U610" i="82"/>
  <c r="N610" i="82" s="1"/>
  <c r="V608" i="82"/>
  <c r="W608" i="82" s="1"/>
  <c r="U608" i="82"/>
  <c r="N608" i="82" s="1"/>
  <c r="V607" i="82"/>
  <c r="W607" i="82" s="1"/>
  <c r="U607" i="82"/>
  <c r="N607" i="82" s="1"/>
  <c r="V606" i="82"/>
  <c r="W606" i="82" s="1"/>
  <c r="U606" i="82"/>
  <c r="N606" i="82" s="1"/>
  <c r="V605" i="82"/>
  <c r="W605" i="82" s="1"/>
  <c r="U605" i="82"/>
  <c r="N605" i="82" s="1"/>
  <c r="V604" i="82"/>
  <c r="W604" i="82" s="1"/>
  <c r="U604" i="82"/>
  <c r="N604" i="82" s="1"/>
  <c r="V603" i="82"/>
  <c r="W603" i="82" s="1"/>
  <c r="U603" i="82"/>
  <c r="N603" i="82" s="1"/>
  <c r="V602" i="82"/>
  <c r="W602" i="82" s="1"/>
  <c r="U602" i="82"/>
  <c r="N602" i="82" s="1"/>
  <c r="V600" i="82"/>
  <c r="W600" i="82" s="1"/>
  <c r="U600" i="82"/>
  <c r="N600" i="82" s="1"/>
  <c r="V599" i="82"/>
  <c r="W599" i="82" s="1"/>
  <c r="U599" i="82"/>
  <c r="N599" i="82" s="1"/>
  <c r="V598" i="82"/>
  <c r="W598" i="82" s="1"/>
  <c r="U598" i="82"/>
  <c r="N598" i="82" s="1"/>
  <c r="V597" i="82"/>
  <c r="W597" i="82" s="1"/>
  <c r="U597" i="82"/>
  <c r="N597" i="82" s="1"/>
  <c r="V596" i="82"/>
  <c r="W596" i="82" s="1"/>
  <c r="U596" i="82"/>
  <c r="N596" i="82" s="1"/>
  <c r="V595" i="82"/>
  <c r="W595" i="82" s="1"/>
  <c r="U595" i="82"/>
  <c r="N595" i="82" s="1"/>
  <c r="V594" i="82"/>
  <c r="W594" i="82" s="1"/>
  <c r="U594" i="82"/>
  <c r="N594" i="82" s="1"/>
  <c r="V593" i="82"/>
  <c r="W593" i="82" s="1"/>
  <c r="U593" i="82"/>
  <c r="N593" i="82" s="1"/>
  <c r="V592" i="82"/>
  <c r="W592" i="82" s="1"/>
  <c r="U592" i="82"/>
  <c r="N592" i="82" s="1"/>
  <c r="V591" i="82"/>
  <c r="W591" i="82" s="1"/>
  <c r="U591" i="82"/>
  <c r="N591" i="82" s="1"/>
  <c r="V590" i="82"/>
  <c r="W590" i="82" s="1"/>
  <c r="U590" i="82"/>
  <c r="N590" i="82" s="1"/>
  <c r="V589" i="82"/>
  <c r="W589" i="82" s="1"/>
  <c r="U589" i="82"/>
  <c r="N589" i="82" s="1"/>
  <c r="V588" i="82"/>
  <c r="W588" i="82" s="1"/>
  <c r="U588" i="82"/>
  <c r="N588" i="82" s="1"/>
  <c r="V587" i="82"/>
  <c r="W587" i="82" s="1"/>
  <c r="U587" i="82"/>
  <c r="N587" i="82" s="1"/>
  <c r="V586" i="82"/>
  <c r="W586" i="82" s="1"/>
  <c r="U586" i="82"/>
  <c r="N586" i="82" s="1"/>
  <c r="V585" i="82"/>
  <c r="W585" i="82" s="1"/>
  <c r="U585" i="82"/>
  <c r="N585" i="82" s="1"/>
  <c r="V584" i="82"/>
  <c r="W584" i="82" s="1"/>
  <c r="U584" i="82"/>
  <c r="N584" i="82" s="1"/>
  <c r="V583" i="82"/>
  <c r="W583" i="82" s="1"/>
  <c r="U583" i="82"/>
  <c r="N583" i="82" s="1"/>
  <c r="V582" i="82"/>
  <c r="W582" i="82" s="1"/>
  <c r="U582" i="82"/>
  <c r="N582" i="82" s="1"/>
  <c r="V580" i="82"/>
  <c r="W580" i="82" s="1"/>
  <c r="U580" i="82"/>
  <c r="N580" i="82" s="1"/>
  <c r="V579" i="82"/>
  <c r="W579" i="82" s="1"/>
  <c r="U579" i="82"/>
  <c r="N579" i="82" s="1"/>
  <c r="V578" i="82"/>
  <c r="W578" i="82" s="1"/>
  <c r="U578" i="82"/>
  <c r="N578" i="82" s="1"/>
  <c r="V577" i="82"/>
  <c r="W577" i="82" s="1"/>
  <c r="U577" i="82"/>
  <c r="N577" i="82" s="1"/>
  <c r="V576" i="82"/>
  <c r="W576" i="82" s="1"/>
  <c r="U576" i="82"/>
  <c r="N576" i="82" s="1"/>
  <c r="V575" i="82"/>
  <c r="W575" i="82" s="1"/>
  <c r="U575" i="82"/>
  <c r="N575" i="82" s="1"/>
  <c r="V574" i="82"/>
  <c r="W574" i="82" s="1"/>
  <c r="U574" i="82"/>
  <c r="N574" i="82" s="1"/>
  <c r="V573" i="82"/>
  <c r="W573" i="82" s="1"/>
  <c r="U573" i="82"/>
  <c r="N573" i="82" s="1"/>
  <c r="V572" i="82"/>
  <c r="W572" i="82" s="1"/>
  <c r="U572" i="82"/>
  <c r="N572" i="82" s="1"/>
  <c r="V571" i="82"/>
  <c r="W571" i="82" s="1"/>
  <c r="U571" i="82"/>
  <c r="N571" i="82" s="1"/>
  <c r="V570" i="82"/>
  <c r="W570" i="82" s="1"/>
  <c r="U570" i="82"/>
  <c r="N570" i="82" s="1"/>
  <c r="V569" i="82"/>
  <c r="W569" i="82" s="1"/>
  <c r="U569" i="82"/>
  <c r="N569" i="82" s="1"/>
  <c r="V568" i="82"/>
  <c r="W568" i="82" s="1"/>
  <c r="U568" i="82"/>
  <c r="N568" i="82" s="1"/>
  <c r="V567" i="82"/>
  <c r="W567" i="82" s="1"/>
  <c r="U567" i="82"/>
  <c r="N567" i="82" s="1"/>
  <c r="V566" i="82"/>
  <c r="W566" i="82" s="1"/>
  <c r="U566" i="82"/>
  <c r="N566" i="82" s="1"/>
  <c r="V565" i="82"/>
  <c r="W565" i="82" s="1"/>
  <c r="U565" i="82"/>
  <c r="N565" i="82" s="1"/>
  <c r="X85" i="82"/>
  <c r="V85" i="82"/>
  <c r="W85" i="82" s="1"/>
  <c r="U85" i="82"/>
  <c r="N85" i="82" s="1"/>
  <c r="X83" i="82"/>
  <c r="V83" i="82"/>
  <c r="W83" i="82" s="1"/>
  <c r="U83" i="82"/>
  <c r="N83" i="82" s="1"/>
  <c r="X73" i="82"/>
  <c r="V73" i="82"/>
  <c r="W73" i="82" s="1"/>
  <c r="U73" i="82"/>
  <c r="N73" i="82" s="1"/>
  <c r="B6" i="59"/>
  <c r="C103" i="99"/>
  <c r="B103" i="99"/>
  <c r="C24" i="99"/>
  <c r="B24" i="99"/>
  <c r="C14" i="99"/>
  <c r="B14" i="99"/>
  <c r="C11" i="99"/>
  <c r="B11" i="99"/>
  <c r="L102" i="63"/>
  <c r="P621" i="101" l="1"/>
  <c r="Q621" i="101" s="1"/>
  <c r="R621" i="101" s="1"/>
  <c r="S621" i="101" s="1"/>
  <c r="P623" i="101"/>
  <c r="Q623" i="101" s="1"/>
  <c r="R623" i="101" s="1"/>
  <c r="S623" i="101" s="1"/>
  <c r="P517" i="101"/>
  <c r="Q517" i="101" s="1"/>
  <c r="R517" i="101" s="1"/>
  <c r="S517" i="101" s="1"/>
  <c r="P503" i="101"/>
  <c r="Q503" i="101" s="1"/>
  <c r="R503" i="101" s="1"/>
  <c r="S503" i="101" s="1"/>
  <c r="B104" i="99"/>
  <c r="C104" i="99"/>
  <c r="D91" i="99" s="1"/>
  <c r="N609" i="82"/>
  <c r="N626" i="82"/>
  <c r="N640" i="82"/>
  <c r="N663" i="82"/>
  <c r="N667" i="82"/>
  <c r="N752" i="82"/>
  <c r="N759" i="82"/>
  <c r="N770" i="82"/>
  <c r="N774" i="82"/>
  <c r="N780" i="82"/>
  <c r="N816" i="82"/>
  <c r="N821" i="82"/>
  <c r="N870" i="82"/>
  <c r="N873" i="82"/>
  <c r="N881" i="82"/>
  <c r="N601" i="82"/>
  <c r="N617" i="82"/>
  <c r="N632" i="82"/>
  <c r="N658" i="82"/>
  <c r="N702" i="82"/>
  <c r="N737" i="82"/>
  <c r="N784" i="82"/>
  <c r="N794" i="82"/>
  <c r="N74" i="82"/>
  <c r="P295" i="101"/>
  <c r="Q295" i="101" s="1"/>
  <c r="R295" i="101" s="1"/>
  <c r="S295" i="101" s="1"/>
  <c r="P407" i="101"/>
  <c r="Q407" i="101" s="1"/>
  <c r="R407" i="101" s="1"/>
  <c r="S407" i="101" s="1"/>
  <c r="P719" i="101"/>
  <c r="Q719" i="101" s="1"/>
  <c r="R719" i="101" s="1"/>
  <c r="S719" i="101" s="1"/>
  <c r="P735" i="101"/>
  <c r="Q735" i="101" s="1"/>
  <c r="R735" i="101" s="1"/>
  <c r="S735" i="101" s="1"/>
  <c r="P117" i="101"/>
  <c r="Q117" i="101" s="1"/>
  <c r="R117" i="101" s="1"/>
  <c r="S117" i="101" s="1"/>
  <c r="P330" i="101"/>
  <c r="Q330" i="101" s="1"/>
  <c r="R330" i="101" s="1"/>
  <c r="S330" i="101" s="1"/>
  <c r="P339" i="101"/>
  <c r="Q339" i="101" s="1"/>
  <c r="R339" i="101" s="1"/>
  <c r="S339" i="101" s="1"/>
  <c r="P251" i="101"/>
  <c r="Q251" i="101" s="1"/>
  <c r="R251" i="101" s="1"/>
  <c r="S251" i="101" s="1"/>
  <c r="P274" i="101"/>
  <c r="Q274" i="101" s="1"/>
  <c r="R274" i="101" s="1"/>
  <c r="S274" i="101" s="1"/>
  <c r="P283" i="101"/>
  <c r="Q283" i="101" s="1"/>
  <c r="R283" i="101" s="1"/>
  <c r="S283" i="101" s="1"/>
  <c r="P287" i="101"/>
  <c r="Q287" i="101" s="1"/>
  <c r="R287" i="101" s="1"/>
  <c r="S287" i="101" s="1"/>
  <c r="P595" i="101"/>
  <c r="Q595" i="101" s="1"/>
  <c r="R595" i="101" s="1"/>
  <c r="S595" i="101" s="1"/>
  <c r="P774" i="101"/>
  <c r="Q774" i="101" s="1"/>
  <c r="R774" i="101" s="1"/>
  <c r="S774" i="101" s="1"/>
  <c r="P507" i="101"/>
  <c r="Q507" i="101" s="1"/>
  <c r="R507" i="101" s="1"/>
  <c r="S507" i="101" s="1"/>
  <c r="P617" i="101"/>
  <c r="Q617" i="101" s="1"/>
  <c r="R617" i="101" s="1"/>
  <c r="S617" i="101" s="1"/>
  <c r="P618" i="101"/>
  <c r="Q618" i="101" s="1"/>
  <c r="R618" i="101" s="1"/>
  <c r="S618" i="101" s="1"/>
  <c r="P620" i="101"/>
  <c r="Q620" i="101" s="1"/>
  <c r="R620" i="101" s="1"/>
  <c r="S620" i="101" s="1"/>
  <c r="P311" i="101"/>
  <c r="Q311" i="101" s="1"/>
  <c r="R311" i="101" s="1"/>
  <c r="S311" i="101" s="1"/>
  <c r="P679" i="101"/>
  <c r="Q679" i="101" s="1"/>
  <c r="R679" i="101" s="1"/>
  <c r="S679" i="101" s="1"/>
  <c r="P759" i="101"/>
  <c r="Q759" i="101" s="1"/>
  <c r="R759" i="101" s="1"/>
  <c r="S759" i="101" s="1"/>
  <c r="P344" i="101"/>
  <c r="Q344" i="101" s="1"/>
  <c r="R344" i="101" s="1"/>
  <c r="S344" i="101" s="1"/>
  <c r="P751" i="101"/>
  <c r="Q751" i="101" s="1"/>
  <c r="R751" i="101" s="1"/>
  <c r="S751" i="101" s="1"/>
  <c r="P282" i="101"/>
  <c r="Q282" i="101" s="1"/>
  <c r="R282" i="101" s="1"/>
  <c r="S282" i="101" s="1"/>
  <c r="P691" i="101"/>
  <c r="Q691" i="101" s="1"/>
  <c r="R691" i="101" s="1"/>
  <c r="S691" i="101" s="1"/>
  <c r="P765" i="101"/>
  <c r="Q765" i="101" s="1"/>
  <c r="R765" i="101" s="1"/>
  <c r="S765" i="101" s="1"/>
  <c r="P766" i="101"/>
  <c r="Q766" i="101" s="1"/>
  <c r="R766" i="101" s="1"/>
  <c r="S766" i="101" s="1"/>
  <c r="P334" i="101"/>
  <c r="Q334" i="101" s="1"/>
  <c r="R334" i="101" s="1"/>
  <c r="S334" i="101" s="1"/>
  <c r="P338" i="101"/>
  <c r="Q338" i="101" s="1"/>
  <c r="R338" i="101" s="1"/>
  <c r="S338" i="101" s="1"/>
  <c r="P362" i="101"/>
  <c r="Q362" i="101" s="1"/>
  <c r="R362" i="101" s="1"/>
  <c r="S362" i="101" s="1"/>
  <c r="P387" i="101"/>
  <c r="Q387" i="101" s="1"/>
  <c r="R387" i="101" s="1"/>
  <c r="S387" i="101" s="1"/>
  <c r="P395" i="101"/>
  <c r="Q395" i="101" s="1"/>
  <c r="R395" i="101" s="1"/>
  <c r="S395" i="101" s="1"/>
  <c r="P420" i="101"/>
  <c r="Q420" i="101" s="1"/>
  <c r="R420" i="101" s="1"/>
  <c r="S420" i="101" s="1"/>
  <c r="P439" i="101"/>
  <c r="Q439" i="101" s="1"/>
  <c r="R439" i="101" s="1"/>
  <c r="S439" i="101" s="1"/>
  <c r="P559" i="101"/>
  <c r="Q559" i="101" s="1"/>
  <c r="R559" i="101" s="1"/>
  <c r="S559" i="101" s="1"/>
  <c r="P627" i="101"/>
  <c r="Q627" i="101" s="1"/>
  <c r="R627" i="101" s="1"/>
  <c r="S627" i="101" s="1"/>
  <c r="P655" i="101"/>
  <c r="Q655" i="101" s="1"/>
  <c r="R655" i="101" s="1"/>
  <c r="S655" i="101" s="1"/>
  <c r="P247" i="101"/>
  <c r="Q247" i="101" s="1"/>
  <c r="R247" i="101" s="1"/>
  <c r="S247" i="101" s="1"/>
  <c r="P454" i="101"/>
  <c r="Q454" i="101" s="1"/>
  <c r="R454" i="101" s="1"/>
  <c r="S454" i="101" s="1"/>
  <c r="P699" i="101"/>
  <c r="Q699" i="101" s="1"/>
  <c r="R699" i="101" s="1"/>
  <c r="S699" i="101" s="1"/>
  <c r="P710" i="101"/>
  <c r="Q710" i="101" s="1"/>
  <c r="R710" i="101" s="1"/>
  <c r="S710" i="101" s="1"/>
  <c r="P793" i="101"/>
  <c r="Q793" i="101" s="1"/>
  <c r="R793" i="101" s="1"/>
  <c r="S793" i="101" s="1"/>
  <c r="P800" i="101"/>
  <c r="Q800" i="101" s="1"/>
  <c r="R800" i="101" s="1"/>
  <c r="S800" i="101" s="1"/>
  <c r="P826" i="101"/>
  <c r="Q826" i="101" s="1"/>
  <c r="R826" i="101" s="1"/>
  <c r="S826" i="101" s="1"/>
  <c r="P832" i="101"/>
  <c r="Q832" i="101" s="1"/>
  <c r="R832" i="101" s="1"/>
  <c r="S832" i="101" s="1"/>
  <c r="P834" i="101"/>
  <c r="Q834" i="101" s="1"/>
  <c r="R834" i="101" s="1"/>
  <c r="S834" i="101" s="1"/>
  <c r="P836" i="101"/>
  <c r="Q836" i="101" s="1"/>
  <c r="R836" i="101" s="1"/>
  <c r="S836" i="101" s="1"/>
  <c r="P838" i="101"/>
  <c r="Q838" i="101" s="1"/>
  <c r="R838" i="101" s="1"/>
  <c r="S838" i="101" s="1"/>
  <c r="P840" i="101"/>
  <c r="Q840" i="101" s="1"/>
  <c r="R840" i="101" s="1"/>
  <c r="S840" i="101" s="1"/>
  <c r="P842" i="101"/>
  <c r="Q842" i="101" s="1"/>
  <c r="R842" i="101" s="1"/>
  <c r="S842" i="101" s="1"/>
  <c r="P844" i="101"/>
  <c r="Q844" i="101" s="1"/>
  <c r="R844" i="101" s="1"/>
  <c r="S844" i="101" s="1"/>
  <c r="P846" i="101"/>
  <c r="Q846" i="101" s="1"/>
  <c r="R846" i="101" s="1"/>
  <c r="S846" i="101" s="1"/>
  <c r="P252" i="101"/>
  <c r="Q252" i="101" s="1"/>
  <c r="R252" i="101" s="1"/>
  <c r="S252" i="101" s="1"/>
  <c r="P258" i="101"/>
  <c r="Q258" i="101" s="1"/>
  <c r="R258" i="101" s="1"/>
  <c r="S258" i="101" s="1"/>
  <c r="P259" i="101"/>
  <c r="Q259" i="101" s="1"/>
  <c r="R259" i="101" s="1"/>
  <c r="S259" i="101" s="1"/>
  <c r="P262" i="101"/>
  <c r="Q262" i="101" s="1"/>
  <c r="R262" i="101" s="1"/>
  <c r="S262" i="101" s="1"/>
  <c r="P266" i="101"/>
  <c r="Q266" i="101" s="1"/>
  <c r="R266" i="101" s="1"/>
  <c r="S266" i="101" s="1"/>
  <c r="P340" i="101"/>
  <c r="Q340" i="101" s="1"/>
  <c r="R340" i="101" s="1"/>
  <c r="S340" i="101" s="1"/>
  <c r="P351" i="101"/>
  <c r="Q351" i="101" s="1"/>
  <c r="R351" i="101" s="1"/>
  <c r="S351" i="101" s="1"/>
  <c r="P367" i="101"/>
  <c r="Q367" i="101" s="1"/>
  <c r="R367" i="101" s="1"/>
  <c r="S367" i="101" s="1"/>
  <c r="P382" i="101"/>
  <c r="Q382" i="101" s="1"/>
  <c r="R382" i="101" s="1"/>
  <c r="S382" i="101" s="1"/>
  <c r="P390" i="101"/>
  <c r="Q390" i="101" s="1"/>
  <c r="R390" i="101" s="1"/>
  <c r="S390" i="101" s="1"/>
  <c r="P391" i="101"/>
  <c r="Q391" i="101" s="1"/>
  <c r="R391" i="101" s="1"/>
  <c r="S391" i="101" s="1"/>
  <c r="P394" i="101"/>
  <c r="Q394" i="101" s="1"/>
  <c r="R394" i="101" s="1"/>
  <c r="S394" i="101" s="1"/>
  <c r="P414" i="101"/>
  <c r="Q414" i="101" s="1"/>
  <c r="R414" i="101" s="1"/>
  <c r="S414" i="101" s="1"/>
  <c r="P415" i="101"/>
  <c r="Q415" i="101" s="1"/>
  <c r="R415" i="101" s="1"/>
  <c r="S415" i="101" s="1"/>
  <c r="P419" i="101"/>
  <c r="Q419" i="101" s="1"/>
  <c r="R419" i="101" s="1"/>
  <c r="S419" i="101" s="1"/>
  <c r="P472" i="101"/>
  <c r="Q472" i="101" s="1"/>
  <c r="R472" i="101" s="1"/>
  <c r="S472" i="101" s="1"/>
  <c r="P487" i="101"/>
  <c r="Q487" i="101" s="1"/>
  <c r="R487" i="101" s="1"/>
  <c r="S487" i="101" s="1"/>
  <c r="P491" i="101"/>
  <c r="Q491" i="101" s="1"/>
  <c r="R491" i="101" s="1"/>
  <c r="S491" i="101" s="1"/>
  <c r="P505" i="101"/>
  <c r="Q505" i="101" s="1"/>
  <c r="R505" i="101" s="1"/>
  <c r="S505" i="101" s="1"/>
  <c r="P541" i="101"/>
  <c r="Q541" i="101" s="1"/>
  <c r="R541" i="101" s="1"/>
  <c r="S541" i="101" s="1"/>
  <c r="P551" i="101"/>
  <c r="Q551" i="101" s="1"/>
  <c r="R551" i="101" s="1"/>
  <c r="S551" i="101" s="1"/>
  <c r="P568" i="101"/>
  <c r="Q568" i="101" s="1"/>
  <c r="R568" i="101" s="1"/>
  <c r="S568" i="101" s="1"/>
  <c r="P577" i="101"/>
  <c r="Q577" i="101" s="1"/>
  <c r="R577" i="101" s="1"/>
  <c r="S577" i="101" s="1"/>
  <c r="P593" i="101"/>
  <c r="Q593" i="101" s="1"/>
  <c r="R593" i="101" s="1"/>
  <c r="S593" i="101" s="1"/>
  <c r="P594" i="101"/>
  <c r="Q594" i="101" s="1"/>
  <c r="R594" i="101" s="1"/>
  <c r="S594" i="101" s="1"/>
  <c r="P596" i="101"/>
  <c r="Q596" i="101" s="1"/>
  <c r="R596" i="101" s="1"/>
  <c r="S596" i="101" s="1"/>
  <c r="P613" i="101"/>
  <c r="Q613" i="101" s="1"/>
  <c r="R613" i="101" s="1"/>
  <c r="S613" i="101" s="1"/>
  <c r="P668" i="101"/>
  <c r="Q668" i="101" s="1"/>
  <c r="R668" i="101" s="1"/>
  <c r="S668" i="101" s="1"/>
  <c r="P734" i="101"/>
  <c r="Q734" i="101" s="1"/>
  <c r="R734" i="101" s="1"/>
  <c r="S734" i="101" s="1"/>
  <c r="P749" i="101"/>
  <c r="Q749" i="101" s="1"/>
  <c r="R749" i="101" s="1"/>
  <c r="S749" i="101" s="1"/>
  <c r="P773" i="101"/>
  <c r="Q773" i="101" s="1"/>
  <c r="R773" i="101" s="1"/>
  <c r="S773" i="101" s="1"/>
  <c r="P792" i="101"/>
  <c r="Q792" i="101" s="1"/>
  <c r="R792" i="101" s="1"/>
  <c r="S792" i="101" s="1"/>
  <c r="P794" i="101"/>
  <c r="Q794" i="101" s="1"/>
  <c r="R794" i="101" s="1"/>
  <c r="S794" i="101" s="1"/>
  <c r="P795" i="101"/>
  <c r="Q795" i="101" s="1"/>
  <c r="R795" i="101" s="1"/>
  <c r="S795" i="101" s="1"/>
  <c r="P796" i="101"/>
  <c r="Q796" i="101" s="1"/>
  <c r="R796" i="101" s="1"/>
  <c r="S796" i="101" s="1"/>
  <c r="P323" i="101"/>
  <c r="Q323" i="101" s="1"/>
  <c r="R323" i="101" s="1"/>
  <c r="S323" i="101" s="1"/>
  <c r="P261" i="101"/>
  <c r="Q261" i="101" s="1"/>
  <c r="R261" i="101" s="1"/>
  <c r="S261" i="101" s="1"/>
  <c r="P265" i="101"/>
  <c r="Q265" i="101" s="1"/>
  <c r="R265" i="101" s="1"/>
  <c r="S265" i="101" s="1"/>
  <c r="P268" i="101"/>
  <c r="Q268" i="101" s="1"/>
  <c r="R268" i="101" s="1"/>
  <c r="S268" i="101" s="1"/>
  <c r="P292" i="101"/>
  <c r="Q292" i="101" s="1"/>
  <c r="R292" i="101" s="1"/>
  <c r="S292" i="101" s="1"/>
  <c r="P299" i="101"/>
  <c r="Q299" i="101" s="1"/>
  <c r="R299" i="101" s="1"/>
  <c r="S299" i="101" s="1"/>
  <c r="P396" i="101"/>
  <c r="Q396" i="101" s="1"/>
  <c r="R396" i="101" s="1"/>
  <c r="S396" i="101" s="1"/>
  <c r="P398" i="101"/>
  <c r="Q398" i="101" s="1"/>
  <c r="R398" i="101" s="1"/>
  <c r="S398" i="101" s="1"/>
  <c r="P446" i="101"/>
  <c r="Q446" i="101" s="1"/>
  <c r="R446" i="101" s="1"/>
  <c r="S446" i="101" s="1"/>
  <c r="P447" i="101"/>
  <c r="Q447" i="101" s="1"/>
  <c r="R447" i="101" s="1"/>
  <c r="S447" i="101" s="1"/>
  <c r="P456" i="101"/>
  <c r="Q456" i="101" s="1"/>
  <c r="R456" i="101" s="1"/>
  <c r="S456" i="101" s="1"/>
  <c r="P470" i="101"/>
  <c r="Q470" i="101" s="1"/>
  <c r="R470" i="101" s="1"/>
  <c r="S470" i="101" s="1"/>
  <c r="P489" i="101"/>
  <c r="Q489" i="101" s="1"/>
  <c r="R489" i="101" s="1"/>
  <c r="S489" i="101" s="1"/>
  <c r="P493" i="101"/>
  <c r="Q493" i="101" s="1"/>
  <c r="R493" i="101" s="1"/>
  <c r="S493" i="101" s="1"/>
  <c r="P496" i="101"/>
  <c r="Q496" i="101" s="1"/>
  <c r="R496" i="101" s="1"/>
  <c r="S496" i="101" s="1"/>
  <c r="P511" i="101"/>
  <c r="Q511" i="101" s="1"/>
  <c r="R511" i="101" s="1"/>
  <c r="S511" i="101" s="1"/>
  <c r="P531" i="101"/>
  <c r="Q531" i="101" s="1"/>
  <c r="R531" i="101" s="1"/>
  <c r="S531" i="101" s="1"/>
  <c r="P532" i="101"/>
  <c r="Q532" i="101" s="1"/>
  <c r="R532" i="101" s="1"/>
  <c r="S532" i="101" s="1"/>
  <c r="P533" i="101"/>
  <c r="Q533" i="101" s="1"/>
  <c r="R533" i="101" s="1"/>
  <c r="S533" i="101" s="1"/>
  <c r="P547" i="101"/>
  <c r="Q547" i="101" s="1"/>
  <c r="R547" i="101" s="1"/>
  <c r="S547" i="101" s="1"/>
  <c r="P548" i="101"/>
  <c r="Q548" i="101" s="1"/>
  <c r="R548" i="101" s="1"/>
  <c r="S548" i="101" s="1"/>
  <c r="P635" i="101"/>
  <c r="Q635" i="101" s="1"/>
  <c r="R635" i="101" s="1"/>
  <c r="S635" i="101" s="1"/>
  <c r="P643" i="101"/>
  <c r="Q643" i="101" s="1"/>
  <c r="R643" i="101" s="1"/>
  <c r="S643" i="101" s="1"/>
  <c r="P652" i="101"/>
  <c r="Q652" i="101" s="1"/>
  <c r="R652" i="101" s="1"/>
  <c r="S652" i="101" s="1"/>
  <c r="P690" i="101"/>
  <c r="Q690" i="101" s="1"/>
  <c r="R690" i="101" s="1"/>
  <c r="S690" i="101" s="1"/>
  <c r="P692" i="101"/>
  <c r="Q692" i="101" s="1"/>
  <c r="R692" i="101" s="1"/>
  <c r="S692" i="101" s="1"/>
  <c r="P718" i="101"/>
  <c r="Q718" i="101" s="1"/>
  <c r="R718" i="101" s="1"/>
  <c r="S718" i="101" s="1"/>
  <c r="P324" i="101"/>
  <c r="Q324" i="101" s="1"/>
  <c r="R324" i="101" s="1"/>
  <c r="S324" i="101" s="1"/>
  <c r="P244" i="101"/>
  <c r="Q244" i="101" s="1"/>
  <c r="R244" i="101" s="1"/>
  <c r="S244" i="101" s="1"/>
  <c r="P245" i="101"/>
  <c r="Q245" i="101" s="1"/>
  <c r="R245" i="101" s="1"/>
  <c r="S245" i="101" s="1"/>
  <c r="P249" i="101"/>
  <c r="Q249" i="101" s="1"/>
  <c r="R249" i="101" s="1"/>
  <c r="S249" i="101" s="1"/>
  <c r="P257" i="101"/>
  <c r="Q257" i="101" s="1"/>
  <c r="R257" i="101" s="1"/>
  <c r="S257" i="101" s="1"/>
  <c r="P263" i="101"/>
  <c r="Q263" i="101" s="1"/>
  <c r="R263" i="101" s="1"/>
  <c r="S263" i="101" s="1"/>
  <c r="P267" i="101"/>
  <c r="Q267" i="101" s="1"/>
  <c r="R267" i="101" s="1"/>
  <c r="S267" i="101" s="1"/>
  <c r="P273" i="101"/>
  <c r="Q273" i="101" s="1"/>
  <c r="R273" i="101" s="1"/>
  <c r="S273" i="101" s="1"/>
  <c r="P280" i="101"/>
  <c r="Q280" i="101" s="1"/>
  <c r="R280" i="101" s="1"/>
  <c r="S280" i="101" s="1"/>
  <c r="P284" i="101"/>
  <c r="Q284" i="101" s="1"/>
  <c r="R284" i="101" s="1"/>
  <c r="S284" i="101" s="1"/>
  <c r="P298" i="101"/>
  <c r="Q298" i="101" s="1"/>
  <c r="R298" i="101" s="1"/>
  <c r="S298" i="101" s="1"/>
  <c r="P308" i="101"/>
  <c r="Q308" i="101" s="1"/>
  <c r="R308" i="101" s="1"/>
  <c r="S308" i="101" s="1"/>
  <c r="P315" i="101"/>
  <c r="Q315" i="101" s="1"/>
  <c r="R315" i="101" s="1"/>
  <c r="S315" i="101" s="1"/>
  <c r="P318" i="101"/>
  <c r="Q318" i="101" s="1"/>
  <c r="R318" i="101" s="1"/>
  <c r="S318" i="101" s="1"/>
  <c r="P322" i="101"/>
  <c r="Q322" i="101" s="1"/>
  <c r="R322" i="101" s="1"/>
  <c r="S322" i="101" s="1"/>
  <c r="P375" i="101"/>
  <c r="Q375" i="101" s="1"/>
  <c r="R375" i="101" s="1"/>
  <c r="S375" i="101" s="1"/>
  <c r="P383" i="101"/>
  <c r="Q383" i="101" s="1"/>
  <c r="R383" i="101" s="1"/>
  <c r="S383" i="101" s="1"/>
  <c r="P428" i="101"/>
  <c r="Q428" i="101" s="1"/>
  <c r="R428" i="101" s="1"/>
  <c r="S428" i="101" s="1"/>
  <c r="P468" i="101"/>
  <c r="Q468" i="101" s="1"/>
  <c r="R468" i="101" s="1"/>
  <c r="S468" i="101" s="1"/>
  <c r="P471" i="101"/>
  <c r="Q471" i="101" s="1"/>
  <c r="R471" i="101" s="1"/>
  <c r="S471" i="101" s="1"/>
  <c r="P484" i="101"/>
  <c r="Q484" i="101" s="1"/>
  <c r="R484" i="101" s="1"/>
  <c r="S484" i="101" s="1"/>
  <c r="P500" i="101"/>
  <c r="Q500" i="101" s="1"/>
  <c r="R500" i="101" s="1"/>
  <c r="S500" i="101" s="1"/>
  <c r="P515" i="101"/>
  <c r="Q515" i="101" s="1"/>
  <c r="R515" i="101" s="1"/>
  <c r="S515" i="101" s="1"/>
  <c r="P516" i="101"/>
  <c r="Q516" i="101" s="1"/>
  <c r="R516" i="101" s="1"/>
  <c r="S516" i="101" s="1"/>
  <c r="P543" i="101"/>
  <c r="Q543" i="101" s="1"/>
  <c r="R543" i="101" s="1"/>
  <c r="S543" i="101" s="1"/>
  <c r="P545" i="101"/>
  <c r="Q545" i="101" s="1"/>
  <c r="R545" i="101" s="1"/>
  <c r="S545" i="101" s="1"/>
  <c r="P555" i="101"/>
  <c r="Q555" i="101" s="1"/>
  <c r="R555" i="101" s="1"/>
  <c r="S555" i="101" s="1"/>
  <c r="P573" i="101"/>
  <c r="Q573" i="101" s="1"/>
  <c r="R573" i="101" s="1"/>
  <c r="S573" i="101" s="1"/>
  <c r="P575" i="101"/>
  <c r="Q575" i="101" s="1"/>
  <c r="R575" i="101" s="1"/>
  <c r="S575" i="101" s="1"/>
  <c r="P588" i="101"/>
  <c r="Q588" i="101" s="1"/>
  <c r="R588" i="101" s="1"/>
  <c r="S588" i="101" s="1"/>
  <c r="P608" i="101"/>
  <c r="Q608" i="101" s="1"/>
  <c r="R608" i="101" s="1"/>
  <c r="S608" i="101" s="1"/>
  <c r="P634" i="101"/>
  <c r="Q634" i="101" s="1"/>
  <c r="R634" i="101" s="1"/>
  <c r="S634" i="101" s="1"/>
  <c r="P637" i="101"/>
  <c r="Q637" i="101" s="1"/>
  <c r="R637" i="101" s="1"/>
  <c r="S637" i="101" s="1"/>
  <c r="P647" i="101"/>
  <c r="Q647" i="101" s="1"/>
  <c r="R647" i="101" s="1"/>
  <c r="S647" i="101" s="1"/>
  <c r="P681" i="101"/>
  <c r="Q681" i="101" s="1"/>
  <c r="R681" i="101" s="1"/>
  <c r="S681" i="101" s="1"/>
  <c r="P717" i="101"/>
  <c r="Q717" i="101" s="1"/>
  <c r="R717" i="101" s="1"/>
  <c r="S717" i="101" s="1"/>
  <c r="P269" i="101"/>
  <c r="Q269" i="101" s="1"/>
  <c r="R269" i="101" s="1"/>
  <c r="S269" i="101" s="1"/>
  <c r="P41" i="101"/>
  <c r="Q41" i="101" s="1"/>
  <c r="R41" i="101" s="1"/>
  <c r="S41" i="101" s="1"/>
  <c r="P254" i="101"/>
  <c r="Q254" i="101" s="1"/>
  <c r="R254" i="101" s="1"/>
  <c r="S254" i="101" s="1"/>
  <c r="P255" i="101"/>
  <c r="Q255" i="101" s="1"/>
  <c r="R255" i="101" s="1"/>
  <c r="S255" i="101" s="1"/>
  <c r="P260" i="101"/>
  <c r="Q260" i="101" s="1"/>
  <c r="R260" i="101" s="1"/>
  <c r="S260" i="101" s="1"/>
  <c r="P270" i="101"/>
  <c r="Q270" i="101" s="1"/>
  <c r="R270" i="101" s="1"/>
  <c r="S270" i="101" s="1"/>
  <c r="P271" i="101"/>
  <c r="Q271" i="101" s="1"/>
  <c r="R271" i="101" s="1"/>
  <c r="S271" i="101" s="1"/>
  <c r="P343" i="101"/>
  <c r="Q343" i="101" s="1"/>
  <c r="R343" i="101" s="1"/>
  <c r="S343" i="101" s="1"/>
  <c r="P346" i="101"/>
  <c r="Q346" i="101" s="1"/>
  <c r="R346" i="101" s="1"/>
  <c r="S346" i="101" s="1"/>
  <c r="P350" i="101"/>
  <c r="Q350" i="101" s="1"/>
  <c r="R350" i="101" s="1"/>
  <c r="S350" i="101" s="1"/>
  <c r="P403" i="101"/>
  <c r="Q403" i="101" s="1"/>
  <c r="R403" i="101" s="1"/>
  <c r="S403" i="101" s="1"/>
  <c r="P404" i="101"/>
  <c r="Q404" i="101" s="1"/>
  <c r="R404" i="101" s="1"/>
  <c r="S404" i="101" s="1"/>
  <c r="P405" i="101"/>
  <c r="Q405" i="101" s="1"/>
  <c r="R405" i="101" s="1"/>
  <c r="S405" i="101" s="1"/>
  <c r="P422" i="101"/>
  <c r="Q422" i="101" s="1"/>
  <c r="R422" i="101" s="1"/>
  <c r="S422" i="101" s="1"/>
  <c r="P423" i="101"/>
  <c r="Q423" i="101" s="1"/>
  <c r="R423" i="101" s="1"/>
  <c r="S423" i="101" s="1"/>
  <c r="P434" i="101"/>
  <c r="Q434" i="101" s="1"/>
  <c r="R434" i="101" s="1"/>
  <c r="S434" i="101" s="1"/>
  <c r="P435" i="101"/>
  <c r="Q435" i="101" s="1"/>
  <c r="R435" i="101" s="1"/>
  <c r="S435" i="101" s="1"/>
  <c r="P436" i="101"/>
  <c r="Q436" i="101" s="1"/>
  <c r="R436" i="101" s="1"/>
  <c r="S436" i="101" s="1"/>
  <c r="P437" i="101"/>
  <c r="Q437" i="101" s="1"/>
  <c r="R437" i="101" s="1"/>
  <c r="S437" i="101" s="1"/>
  <c r="P483" i="101"/>
  <c r="Q483" i="101" s="1"/>
  <c r="R483" i="101" s="1"/>
  <c r="S483" i="101" s="1"/>
  <c r="P488" i="101"/>
  <c r="Q488" i="101" s="1"/>
  <c r="R488" i="101" s="1"/>
  <c r="S488" i="101" s="1"/>
  <c r="P513" i="101"/>
  <c r="Q513" i="101" s="1"/>
  <c r="R513" i="101" s="1"/>
  <c r="S513" i="101" s="1"/>
  <c r="P519" i="101"/>
  <c r="Q519" i="101" s="1"/>
  <c r="R519" i="101" s="1"/>
  <c r="S519" i="101" s="1"/>
  <c r="P520" i="101"/>
  <c r="Q520" i="101" s="1"/>
  <c r="R520" i="101" s="1"/>
  <c r="S520" i="101" s="1"/>
  <c r="P535" i="101"/>
  <c r="Q535" i="101" s="1"/>
  <c r="R535" i="101" s="1"/>
  <c r="S535" i="101" s="1"/>
  <c r="P536" i="101"/>
  <c r="Q536" i="101" s="1"/>
  <c r="R536" i="101" s="1"/>
  <c r="S536" i="101" s="1"/>
  <c r="P553" i="101"/>
  <c r="Q553" i="101" s="1"/>
  <c r="R553" i="101" s="1"/>
  <c r="S553" i="101" s="1"/>
  <c r="P563" i="101"/>
  <c r="Q563" i="101" s="1"/>
  <c r="R563" i="101" s="1"/>
  <c r="S563" i="101" s="1"/>
  <c r="P565" i="101"/>
  <c r="Q565" i="101" s="1"/>
  <c r="R565" i="101" s="1"/>
  <c r="S565" i="101" s="1"/>
  <c r="P567" i="101"/>
  <c r="Q567" i="101" s="1"/>
  <c r="R567" i="101" s="1"/>
  <c r="S567" i="101" s="1"/>
  <c r="P572" i="101"/>
  <c r="Q572" i="101" s="1"/>
  <c r="R572" i="101" s="1"/>
  <c r="S572" i="101" s="1"/>
  <c r="P580" i="101"/>
  <c r="Q580" i="101" s="1"/>
  <c r="R580" i="101" s="1"/>
  <c r="S580" i="101" s="1"/>
  <c r="P583" i="101"/>
  <c r="Q583" i="101" s="1"/>
  <c r="R583" i="101" s="1"/>
  <c r="S583" i="101" s="1"/>
  <c r="P587" i="101"/>
  <c r="Q587" i="101" s="1"/>
  <c r="R587" i="101" s="1"/>
  <c r="S587" i="101" s="1"/>
  <c r="P591" i="101"/>
  <c r="Q591" i="101" s="1"/>
  <c r="R591" i="101" s="1"/>
  <c r="S591" i="101" s="1"/>
  <c r="P592" i="101"/>
  <c r="Q592" i="101" s="1"/>
  <c r="R592" i="101" s="1"/>
  <c r="S592" i="101" s="1"/>
  <c r="P597" i="101"/>
  <c r="Q597" i="101" s="1"/>
  <c r="R597" i="101" s="1"/>
  <c r="S597" i="101" s="1"/>
  <c r="P599" i="101"/>
  <c r="Q599" i="101" s="1"/>
  <c r="R599" i="101" s="1"/>
  <c r="S599" i="101" s="1"/>
  <c r="P600" i="101"/>
  <c r="Q600" i="101" s="1"/>
  <c r="R600" i="101" s="1"/>
  <c r="S600" i="101" s="1"/>
  <c r="P615" i="101"/>
  <c r="Q615" i="101" s="1"/>
  <c r="R615" i="101" s="1"/>
  <c r="S615" i="101" s="1"/>
  <c r="P629" i="101"/>
  <c r="Q629" i="101" s="1"/>
  <c r="R629" i="101" s="1"/>
  <c r="S629" i="101" s="1"/>
  <c r="P636" i="101"/>
  <c r="Q636" i="101" s="1"/>
  <c r="R636" i="101" s="1"/>
  <c r="S636" i="101" s="1"/>
  <c r="P648" i="101"/>
  <c r="Q648" i="101" s="1"/>
  <c r="R648" i="101" s="1"/>
  <c r="S648" i="101" s="1"/>
  <c r="P659" i="101"/>
  <c r="Q659" i="101" s="1"/>
  <c r="R659" i="101" s="1"/>
  <c r="S659" i="101" s="1"/>
  <c r="P663" i="101"/>
  <c r="Q663" i="101" s="1"/>
  <c r="R663" i="101" s="1"/>
  <c r="S663" i="101" s="1"/>
  <c r="P672" i="101"/>
  <c r="Q672" i="101" s="1"/>
  <c r="R672" i="101" s="1"/>
  <c r="S672" i="101" s="1"/>
  <c r="P675" i="101"/>
  <c r="Q675" i="101" s="1"/>
  <c r="R675" i="101" s="1"/>
  <c r="S675" i="101" s="1"/>
  <c r="P680" i="101"/>
  <c r="Q680" i="101" s="1"/>
  <c r="R680" i="101" s="1"/>
  <c r="S680" i="101" s="1"/>
  <c r="P711" i="101"/>
  <c r="Q711" i="101" s="1"/>
  <c r="R711" i="101" s="1"/>
  <c r="S711" i="101" s="1"/>
  <c r="P727" i="101"/>
  <c r="Q727" i="101" s="1"/>
  <c r="R727" i="101" s="1"/>
  <c r="S727" i="101" s="1"/>
  <c r="P742" i="101"/>
  <c r="Q742" i="101" s="1"/>
  <c r="R742" i="101" s="1"/>
  <c r="S742" i="101" s="1"/>
  <c r="P747" i="101"/>
  <c r="Q747" i="101" s="1"/>
  <c r="R747" i="101" s="1"/>
  <c r="S747" i="101" s="1"/>
  <c r="P791" i="101"/>
  <c r="Q791" i="101" s="1"/>
  <c r="R791" i="101" s="1"/>
  <c r="S791" i="101" s="1"/>
  <c r="P798" i="101"/>
  <c r="Q798" i="101" s="1"/>
  <c r="R798" i="101" s="1"/>
  <c r="S798" i="101" s="1"/>
  <c r="P356" i="101"/>
  <c r="Q356" i="101" s="1"/>
  <c r="R356" i="101" s="1"/>
  <c r="S356" i="101" s="1"/>
  <c r="P250" i="101"/>
  <c r="Q250" i="101" s="1"/>
  <c r="R250" i="101" s="1"/>
  <c r="S250" i="101" s="1"/>
  <c r="P279" i="101"/>
  <c r="Q279" i="101" s="1"/>
  <c r="R279" i="101" s="1"/>
  <c r="S279" i="101" s="1"/>
  <c r="P300" i="101"/>
  <c r="Q300" i="101" s="1"/>
  <c r="R300" i="101" s="1"/>
  <c r="S300" i="101" s="1"/>
  <c r="P302" i="101"/>
  <c r="Q302" i="101" s="1"/>
  <c r="R302" i="101" s="1"/>
  <c r="S302" i="101" s="1"/>
  <c r="P326" i="101"/>
  <c r="Q326" i="101" s="1"/>
  <c r="R326" i="101" s="1"/>
  <c r="S326" i="101" s="1"/>
  <c r="P327" i="101"/>
  <c r="Q327" i="101" s="1"/>
  <c r="R327" i="101" s="1"/>
  <c r="S327" i="101" s="1"/>
  <c r="P331" i="101"/>
  <c r="Q331" i="101" s="1"/>
  <c r="R331" i="101" s="1"/>
  <c r="S331" i="101" s="1"/>
  <c r="P358" i="101"/>
  <c r="Q358" i="101" s="1"/>
  <c r="R358" i="101" s="1"/>
  <c r="S358" i="101" s="1"/>
  <c r="P359" i="101"/>
  <c r="Q359" i="101" s="1"/>
  <c r="R359" i="101" s="1"/>
  <c r="S359" i="101" s="1"/>
  <c r="P363" i="101"/>
  <c r="Q363" i="101" s="1"/>
  <c r="R363" i="101" s="1"/>
  <c r="S363" i="101" s="1"/>
  <c r="P399" i="101"/>
  <c r="Q399" i="101" s="1"/>
  <c r="R399" i="101" s="1"/>
  <c r="S399" i="101" s="1"/>
  <c r="P406" i="101"/>
  <c r="Q406" i="101" s="1"/>
  <c r="R406" i="101" s="1"/>
  <c r="S406" i="101" s="1"/>
  <c r="P438" i="101"/>
  <c r="Q438" i="101" s="1"/>
  <c r="R438" i="101" s="1"/>
  <c r="S438" i="101" s="1"/>
  <c r="P455" i="101"/>
  <c r="Q455" i="101" s="1"/>
  <c r="R455" i="101" s="1"/>
  <c r="S455" i="101" s="1"/>
  <c r="P480" i="101"/>
  <c r="Q480" i="101" s="1"/>
  <c r="R480" i="101" s="1"/>
  <c r="S480" i="101" s="1"/>
  <c r="P527" i="101"/>
  <c r="Q527" i="101" s="1"/>
  <c r="R527" i="101" s="1"/>
  <c r="S527" i="101" s="1"/>
  <c r="P528" i="101"/>
  <c r="Q528" i="101" s="1"/>
  <c r="R528" i="101" s="1"/>
  <c r="S528" i="101" s="1"/>
  <c r="P537" i="101"/>
  <c r="Q537" i="101" s="1"/>
  <c r="R537" i="101" s="1"/>
  <c r="S537" i="101" s="1"/>
  <c r="P603" i="101"/>
  <c r="Q603" i="101" s="1"/>
  <c r="R603" i="101" s="1"/>
  <c r="S603" i="101" s="1"/>
  <c r="P687" i="101"/>
  <c r="Q687" i="101" s="1"/>
  <c r="R687" i="101" s="1"/>
  <c r="S687" i="101" s="1"/>
  <c r="P781" i="101"/>
  <c r="Q781" i="101" s="1"/>
  <c r="R781" i="101" s="1"/>
  <c r="S781" i="101" s="1"/>
  <c r="P782" i="101"/>
  <c r="Q782" i="101" s="1"/>
  <c r="R782" i="101" s="1"/>
  <c r="S782" i="101" s="1"/>
  <c r="P808" i="101"/>
  <c r="Q808" i="101" s="1"/>
  <c r="R808" i="101" s="1"/>
  <c r="S808" i="101" s="1"/>
  <c r="P814" i="101"/>
  <c r="Q814" i="101" s="1"/>
  <c r="R814" i="101" s="1"/>
  <c r="S814" i="101" s="1"/>
  <c r="P816" i="101"/>
  <c r="Q816" i="101" s="1"/>
  <c r="R816" i="101" s="1"/>
  <c r="S816" i="101" s="1"/>
  <c r="P820" i="101"/>
  <c r="Q820" i="101" s="1"/>
  <c r="R820" i="101" s="1"/>
  <c r="S820" i="101" s="1"/>
  <c r="P822" i="101"/>
  <c r="Q822" i="101" s="1"/>
  <c r="R822" i="101" s="1"/>
  <c r="S822" i="101" s="1"/>
  <c r="P824" i="101"/>
  <c r="Q824" i="101" s="1"/>
  <c r="R824" i="101" s="1"/>
  <c r="S824" i="101" s="1"/>
  <c r="P8" i="101"/>
  <c r="Q8" i="101" s="1"/>
  <c r="R8" i="101" s="1"/>
  <c r="S8" i="101" s="1"/>
  <c r="P12" i="101"/>
  <c r="Q12" i="101" s="1"/>
  <c r="R12" i="101" s="1"/>
  <c r="S12" i="101" s="1"/>
  <c r="P16" i="101"/>
  <c r="Q16" i="101" s="1"/>
  <c r="R16" i="101" s="1"/>
  <c r="S16" i="101" s="1"/>
  <c r="P20" i="101"/>
  <c r="Q20" i="101" s="1"/>
  <c r="R20" i="101" s="1"/>
  <c r="S20" i="101" s="1"/>
  <c r="P24" i="101"/>
  <c r="Q24" i="101" s="1"/>
  <c r="R24" i="101" s="1"/>
  <c r="S24" i="101" s="1"/>
  <c r="P28" i="101"/>
  <c r="Q28" i="101" s="1"/>
  <c r="R28" i="101" s="1"/>
  <c r="S28" i="101" s="1"/>
  <c r="P32" i="101"/>
  <c r="Q32" i="101" s="1"/>
  <c r="R32" i="101" s="1"/>
  <c r="S32" i="101" s="1"/>
  <c r="P36" i="101"/>
  <c r="Q36" i="101" s="1"/>
  <c r="R36" i="101" s="1"/>
  <c r="S36" i="101" s="1"/>
  <c r="P44" i="101"/>
  <c r="Q44" i="101" s="1"/>
  <c r="R44" i="101" s="1"/>
  <c r="S44" i="101" s="1"/>
  <c r="P48" i="101"/>
  <c r="Q48" i="101" s="1"/>
  <c r="R48" i="101" s="1"/>
  <c r="S48" i="101" s="1"/>
  <c r="P52" i="101"/>
  <c r="Q52" i="101" s="1"/>
  <c r="R52" i="101" s="1"/>
  <c r="S52" i="101" s="1"/>
  <c r="P56" i="101"/>
  <c r="Q56" i="101" s="1"/>
  <c r="R56" i="101" s="1"/>
  <c r="S56" i="101" s="1"/>
  <c r="P60" i="101"/>
  <c r="Q60" i="101" s="1"/>
  <c r="R60" i="101" s="1"/>
  <c r="S60" i="101" s="1"/>
  <c r="P64" i="101"/>
  <c r="Q64" i="101" s="1"/>
  <c r="R64" i="101" s="1"/>
  <c r="S64" i="101" s="1"/>
  <c r="P68" i="101"/>
  <c r="Q68" i="101" s="1"/>
  <c r="R68" i="101" s="1"/>
  <c r="S68" i="101" s="1"/>
  <c r="P72" i="101"/>
  <c r="Q72" i="101" s="1"/>
  <c r="R72" i="101" s="1"/>
  <c r="S72" i="101" s="1"/>
  <c r="P76" i="101"/>
  <c r="Q76" i="101" s="1"/>
  <c r="R76" i="101" s="1"/>
  <c r="S76" i="101" s="1"/>
  <c r="P80" i="101"/>
  <c r="Q80" i="101" s="1"/>
  <c r="R80" i="101" s="1"/>
  <c r="S80" i="101" s="1"/>
  <c r="P84" i="101"/>
  <c r="Q84" i="101" s="1"/>
  <c r="R84" i="101" s="1"/>
  <c r="S84" i="101" s="1"/>
  <c r="P88" i="101"/>
  <c r="Q88" i="101" s="1"/>
  <c r="R88" i="101" s="1"/>
  <c r="S88" i="101" s="1"/>
  <c r="P92" i="101"/>
  <c r="Q92" i="101" s="1"/>
  <c r="R92" i="101" s="1"/>
  <c r="S92" i="101" s="1"/>
  <c r="P96" i="101"/>
  <c r="Q96" i="101" s="1"/>
  <c r="R96" i="101" s="1"/>
  <c r="S96" i="101" s="1"/>
  <c r="P100" i="101"/>
  <c r="Q100" i="101" s="1"/>
  <c r="R100" i="101" s="1"/>
  <c r="S100" i="101" s="1"/>
  <c r="P104" i="101"/>
  <c r="Q104" i="101" s="1"/>
  <c r="R104" i="101" s="1"/>
  <c r="S104" i="101" s="1"/>
  <c r="P108" i="101"/>
  <c r="Q108" i="101" s="1"/>
  <c r="R108" i="101" s="1"/>
  <c r="S108" i="101" s="1"/>
  <c r="P112" i="101"/>
  <c r="Q112" i="101" s="1"/>
  <c r="R112" i="101" s="1"/>
  <c r="S112" i="101" s="1"/>
  <c r="P120" i="101"/>
  <c r="Q120" i="101" s="1"/>
  <c r="R120" i="101" s="1"/>
  <c r="S120" i="101" s="1"/>
  <c r="P121" i="101"/>
  <c r="Q121" i="101" s="1"/>
  <c r="R121" i="101" s="1"/>
  <c r="S121" i="101" s="1"/>
  <c r="P9" i="101"/>
  <c r="Q9" i="101" s="1"/>
  <c r="R9" i="101" s="1"/>
  <c r="S9" i="101" s="1"/>
  <c r="P10" i="101"/>
  <c r="Q10" i="101" s="1"/>
  <c r="R10" i="101" s="1"/>
  <c r="S10" i="101" s="1"/>
  <c r="P13" i="101"/>
  <c r="Q13" i="101" s="1"/>
  <c r="R13" i="101" s="1"/>
  <c r="S13" i="101" s="1"/>
  <c r="P248" i="101"/>
  <c r="Q248" i="101" s="1"/>
  <c r="R248" i="101" s="1"/>
  <c r="S248" i="101" s="1"/>
  <c r="P253" i="101"/>
  <c r="Q253" i="101" s="1"/>
  <c r="R253" i="101" s="1"/>
  <c r="S253" i="101" s="1"/>
  <c r="P397" i="101"/>
  <c r="Q397" i="101" s="1"/>
  <c r="R397" i="101" s="1"/>
  <c r="S397" i="101" s="1"/>
  <c r="P418" i="101"/>
  <c r="Q418" i="101" s="1"/>
  <c r="R418" i="101" s="1"/>
  <c r="S418" i="101" s="1"/>
  <c r="P473" i="101"/>
  <c r="Q473" i="101" s="1"/>
  <c r="R473" i="101" s="1"/>
  <c r="S473" i="101" s="1"/>
  <c r="P556" i="101"/>
  <c r="Q556" i="101" s="1"/>
  <c r="R556" i="101" s="1"/>
  <c r="S556" i="101" s="1"/>
  <c r="P243" i="101"/>
  <c r="Q243" i="101" s="1"/>
  <c r="R243" i="101" s="1"/>
  <c r="S243" i="101" s="1"/>
  <c r="P246" i="101"/>
  <c r="Q246" i="101" s="1"/>
  <c r="R246" i="101" s="1"/>
  <c r="S246" i="101" s="1"/>
  <c r="P256" i="101"/>
  <c r="Q256" i="101" s="1"/>
  <c r="R256" i="101" s="1"/>
  <c r="S256" i="101" s="1"/>
  <c r="P264" i="101"/>
  <c r="Q264" i="101" s="1"/>
  <c r="R264" i="101" s="1"/>
  <c r="S264" i="101" s="1"/>
  <c r="P291" i="101"/>
  <c r="Q291" i="101" s="1"/>
  <c r="R291" i="101" s="1"/>
  <c r="S291" i="101" s="1"/>
  <c r="P303" i="101"/>
  <c r="Q303" i="101" s="1"/>
  <c r="R303" i="101" s="1"/>
  <c r="S303" i="101" s="1"/>
  <c r="P310" i="101"/>
  <c r="Q310" i="101" s="1"/>
  <c r="R310" i="101" s="1"/>
  <c r="S310" i="101" s="1"/>
  <c r="P312" i="101"/>
  <c r="Q312" i="101" s="1"/>
  <c r="R312" i="101" s="1"/>
  <c r="S312" i="101" s="1"/>
  <c r="P319" i="101"/>
  <c r="Q319" i="101" s="1"/>
  <c r="R319" i="101" s="1"/>
  <c r="S319" i="101" s="1"/>
  <c r="P348" i="101"/>
  <c r="Q348" i="101" s="1"/>
  <c r="R348" i="101" s="1"/>
  <c r="S348" i="101" s="1"/>
  <c r="P370" i="101"/>
  <c r="Q370" i="101" s="1"/>
  <c r="R370" i="101" s="1"/>
  <c r="S370" i="101" s="1"/>
  <c r="P372" i="101"/>
  <c r="Q372" i="101" s="1"/>
  <c r="R372" i="101" s="1"/>
  <c r="S372" i="101" s="1"/>
  <c r="P373" i="101"/>
  <c r="Q373" i="101" s="1"/>
  <c r="R373" i="101" s="1"/>
  <c r="S373" i="101" s="1"/>
  <c r="P379" i="101"/>
  <c r="Q379" i="101" s="1"/>
  <c r="R379" i="101" s="1"/>
  <c r="S379" i="101" s="1"/>
  <c r="P381" i="101"/>
  <c r="Q381" i="101" s="1"/>
  <c r="R381" i="101" s="1"/>
  <c r="S381" i="101" s="1"/>
  <c r="P410" i="101"/>
  <c r="Q410" i="101" s="1"/>
  <c r="R410" i="101" s="1"/>
  <c r="S410" i="101" s="1"/>
  <c r="P411" i="101"/>
  <c r="Q411" i="101" s="1"/>
  <c r="R411" i="101" s="1"/>
  <c r="S411" i="101" s="1"/>
  <c r="P412" i="101"/>
  <c r="Q412" i="101" s="1"/>
  <c r="R412" i="101" s="1"/>
  <c r="S412" i="101" s="1"/>
  <c r="P632" i="101"/>
  <c r="Q632" i="101" s="1"/>
  <c r="R632" i="101" s="1"/>
  <c r="S632" i="101" s="1"/>
  <c r="P14" i="101"/>
  <c r="Q14" i="101" s="1"/>
  <c r="R14" i="101" s="1"/>
  <c r="S14" i="101" s="1"/>
  <c r="P17" i="101"/>
  <c r="Q17" i="101" s="1"/>
  <c r="R17" i="101" s="1"/>
  <c r="S17" i="101" s="1"/>
  <c r="P18" i="101"/>
  <c r="Q18" i="101" s="1"/>
  <c r="R18" i="101" s="1"/>
  <c r="S18" i="101" s="1"/>
  <c r="P21" i="101"/>
  <c r="Q21" i="101" s="1"/>
  <c r="R21" i="101" s="1"/>
  <c r="S21" i="101" s="1"/>
  <c r="P22" i="101"/>
  <c r="Q22" i="101" s="1"/>
  <c r="R22" i="101" s="1"/>
  <c r="S22" i="101" s="1"/>
  <c r="P25" i="101"/>
  <c r="Q25" i="101" s="1"/>
  <c r="R25" i="101" s="1"/>
  <c r="S25" i="101" s="1"/>
  <c r="P26" i="101"/>
  <c r="Q26" i="101" s="1"/>
  <c r="R26" i="101" s="1"/>
  <c r="S26" i="101" s="1"/>
  <c r="P29" i="101"/>
  <c r="Q29" i="101" s="1"/>
  <c r="R29" i="101" s="1"/>
  <c r="S29" i="101" s="1"/>
  <c r="P30" i="101"/>
  <c r="Q30" i="101" s="1"/>
  <c r="R30" i="101" s="1"/>
  <c r="S30" i="101" s="1"/>
  <c r="P33" i="101"/>
  <c r="Q33" i="101" s="1"/>
  <c r="R33" i="101" s="1"/>
  <c r="S33" i="101" s="1"/>
  <c r="P34" i="101"/>
  <c r="Q34" i="101" s="1"/>
  <c r="R34" i="101" s="1"/>
  <c r="S34" i="101" s="1"/>
  <c r="P37" i="101"/>
  <c r="Q37" i="101" s="1"/>
  <c r="R37" i="101" s="1"/>
  <c r="S37" i="101" s="1"/>
  <c r="P45" i="101"/>
  <c r="Q45" i="101" s="1"/>
  <c r="R45" i="101" s="1"/>
  <c r="S45" i="101" s="1"/>
  <c r="P46" i="101"/>
  <c r="Q46" i="101" s="1"/>
  <c r="R46" i="101" s="1"/>
  <c r="S46" i="101" s="1"/>
  <c r="P49" i="101"/>
  <c r="Q49" i="101" s="1"/>
  <c r="R49" i="101" s="1"/>
  <c r="S49" i="101" s="1"/>
  <c r="P50" i="101"/>
  <c r="Q50" i="101" s="1"/>
  <c r="R50" i="101" s="1"/>
  <c r="S50" i="101" s="1"/>
  <c r="P53" i="101"/>
  <c r="Q53" i="101" s="1"/>
  <c r="R53" i="101" s="1"/>
  <c r="S53" i="101" s="1"/>
  <c r="P54" i="101"/>
  <c r="Q54" i="101" s="1"/>
  <c r="R54" i="101" s="1"/>
  <c r="S54" i="101" s="1"/>
  <c r="P57" i="101"/>
  <c r="Q57" i="101" s="1"/>
  <c r="R57" i="101" s="1"/>
  <c r="S57" i="101" s="1"/>
  <c r="P58" i="101"/>
  <c r="Q58" i="101" s="1"/>
  <c r="R58" i="101" s="1"/>
  <c r="S58" i="101" s="1"/>
  <c r="P61" i="101"/>
  <c r="Q61" i="101" s="1"/>
  <c r="R61" i="101" s="1"/>
  <c r="S61" i="101" s="1"/>
  <c r="P62" i="101"/>
  <c r="Q62" i="101" s="1"/>
  <c r="R62" i="101" s="1"/>
  <c r="S62" i="101" s="1"/>
  <c r="P65" i="101"/>
  <c r="Q65" i="101" s="1"/>
  <c r="R65" i="101" s="1"/>
  <c r="S65" i="101" s="1"/>
  <c r="P66" i="101"/>
  <c r="Q66" i="101" s="1"/>
  <c r="R66" i="101" s="1"/>
  <c r="S66" i="101" s="1"/>
  <c r="P69" i="101"/>
  <c r="Q69" i="101" s="1"/>
  <c r="R69" i="101" s="1"/>
  <c r="S69" i="101" s="1"/>
  <c r="P70" i="101"/>
  <c r="Q70" i="101" s="1"/>
  <c r="R70" i="101" s="1"/>
  <c r="S70" i="101" s="1"/>
  <c r="P73" i="101"/>
  <c r="Q73" i="101" s="1"/>
  <c r="R73" i="101" s="1"/>
  <c r="S73" i="101" s="1"/>
  <c r="P74" i="101"/>
  <c r="Q74" i="101" s="1"/>
  <c r="R74" i="101" s="1"/>
  <c r="S74" i="101" s="1"/>
  <c r="P77" i="101"/>
  <c r="Q77" i="101" s="1"/>
  <c r="R77" i="101" s="1"/>
  <c r="S77" i="101" s="1"/>
  <c r="P78" i="101"/>
  <c r="Q78" i="101" s="1"/>
  <c r="R78" i="101" s="1"/>
  <c r="S78" i="101" s="1"/>
  <c r="P81" i="101"/>
  <c r="Q81" i="101" s="1"/>
  <c r="R81" i="101" s="1"/>
  <c r="S81" i="101" s="1"/>
  <c r="P82" i="101"/>
  <c r="Q82" i="101" s="1"/>
  <c r="R82" i="101" s="1"/>
  <c r="S82" i="101" s="1"/>
  <c r="P85" i="101"/>
  <c r="Q85" i="101" s="1"/>
  <c r="R85" i="101" s="1"/>
  <c r="S85" i="101" s="1"/>
  <c r="P86" i="101"/>
  <c r="Q86" i="101" s="1"/>
  <c r="R86" i="101" s="1"/>
  <c r="S86" i="101" s="1"/>
  <c r="P89" i="101"/>
  <c r="Q89" i="101" s="1"/>
  <c r="R89" i="101" s="1"/>
  <c r="S89" i="101" s="1"/>
  <c r="P90" i="101"/>
  <c r="Q90" i="101" s="1"/>
  <c r="R90" i="101" s="1"/>
  <c r="S90" i="101" s="1"/>
  <c r="P93" i="101"/>
  <c r="Q93" i="101" s="1"/>
  <c r="R93" i="101" s="1"/>
  <c r="S93" i="101" s="1"/>
  <c r="P94" i="101"/>
  <c r="Q94" i="101" s="1"/>
  <c r="R94" i="101" s="1"/>
  <c r="S94" i="101" s="1"/>
  <c r="P97" i="101"/>
  <c r="Q97" i="101" s="1"/>
  <c r="R97" i="101" s="1"/>
  <c r="S97" i="101" s="1"/>
  <c r="P98" i="101"/>
  <c r="Q98" i="101" s="1"/>
  <c r="R98" i="101" s="1"/>
  <c r="S98" i="101" s="1"/>
  <c r="P101" i="101"/>
  <c r="Q101" i="101" s="1"/>
  <c r="R101" i="101" s="1"/>
  <c r="S101" i="101" s="1"/>
  <c r="P102" i="101"/>
  <c r="Q102" i="101" s="1"/>
  <c r="R102" i="101" s="1"/>
  <c r="S102" i="101" s="1"/>
  <c r="P105" i="101"/>
  <c r="Q105" i="101" s="1"/>
  <c r="R105" i="101" s="1"/>
  <c r="S105" i="101" s="1"/>
  <c r="P106" i="101"/>
  <c r="Q106" i="101" s="1"/>
  <c r="R106" i="101" s="1"/>
  <c r="S106" i="101" s="1"/>
  <c r="P109" i="101"/>
  <c r="Q109" i="101" s="1"/>
  <c r="R109" i="101" s="1"/>
  <c r="S109" i="101" s="1"/>
  <c r="P110" i="101"/>
  <c r="Q110" i="101" s="1"/>
  <c r="R110" i="101" s="1"/>
  <c r="S110" i="101" s="1"/>
  <c r="P113" i="101"/>
  <c r="Q113" i="101" s="1"/>
  <c r="R113" i="101" s="1"/>
  <c r="S113" i="101" s="1"/>
  <c r="P114" i="101"/>
  <c r="Q114" i="101" s="1"/>
  <c r="R114" i="101" s="1"/>
  <c r="S114" i="101" s="1"/>
  <c r="P115" i="101"/>
  <c r="Q115" i="101" s="1"/>
  <c r="R115" i="101" s="1"/>
  <c r="S115" i="101" s="1"/>
  <c r="P116" i="101"/>
  <c r="Q116" i="101" s="1"/>
  <c r="R116" i="101" s="1"/>
  <c r="S116" i="101" s="1"/>
  <c r="P119" i="101"/>
  <c r="Q119" i="101" s="1"/>
  <c r="R119" i="101" s="1"/>
  <c r="S119" i="101" s="1"/>
  <c r="P123" i="101"/>
  <c r="Q123" i="101" s="1"/>
  <c r="R123" i="101" s="1"/>
  <c r="S123" i="101" s="1"/>
  <c r="P125" i="101"/>
  <c r="Q125" i="101" s="1"/>
  <c r="R125" i="101" s="1"/>
  <c r="S125" i="101" s="1"/>
  <c r="P127" i="101"/>
  <c r="Q127" i="101" s="1"/>
  <c r="R127" i="101" s="1"/>
  <c r="S127" i="101" s="1"/>
  <c r="P129" i="101"/>
  <c r="Q129" i="101" s="1"/>
  <c r="R129" i="101" s="1"/>
  <c r="S129" i="101" s="1"/>
  <c r="P131" i="101"/>
  <c r="Q131" i="101" s="1"/>
  <c r="R131" i="101" s="1"/>
  <c r="S131" i="101" s="1"/>
  <c r="P133" i="101"/>
  <c r="Q133" i="101" s="1"/>
  <c r="R133" i="101" s="1"/>
  <c r="S133" i="101" s="1"/>
  <c r="P135" i="101"/>
  <c r="Q135" i="101" s="1"/>
  <c r="R135" i="101" s="1"/>
  <c r="S135" i="101" s="1"/>
  <c r="P137" i="101"/>
  <c r="Q137" i="101" s="1"/>
  <c r="R137" i="101" s="1"/>
  <c r="S137" i="101" s="1"/>
  <c r="P139" i="101"/>
  <c r="Q139" i="101" s="1"/>
  <c r="R139" i="101" s="1"/>
  <c r="S139" i="101" s="1"/>
  <c r="P141" i="101"/>
  <c r="Q141" i="101" s="1"/>
  <c r="R141" i="101" s="1"/>
  <c r="S141" i="101" s="1"/>
  <c r="P143" i="101"/>
  <c r="Q143" i="101" s="1"/>
  <c r="R143" i="101" s="1"/>
  <c r="S143" i="101" s="1"/>
  <c r="P145" i="101"/>
  <c r="Q145" i="101" s="1"/>
  <c r="R145" i="101" s="1"/>
  <c r="S145" i="101" s="1"/>
  <c r="P147" i="101"/>
  <c r="Q147" i="101" s="1"/>
  <c r="R147" i="101" s="1"/>
  <c r="S147" i="101" s="1"/>
  <c r="P149" i="101"/>
  <c r="Q149" i="101" s="1"/>
  <c r="R149" i="101" s="1"/>
  <c r="S149" i="101" s="1"/>
  <c r="P151" i="101"/>
  <c r="Q151" i="101" s="1"/>
  <c r="R151" i="101" s="1"/>
  <c r="S151" i="101" s="1"/>
  <c r="P153" i="101"/>
  <c r="Q153" i="101" s="1"/>
  <c r="R153" i="101" s="1"/>
  <c r="S153" i="101" s="1"/>
  <c r="P155" i="101"/>
  <c r="Q155" i="101" s="1"/>
  <c r="R155" i="101" s="1"/>
  <c r="S155" i="101" s="1"/>
  <c r="P157" i="101"/>
  <c r="Q157" i="101" s="1"/>
  <c r="R157" i="101" s="1"/>
  <c r="S157" i="101" s="1"/>
  <c r="P159" i="101"/>
  <c r="Q159" i="101" s="1"/>
  <c r="R159" i="101" s="1"/>
  <c r="S159" i="101" s="1"/>
  <c r="P161" i="101"/>
  <c r="Q161" i="101" s="1"/>
  <c r="R161" i="101" s="1"/>
  <c r="S161" i="101" s="1"/>
  <c r="P163" i="101"/>
  <c r="Q163" i="101" s="1"/>
  <c r="R163" i="101" s="1"/>
  <c r="S163" i="101" s="1"/>
  <c r="P165" i="101"/>
  <c r="Q165" i="101" s="1"/>
  <c r="R165" i="101" s="1"/>
  <c r="S165" i="101" s="1"/>
  <c r="P167" i="101"/>
  <c r="Q167" i="101" s="1"/>
  <c r="R167" i="101" s="1"/>
  <c r="S167" i="101" s="1"/>
  <c r="P169" i="101"/>
  <c r="Q169" i="101" s="1"/>
  <c r="R169" i="101" s="1"/>
  <c r="S169" i="101" s="1"/>
  <c r="P171" i="101"/>
  <c r="Q171" i="101" s="1"/>
  <c r="R171" i="101" s="1"/>
  <c r="S171" i="101" s="1"/>
  <c r="P172" i="101"/>
  <c r="Q172" i="101" s="1"/>
  <c r="R172" i="101" s="1"/>
  <c r="S172" i="101" s="1"/>
  <c r="P173" i="101"/>
  <c r="Q173" i="101" s="1"/>
  <c r="R173" i="101" s="1"/>
  <c r="S173" i="101" s="1"/>
  <c r="P174" i="101"/>
  <c r="Q174" i="101" s="1"/>
  <c r="R174" i="101" s="1"/>
  <c r="S174" i="101" s="1"/>
  <c r="P175" i="101"/>
  <c r="Q175" i="101" s="1"/>
  <c r="R175" i="101" s="1"/>
  <c r="S175" i="101" s="1"/>
  <c r="P177" i="101"/>
  <c r="Q177" i="101" s="1"/>
  <c r="R177" i="101" s="1"/>
  <c r="S177" i="101" s="1"/>
  <c r="P178" i="101"/>
  <c r="Q178" i="101" s="1"/>
  <c r="R178" i="101" s="1"/>
  <c r="S178" i="101" s="1"/>
  <c r="P179" i="101"/>
  <c r="Q179" i="101" s="1"/>
  <c r="R179" i="101" s="1"/>
  <c r="S179" i="101" s="1"/>
  <c r="P180" i="101"/>
  <c r="Q180" i="101" s="1"/>
  <c r="R180" i="101" s="1"/>
  <c r="S180" i="101" s="1"/>
  <c r="P181" i="101"/>
  <c r="Q181" i="101" s="1"/>
  <c r="R181" i="101" s="1"/>
  <c r="S181" i="101" s="1"/>
  <c r="P182" i="101"/>
  <c r="Q182" i="101" s="1"/>
  <c r="R182" i="101" s="1"/>
  <c r="S182" i="101" s="1"/>
  <c r="P183" i="101"/>
  <c r="Q183" i="101" s="1"/>
  <c r="R183" i="101" s="1"/>
  <c r="S183" i="101" s="1"/>
  <c r="P184" i="101"/>
  <c r="Q184" i="101" s="1"/>
  <c r="R184" i="101" s="1"/>
  <c r="S184" i="101" s="1"/>
  <c r="P185" i="101"/>
  <c r="Q185" i="101" s="1"/>
  <c r="R185" i="101" s="1"/>
  <c r="S185" i="101" s="1"/>
  <c r="P186" i="101"/>
  <c r="Q186" i="101" s="1"/>
  <c r="R186" i="101" s="1"/>
  <c r="S186" i="101" s="1"/>
  <c r="P187" i="101"/>
  <c r="Q187" i="101" s="1"/>
  <c r="R187" i="101" s="1"/>
  <c r="S187" i="101" s="1"/>
  <c r="P188" i="101"/>
  <c r="Q188" i="101" s="1"/>
  <c r="R188" i="101" s="1"/>
  <c r="S188" i="101" s="1"/>
  <c r="P189" i="101"/>
  <c r="Q189" i="101" s="1"/>
  <c r="R189" i="101" s="1"/>
  <c r="S189" i="101" s="1"/>
  <c r="P190" i="101"/>
  <c r="Q190" i="101" s="1"/>
  <c r="R190" i="101" s="1"/>
  <c r="S190" i="101" s="1"/>
  <c r="P191" i="101"/>
  <c r="Q191" i="101" s="1"/>
  <c r="R191" i="101" s="1"/>
  <c r="S191" i="101" s="1"/>
  <c r="P192" i="101"/>
  <c r="Q192" i="101" s="1"/>
  <c r="R192" i="101" s="1"/>
  <c r="S192" i="101" s="1"/>
  <c r="P193" i="101"/>
  <c r="Q193" i="101" s="1"/>
  <c r="R193" i="101" s="1"/>
  <c r="S193" i="101" s="1"/>
  <c r="P194" i="101"/>
  <c r="Q194" i="101" s="1"/>
  <c r="R194" i="101" s="1"/>
  <c r="S194" i="101" s="1"/>
  <c r="P195" i="101"/>
  <c r="Q195" i="101" s="1"/>
  <c r="R195" i="101" s="1"/>
  <c r="S195" i="101" s="1"/>
  <c r="P196" i="101"/>
  <c r="Q196" i="101" s="1"/>
  <c r="R196" i="101" s="1"/>
  <c r="S196" i="101" s="1"/>
  <c r="P197" i="101"/>
  <c r="Q197" i="101" s="1"/>
  <c r="R197" i="101" s="1"/>
  <c r="S197" i="101" s="1"/>
  <c r="P198" i="101"/>
  <c r="Q198" i="101" s="1"/>
  <c r="R198" i="101" s="1"/>
  <c r="S198" i="101" s="1"/>
  <c r="P199" i="101"/>
  <c r="Q199" i="101" s="1"/>
  <c r="R199" i="101" s="1"/>
  <c r="S199" i="101" s="1"/>
  <c r="P200" i="101"/>
  <c r="Q200" i="101" s="1"/>
  <c r="R200" i="101" s="1"/>
  <c r="S200" i="101" s="1"/>
  <c r="P201" i="101"/>
  <c r="Q201" i="101" s="1"/>
  <c r="R201" i="101" s="1"/>
  <c r="S201" i="101" s="1"/>
  <c r="P202" i="101"/>
  <c r="Q202" i="101" s="1"/>
  <c r="R202" i="101" s="1"/>
  <c r="S202" i="101" s="1"/>
  <c r="P203" i="101"/>
  <c r="Q203" i="101" s="1"/>
  <c r="R203" i="101" s="1"/>
  <c r="S203" i="101" s="1"/>
  <c r="P204" i="101"/>
  <c r="Q204" i="101" s="1"/>
  <c r="R204" i="101" s="1"/>
  <c r="S204" i="101" s="1"/>
  <c r="P205" i="101"/>
  <c r="Q205" i="101" s="1"/>
  <c r="R205" i="101" s="1"/>
  <c r="S205" i="101" s="1"/>
  <c r="P206" i="101"/>
  <c r="Q206" i="101" s="1"/>
  <c r="R206" i="101" s="1"/>
  <c r="S206" i="101" s="1"/>
  <c r="P207" i="101"/>
  <c r="Q207" i="101" s="1"/>
  <c r="R207" i="101" s="1"/>
  <c r="S207" i="101" s="1"/>
  <c r="P209" i="101"/>
  <c r="Q209" i="101" s="1"/>
  <c r="R209" i="101" s="1"/>
  <c r="S209" i="101" s="1"/>
  <c r="P210" i="101"/>
  <c r="Q210" i="101" s="1"/>
  <c r="R210" i="101" s="1"/>
  <c r="S210" i="101" s="1"/>
  <c r="P211" i="101"/>
  <c r="Q211" i="101" s="1"/>
  <c r="R211" i="101" s="1"/>
  <c r="S211" i="101" s="1"/>
  <c r="P212" i="101"/>
  <c r="Q212" i="101" s="1"/>
  <c r="R212" i="101" s="1"/>
  <c r="S212" i="101" s="1"/>
  <c r="P213" i="101"/>
  <c r="Q213" i="101" s="1"/>
  <c r="R213" i="101" s="1"/>
  <c r="S213" i="101" s="1"/>
  <c r="P214" i="101"/>
  <c r="Q214" i="101" s="1"/>
  <c r="R214" i="101" s="1"/>
  <c r="S214" i="101" s="1"/>
  <c r="P215" i="101"/>
  <c r="Q215" i="101" s="1"/>
  <c r="R215" i="101" s="1"/>
  <c r="S215" i="101" s="1"/>
  <c r="P216" i="101"/>
  <c r="Q216" i="101" s="1"/>
  <c r="R216" i="101" s="1"/>
  <c r="S216" i="101" s="1"/>
  <c r="P217" i="101"/>
  <c r="Q217" i="101" s="1"/>
  <c r="R217" i="101" s="1"/>
  <c r="S217" i="101" s="1"/>
  <c r="P218" i="101"/>
  <c r="Q218" i="101" s="1"/>
  <c r="R218" i="101" s="1"/>
  <c r="S218" i="101" s="1"/>
  <c r="P219" i="101"/>
  <c r="Q219" i="101" s="1"/>
  <c r="R219" i="101" s="1"/>
  <c r="S219" i="101" s="1"/>
  <c r="P220" i="101"/>
  <c r="Q220" i="101" s="1"/>
  <c r="R220" i="101" s="1"/>
  <c r="S220" i="101" s="1"/>
  <c r="P221" i="101"/>
  <c r="Q221" i="101" s="1"/>
  <c r="R221" i="101" s="1"/>
  <c r="S221" i="101" s="1"/>
  <c r="P222" i="101"/>
  <c r="Q222" i="101" s="1"/>
  <c r="R222" i="101" s="1"/>
  <c r="S222" i="101" s="1"/>
  <c r="P223" i="101"/>
  <c r="Q223" i="101" s="1"/>
  <c r="R223" i="101" s="1"/>
  <c r="S223" i="101" s="1"/>
  <c r="P224" i="101"/>
  <c r="Q224" i="101" s="1"/>
  <c r="R224" i="101" s="1"/>
  <c r="S224" i="101" s="1"/>
  <c r="P225" i="101"/>
  <c r="Q225" i="101" s="1"/>
  <c r="R225" i="101" s="1"/>
  <c r="S225" i="101" s="1"/>
  <c r="P227" i="101"/>
  <c r="Q227" i="101" s="1"/>
  <c r="R227" i="101" s="1"/>
  <c r="S227" i="101" s="1"/>
  <c r="P229" i="101"/>
  <c r="Q229" i="101" s="1"/>
  <c r="R229" i="101" s="1"/>
  <c r="S229" i="101" s="1"/>
  <c r="P231" i="101"/>
  <c r="Q231" i="101" s="1"/>
  <c r="R231" i="101" s="1"/>
  <c r="S231" i="101" s="1"/>
  <c r="P233" i="101"/>
  <c r="Q233" i="101" s="1"/>
  <c r="R233" i="101" s="1"/>
  <c r="S233" i="101" s="1"/>
  <c r="P235" i="101"/>
  <c r="Q235" i="101" s="1"/>
  <c r="R235" i="101" s="1"/>
  <c r="S235" i="101" s="1"/>
  <c r="P237" i="101"/>
  <c r="Q237" i="101" s="1"/>
  <c r="R237" i="101" s="1"/>
  <c r="S237" i="101" s="1"/>
  <c r="P238" i="101"/>
  <c r="Q238" i="101" s="1"/>
  <c r="R238" i="101" s="1"/>
  <c r="S238" i="101" s="1"/>
  <c r="P275" i="101"/>
  <c r="Q275" i="101" s="1"/>
  <c r="R275" i="101" s="1"/>
  <c r="S275" i="101" s="1"/>
  <c r="P278" i="101"/>
  <c r="Q278" i="101" s="1"/>
  <c r="R278" i="101" s="1"/>
  <c r="S278" i="101" s="1"/>
  <c r="P286" i="101"/>
  <c r="Q286" i="101" s="1"/>
  <c r="R286" i="101" s="1"/>
  <c r="S286" i="101" s="1"/>
  <c r="P290" i="101"/>
  <c r="Q290" i="101" s="1"/>
  <c r="R290" i="101" s="1"/>
  <c r="S290" i="101" s="1"/>
  <c r="P304" i="101"/>
  <c r="Q304" i="101" s="1"/>
  <c r="R304" i="101" s="1"/>
  <c r="S304" i="101" s="1"/>
  <c r="P307" i="101"/>
  <c r="Q307" i="101" s="1"/>
  <c r="R307" i="101" s="1"/>
  <c r="S307" i="101" s="1"/>
  <c r="P316" i="101"/>
  <c r="Q316" i="101" s="1"/>
  <c r="R316" i="101" s="1"/>
  <c r="S316" i="101" s="1"/>
  <c r="P332" i="101"/>
  <c r="Q332" i="101" s="1"/>
  <c r="R332" i="101" s="1"/>
  <c r="S332" i="101" s="1"/>
  <c r="P342" i="101"/>
  <c r="Q342" i="101" s="1"/>
  <c r="R342" i="101" s="1"/>
  <c r="S342" i="101" s="1"/>
  <c r="P347" i="101"/>
  <c r="Q347" i="101" s="1"/>
  <c r="R347" i="101" s="1"/>
  <c r="S347" i="101" s="1"/>
  <c r="P352" i="101"/>
  <c r="Q352" i="101" s="1"/>
  <c r="R352" i="101" s="1"/>
  <c r="S352" i="101" s="1"/>
  <c r="P353" i="101"/>
  <c r="Q353" i="101" s="1"/>
  <c r="R353" i="101" s="1"/>
  <c r="S353" i="101" s="1"/>
  <c r="P364" i="101"/>
  <c r="Q364" i="101" s="1"/>
  <c r="R364" i="101" s="1"/>
  <c r="S364" i="101" s="1"/>
  <c r="P365" i="101"/>
  <c r="Q365" i="101" s="1"/>
  <c r="R365" i="101" s="1"/>
  <c r="S365" i="101" s="1"/>
  <c r="P374" i="101"/>
  <c r="Q374" i="101" s="1"/>
  <c r="R374" i="101" s="1"/>
  <c r="S374" i="101" s="1"/>
  <c r="P378" i="101"/>
  <c r="Q378" i="101" s="1"/>
  <c r="R378" i="101" s="1"/>
  <c r="S378" i="101" s="1"/>
  <c r="P475" i="101"/>
  <c r="Q475" i="101" s="1"/>
  <c r="R475" i="101" s="1"/>
  <c r="S475" i="101" s="1"/>
  <c r="P534" i="101"/>
  <c r="Q534" i="101" s="1"/>
  <c r="R534" i="101" s="1"/>
  <c r="S534" i="101" s="1"/>
  <c r="P589" i="101"/>
  <c r="Q589" i="101" s="1"/>
  <c r="R589" i="101" s="1"/>
  <c r="S589" i="101" s="1"/>
  <c r="P442" i="101"/>
  <c r="Q442" i="101" s="1"/>
  <c r="R442" i="101" s="1"/>
  <c r="S442" i="101" s="1"/>
  <c r="P443" i="101"/>
  <c r="Q443" i="101" s="1"/>
  <c r="R443" i="101" s="1"/>
  <c r="S443" i="101" s="1"/>
  <c r="P444" i="101"/>
  <c r="Q444" i="101" s="1"/>
  <c r="R444" i="101" s="1"/>
  <c r="S444" i="101" s="1"/>
  <c r="P450" i="101"/>
  <c r="Q450" i="101" s="1"/>
  <c r="R450" i="101" s="1"/>
  <c r="S450" i="101" s="1"/>
  <c r="P451" i="101"/>
  <c r="Q451" i="101" s="1"/>
  <c r="R451" i="101" s="1"/>
  <c r="S451" i="101" s="1"/>
  <c r="P460" i="101"/>
  <c r="Q460" i="101" s="1"/>
  <c r="R460" i="101" s="1"/>
  <c r="S460" i="101" s="1"/>
  <c r="P461" i="101"/>
  <c r="Q461" i="101" s="1"/>
  <c r="R461" i="101" s="1"/>
  <c r="S461" i="101" s="1"/>
  <c r="P464" i="101"/>
  <c r="Q464" i="101" s="1"/>
  <c r="R464" i="101" s="1"/>
  <c r="S464" i="101" s="1"/>
  <c r="P474" i="101"/>
  <c r="Q474" i="101" s="1"/>
  <c r="R474" i="101" s="1"/>
  <c r="S474" i="101" s="1"/>
  <c r="P477" i="101"/>
  <c r="Q477" i="101" s="1"/>
  <c r="R477" i="101" s="1"/>
  <c r="S477" i="101" s="1"/>
  <c r="P492" i="101"/>
  <c r="Q492" i="101" s="1"/>
  <c r="R492" i="101" s="1"/>
  <c r="S492" i="101" s="1"/>
  <c r="P506" i="101"/>
  <c r="Q506" i="101" s="1"/>
  <c r="R506" i="101" s="1"/>
  <c r="S506" i="101" s="1"/>
  <c r="P509" i="101"/>
  <c r="Q509" i="101" s="1"/>
  <c r="R509" i="101" s="1"/>
  <c r="S509" i="101" s="1"/>
  <c r="P542" i="101"/>
  <c r="Q542" i="101" s="1"/>
  <c r="R542" i="101" s="1"/>
  <c r="S542" i="101" s="1"/>
  <c r="P549" i="101"/>
  <c r="Q549" i="101" s="1"/>
  <c r="R549" i="101" s="1"/>
  <c r="S549" i="101" s="1"/>
  <c r="P550" i="101"/>
  <c r="Q550" i="101" s="1"/>
  <c r="R550" i="101" s="1"/>
  <c r="S550" i="101" s="1"/>
  <c r="P557" i="101"/>
  <c r="Q557" i="101" s="1"/>
  <c r="R557" i="101" s="1"/>
  <c r="S557" i="101" s="1"/>
  <c r="P558" i="101"/>
  <c r="Q558" i="101" s="1"/>
  <c r="R558" i="101" s="1"/>
  <c r="S558" i="101" s="1"/>
  <c r="P561" i="101"/>
  <c r="Q561" i="101" s="1"/>
  <c r="R561" i="101" s="1"/>
  <c r="S561" i="101" s="1"/>
  <c r="P584" i="101"/>
  <c r="Q584" i="101" s="1"/>
  <c r="R584" i="101" s="1"/>
  <c r="S584" i="101" s="1"/>
  <c r="P611" i="101"/>
  <c r="Q611" i="101" s="1"/>
  <c r="R611" i="101" s="1"/>
  <c r="S611" i="101" s="1"/>
  <c r="P628" i="101"/>
  <c r="Q628" i="101" s="1"/>
  <c r="R628" i="101" s="1"/>
  <c r="S628" i="101" s="1"/>
  <c r="P644" i="101"/>
  <c r="Q644" i="101" s="1"/>
  <c r="R644" i="101" s="1"/>
  <c r="S644" i="101" s="1"/>
  <c r="P658" i="101"/>
  <c r="Q658" i="101" s="1"/>
  <c r="R658" i="101" s="1"/>
  <c r="S658" i="101" s="1"/>
  <c r="P660" i="101"/>
  <c r="Q660" i="101" s="1"/>
  <c r="R660" i="101" s="1"/>
  <c r="S660" i="101" s="1"/>
  <c r="P669" i="101"/>
  <c r="Q669" i="101" s="1"/>
  <c r="R669" i="101" s="1"/>
  <c r="S669" i="101" s="1"/>
  <c r="P713" i="101"/>
  <c r="Q713" i="101" s="1"/>
  <c r="R713" i="101" s="1"/>
  <c r="S713" i="101" s="1"/>
  <c r="P715" i="101"/>
  <c r="Q715" i="101" s="1"/>
  <c r="R715" i="101" s="1"/>
  <c r="S715" i="101" s="1"/>
  <c r="P272" i="101"/>
  <c r="Q272" i="101" s="1"/>
  <c r="R272" i="101" s="1"/>
  <c r="S272" i="101" s="1"/>
  <c r="P276" i="101"/>
  <c r="Q276" i="101" s="1"/>
  <c r="R276" i="101" s="1"/>
  <c r="S276" i="101" s="1"/>
  <c r="P277" i="101"/>
  <c r="Q277" i="101" s="1"/>
  <c r="R277" i="101" s="1"/>
  <c r="S277" i="101" s="1"/>
  <c r="P294" i="101"/>
  <c r="Q294" i="101" s="1"/>
  <c r="R294" i="101" s="1"/>
  <c r="S294" i="101" s="1"/>
  <c r="P296" i="101"/>
  <c r="Q296" i="101" s="1"/>
  <c r="R296" i="101" s="1"/>
  <c r="S296" i="101" s="1"/>
  <c r="P314" i="101"/>
  <c r="Q314" i="101" s="1"/>
  <c r="R314" i="101" s="1"/>
  <c r="S314" i="101" s="1"/>
  <c r="P320" i="101"/>
  <c r="Q320" i="101" s="1"/>
  <c r="R320" i="101" s="1"/>
  <c r="S320" i="101" s="1"/>
  <c r="P321" i="101"/>
  <c r="Q321" i="101" s="1"/>
  <c r="R321" i="101" s="1"/>
  <c r="S321" i="101" s="1"/>
  <c r="P335" i="101"/>
  <c r="Q335" i="101" s="1"/>
  <c r="R335" i="101" s="1"/>
  <c r="S335" i="101" s="1"/>
  <c r="P354" i="101"/>
  <c r="Q354" i="101" s="1"/>
  <c r="R354" i="101" s="1"/>
  <c r="S354" i="101" s="1"/>
  <c r="P366" i="101"/>
  <c r="Q366" i="101" s="1"/>
  <c r="R366" i="101" s="1"/>
  <c r="S366" i="101" s="1"/>
  <c r="P371" i="101"/>
  <c r="Q371" i="101" s="1"/>
  <c r="R371" i="101" s="1"/>
  <c r="S371" i="101" s="1"/>
  <c r="P380" i="101"/>
  <c r="Q380" i="101" s="1"/>
  <c r="R380" i="101" s="1"/>
  <c r="S380" i="101" s="1"/>
  <c r="P386" i="101"/>
  <c r="Q386" i="101" s="1"/>
  <c r="R386" i="101" s="1"/>
  <c r="S386" i="101" s="1"/>
  <c r="P388" i="101"/>
  <c r="Q388" i="101" s="1"/>
  <c r="R388" i="101" s="1"/>
  <c r="S388" i="101" s="1"/>
  <c r="P389" i="101"/>
  <c r="Q389" i="101" s="1"/>
  <c r="R389" i="101" s="1"/>
  <c r="S389" i="101" s="1"/>
  <c r="P413" i="101"/>
  <c r="Q413" i="101" s="1"/>
  <c r="R413" i="101" s="1"/>
  <c r="S413" i="101" s="1"/>
  <c r="P416" i="101"/>
  <c r="Q416" i="101" s="1"/>
  <c r="R416" i="101" s="1"/>
  <c r="S416" i="101" s="1"/>
  <c r="P424" i="101"/>
  <c r="Q424" i="101" s="1"/>
  <c r="R424" i="101" s="1"/>
  <c r="S424" i="101" s="1"/>
  <c r="P426" i="101"/>
  <c r="Q426" i="101" s="1"/>
  <c r="R426" i="101" s="1"/>
  <c r="S426" i="101" s="1"/>
  <c r="P427" i="101"/>
  <c r="Q427" i="101" s="1"/>
  <c r="R427" i="101" s="1"/>
  <c r="S427" i="101" s="1"/>
  <c r="P430" i="101"/>
  <c r="Q430" i="101" s="1"/>
  <c r="R430" i="101" s="1"/>
  <c r="S430" i="101" s="1"/>
  <c r="P431" i="101"/>
  <c r="Q431" i="101" s="1"/>
  <c r="R431" i="101" s="1"/>
  <c r="S431" i="101" s="1"/>
  <c r="P445" i="101"/>
  <c r="Q445" i="101" s="1"/>
  <c r="R445" i="101" s="1"/>
  <c r="S445" i="101" s="1"/>
  <c r="P448" i="101"/>
  <c r="Q448" i="101" s="1"/>
  <c r="R448" i="101" s="1"/>
  <c r="S448" i="101" s="1"/>
  <c r="P458" i="101"/>
  <c r="Q458" i="101" s="1"/>
  <c r="R458" i="101" s="1"/>
  <c r="S458" i="101" s="1"/>
  <c r="P467" i="101"/>
  <c r="Q467" i="101" s="1"/>
  <c r="R467" i="101" s="1"/>
  <c r="S467" i="101" s="1"/>
  <c r="P490" i="101"/>
  <c r="Q490" i="101" s="1"/>
  <c r="R490" i="101" s="1"/>
  <c r="S490" i="101" s="1"/>
  <c r="P499" i="101"/>
  <c r="Q499" i="101" s="1"/>
  <c r="R499" i="101" s="1"/>
  <c r="S499" i="101" s="1"/>
  <c r="P564" i="101"/>
  <c r="Q564" i="101" s="1"/>
  <c r="R564" i="101" s="1"/>
  <c r="S564" i="101" s="1"/>
  <c r="P579" i="101"/>
  <c r="Q579" i="101" s="1"/>
  <c r="R579" i="101" s="1"/>
  <c r="S579" i="101" s="1"/>
  <c r="P581" i="101"/>
  <c r="Q581" i="101" s="1"/>
  <c r="R581" i="101" s="1"/>
  <c r="S581" i="101" s="1"/>
  <c r="P604" i="101"/>
  <c r="Q604" i="101" s="1"/>
  <c r="R604" i="101" s="1"/>
  <c r="S604" i="101" s="1"/>
  <c r="P624" i="101"/>
  <c r="Q624" i="101" s="1"/>
  <c r="R624" i="101" s="1"/>
  <c r="S624" i="101" s="1"/>
  <c r="P640" i="101"/>
  <c r="Q640" i="101" s="1"/>
  <c r="R640" i="101" s="1"/>
  <c r="S640" i="101" s="1"/>
  <c r="P665" i="101"/>
  <c r="Q665" i="101" s="1"/>
  <c r="R665" i="101" s="1"/>
  <c r="S665" i="101" s="1"/>
  <c r="P671" i="101"/>
  <c r="Q671" i="101" s="1"/>
  <c r="R671" i="101" s="1"/>
  <c r="S671" i="101" s="1"/>
  <c r="P684" i="101"/>
  <c r="Q684" i="101" s="1"/>
  <c r="R684" i="101" s="1"/>
  <c r="S684" i="101" s="1"/>
  <c r="P697" i="101"/>
  <c r="Q697" i="101" s="1"/>
  <c r="R697" i="101" s="1"/>
  <c r="S697" i="101" s="1"/>
  <c r="P733" i="101"/>
  <c r="Q733" i="101" s="1"/>
  <c r="R733" i="101" s="1"/>
  <c r="S733" i="101" s="1"/>
  <c r="P775" i="101"/>
  <c r="Q775" i="101" s="1"/>
  <c r="R775" i="101" s="1"/>
  <c r="S775" i="101" s="1"/>
  <c r="P789" i="101"/>
  <c r="Q789" i="101" s="1"/>
  <c r="R789" i="101" s="1"/>
  <c r="S789" i="101" s="1"/>
  <c r="P790" i="101"/>
  <c r="Q790" i="101" s="1"/>
  <c r="R790" i="101" s="1"/>
  <c r="S790" i="101" s="1"/>
  <c r="P801" i="101"/>
  <c r="Q801" i="101" s="1"/>
  <c r="R801" i="101" s="1"/>
  <c r="S801" i="101" s="1"/>
  <c r="P802" i="101"/>
  <c r="Q802" i="101" s="1"/>
  <c r="R802" i="101" s="1"/>
  <c r="S802" i="101" s="1"/>
  <c r="P803" i="101"/>
  <c r="Q803" i="101" s="1"/>
  <c r="R803" i="101" s="1"/>
  <c r="S803" i="101" s="1"/>
  <c r="P804" i="101"/>
  <c r="Q804" i="101" s="1"/>
  <c r="R804" i="101" s="1"/>
  <c r="S804" i="101" s="1"/>
  <c r="P683" i="101"/>
  <c r="Q683" i="101" s="1"/>
  <c r="R683" i="101" s="1"/>
  <c r="S683" i="101" s="1"/>
  <c r="P685" i="101"/>
  <c r="Q685" i="101" s="1"/>
  <c r="R685" i="101" s="1"/>
  <c r="S685" i="101" s="1"/>
  <c r="P696" i="101"/>
  <c r="Q696" i="101" s="1"/>
  <c r="R696" i="101" s="1"/>
  <c r="S696" i="101" s="1"/>
  <c r="P703" i="101"/>
  <c r="Q703" i="101" s="1"/>
  <c r="R703" i="101" s="1"/>
  <c r="S703" i="101" s="1"/>
  <c r="P707" i="101"/>
  <c r="Q707" i="101" s="1"/>
  <c r="R707" i="101" s="1"/>
  <c r="S707" i="101" s="1"/>
  <c r="P723" i="101"/>
  <c r="Q723" i="101" s="1"/>
  <c r="R723" i="101" s="1"/>
  <c r="S723" i="101" s="1"/>
  <c r="P737" i="101"/>
  <c r="Q737" i="101" s="1"/>
  <c r="R737" i="101" s="1"/>
  <c r="S737" i="101" s="1"/>
  <c r="P738" i="101"/>
  <c r="Q738" i="101" s="1"/>
  <c r="R738" i="101" s="1"/>
  <c r="S738" i="101" s="1"/>
  <c r="P750" i="101"/>
  <c r="Q750" i="101" s="1"/>
  <c r="R750" i="101" s="1"/>
  <c r="S750" i="101" s="1"/>
  <c r="P753" i="101"/>
  <c r="Q753" i="101" s="1"/>
  <c r="R753" i="101" s="1"/>
  <c r="S753" i="101" s="1"/>
  <c r="P754" i="101"/>
  <c r="Q754" i="101" s="1"/>
  <c r="R754" i="101" s="1"/>
  <c r="S754" i="101" s="1"/>
  <c r="P755" i="101"/>
  <c r="Q755" i="101" s="1"/>
  <c r="R755" i="101" s="1"/>
  <c r="S755" i="101" s="1"/>
  <c r="P785" i="101"/>
  <c r="Q785" i="101" s="1"/>
  <c r="R785" i="101" s="1"/>
  <c r="S785" i="101" s="1"/>
  <c r="P786" i="101"/>
  <c r="Q786" i="101" s="1"/>
  <c r="R786" i="101" s="1"/>
  <c r="S786" i="101" s="1"/>
  <c r="P787" i="101"/>
  <c r="Q787" i="101" s="1"/>
  <c r="R787" i="101" s="1"/>
  <c r="S787" i="101" s="1"/>
  <c r="P809" i="101"/>
  <c r="Q809" i="101" s="1"/>
  <c r="R809" i="101" s="1"/>
  <c r="S809" i="101" s="1"/>
  <c r="P810" i="101"/>
  <c r="Q810" i="101" s="1"/>
  <c r="R810" i="101" s="1"/>
  <c r="S810" i="101" s="1"/>
  <c r="P812" i="101"/>
  <c r="Q812" i="101" s="1"/>
  <c r="R812" i="101" s="1"/>
  <c r="S812" i="101" s="1"/>
  <c r="P452" i="101"/>
  <c r="Q452" i="101" s="1"/>
  <c r="R452" i="101" s="1"/>
  <c r="S452" i="101" s="1"/>
  <c r="P459" i="101"/>
  <c r="Q459" i="101" s="1"/>
  <c r="R459" i="101" s="1"/>
  <c r="S459" i="101" s="1"/>
  <c r="P479" i="101"/>
  <c r="Q479" i="101" s="1"/>
  <c r="R479" i="101" s="1"/>
  <c r="S479" i="101" s="1"/>
  <c r="P502" i="101"/>
  <c r="Q502" i="101" s="1"/>
  <c r="R502" i="101" s="1"/>
  <c r="S502" i="101" s="1"/>
  <c r="P504" i="101"/>
  <c r="Q504" i="101" s="1"/>
  <c r="R504" i="101" s="1"/>
  <c r="S504" i="101" s="1"/>
  <c r="P512" i="101"/>
  <c r="Q512" i="101" s="1"/>
  <c r="R512" i="101" s="1"/>
  <c r="S512" i="101" s="1"/>
  <c r="P523" i="101"/>
  <c r="Q523" i="101" s="1"/>
  <c r="R523" i="101" s="1"/>
  <c r="S523" i="101" s="1"/>
  <c r="P524" i="101"/>
  <c r="Q524" i="101" s="1"/>
  <c r="R524" i="101" s="1"/>
  <c r="S524" i="101" s="1"/>
  <c r="P525" i="101"/>
  <c r="Q525" i="101" s="1"/>
  <c r="R525" i="101" s="1"/>
  <c r="S525" i="101" s="1"/>
  <c r="P526" i="101"/>
  <c r="Q526" i="101" s="1"/>
  <c r="R526" i="101" s="1"/>
  <c r="S526" i="101" s="1"/>
  <c r="P539" i="101"/>
  <c r="Q539" i="101" s="1"/>
  <c r="R539" i="101" s="1"/>
  <c r="S539" i="101" s="1"/>
  <c r="P540" i="101"/>
  <c r="Q540" i="101" s="1"/>
  <c r="R540" i="101" s="1"/>
  <c r="S540" i="101" s="1"/>
  <c r="P544" i="101"/>
  <c r="Q544" i="101" s="1"/>
  <c r="R544" i="101" s="1"/>
  <c r="S544" i="101" s="1"/>
  <c r="P552" i="101"/>
  <c r="Q552" i="101" s="1"/>
  <c r="R552" i="101" s="1"/>
  <c r="S552" i="101" s="1"/>
  <c r="P560" i="101"/>
  <c r="Q560" i="101" s="1"/>
  <c r="R560" i="101" s="1"/>
  <c r="S560" i="101" s="1"/>
  <c r="P576" i="101"/>
  <c r="Q576" i="101" s="1"/>
  <c r="R576" i="101" s="1"/>
  <c r="S576" i="101" s="1"/>
  <c r="P585" i="101"/>
  <c r="Q585" i="101" s="1"/>
  <c r="R585" i="101" s="1"/>
  <c r="S585" i="101" s="1"/>
  <c r="P586" i="101"/>
  <c r="Q586" i="101" s="1"/>
  <c r="R586" i="101" s="1"/>
  <c r="S586" i="101" s="1"/>
  <c r="P605" i="101"/>
  <c r="Q605" i="101" s="1"/>
  <c r="R605" i="101" s="1"/>
  <c r="S605" i="101" s="1"/>
  <c r="P607" i="101"/>
  <c r="Q607" i="101" s="1"/>
  <c r="R607" i="101" s="1"/>
  <c r="S607" i="101" s="1"/>
  <c r="P610" i="101"/>
  <c r="Q610" i="101" s="1"/>
  <c r="R610" i="101" s="1"/>
  <c r="S610" i="101" s="1"/>
  <c r="P612" i="101"/>
  <c r="Q612" i="101" s="1"/>
  <c r="R612" i="101" s="1"/>
  <c r="S612" i="101" s="1"/>
  <c r="P616" i="101"/>
  <c r="Q616" i="101" s="1"/>
  <c r="R616" i="101" s="1"/>
  <c r="S616" i="101" s="1"/>
  <c r="P625" i="101"/>
  <c r="Q625" i="101" s="1"/>
  <c r="R625" i="101" s="1"/>
  <c r="S625" i="101" s="1"/>
  <c r="P631" i="101"/>
  <c r="Q631" i="101" s="1"/>
  <c r="R631" i="101" s="1"/>
  <c r="S631" i="101" s="1"/>
  <c r="P633" i="101"/>
  <c r="Q633" i="101" s="1"/>
  <c r="R633" i="101" s="1"/>
  <c r="S633" i="101" s="1"/>
  <c r="P639" i="101"/>
  <c r="Q639" i="101" s="1"/>
  <c r="R639" i="101" s="1"/>
  <c r="S639" i="101" s="1"/>
  <c r="P651" i="101"/>
  <c r="Q651" i="101" s="1"/>
  <c r="R651" i="101" s="1"/>
  <c r="S651" i="101" s="1"/>
  <c r="P653" i="101"/>
  <c r="Q653" i="101" s="1"/>
  <c r="R653" i="101" s="1"/>
  <c r="S653" i="101" s="1"/>
  <c r="P664" i="101"/>
  <c r="Q664" i="101" s="1"/>
  <c r="R664" i="101" s="1"/>
  <c r="S664" i="101" s="1"/>
  <c r="P676" i="101"/>
  <c r="Q676" i="101" s="1"/>
  <c r="R676" i="101" s="1"/>
  <c r="S676" i="101" s="1"/>
  <c r="P688" i="101"/>
  <c r="Q688" i="101" s="1"/>
  <c r="R688" i="101" s="1"/>
  <c r="S688" i="101" s="1"/>
  <c r="P695" i="101"/>
  <c r="Q695" i="101" s="1"/>
  <c r="R695" i="101" s="1"/>
  <c r="S695" i="101" s="1"/>
  <c r="P721" i="101"/>
  <c r="Q721" i="101" s="1"/>
  <c r="R721" i="101" s="1"/>
  <c r="S721" i="101" s="1"/>
  <c r="P722" i="101"/>
  <c r="Q722" i="101" s="1"/>
  <c r="R722" i="101" s="1"/>
  <c r="S722" i="101" s="1"/>
  <c r="P725" i="101"/>
  <c r="Q725" i="101" s="1"/>
  <c r="R725" i="101" s="1"/>
  <c r="S725" i="101" s="1"/>
  <c r="P731" i="101"/>
  <c r="Q731" i="101" s="1"/>
  <c r="R731" i="101" s="1"/>
  <c r="S731" i="101" s="1"/>
  <c r="P741" i="101"/>
  <c r="Q741" i="101" s="1"/>
  <c r="R741" i="101" s="1"/>
  <c r="S741" i="101" s="1"/>
  <c r="P743" i="101"/>
  <c r="Q743" i="101" s="1"/>
  <c r="R743" i="101" s="1"/>
  <c r="S743" i="101" s="1"/>
  <c r="P757" i="101"/>
  <c r="Q757" i="101" s="1"/>
  <c r="R757" i="101" s="1"/>
  <c r="S757" i="101" s="1"/>
  <c r="P763" i="101"/>
  <c r="Q763" i="101" s="1"/>
  <c r="R763" i="101" s="1"/>
  <c r="S763" i="101" s="1"/>
  <c r="P767" i="101"/>
  <c r="Q767" i="101" s="1"/>
  <c r="R767" i="101" s="1"/>
  <c r="S767" i="101" s="1"/>
  <c r="P769" i="101"/>
  <c r="Q769" i="101" s="1"/>
  <c r="R769" i="101" s="1"/>
  <c r="S769" i="101" s="1"/>
  <c r="P770" i="101"/>
  <c r="Q770" i="101" s="1"/>
  <c r="R770" i="101" s="1"/>
  <c r="S770" i="101" s="1"/>
  <c r="P771" i="101"/>
  <c r="Q771" i="101" s="1"/>
  <c r="R771" i="101" s="1"/>
  <c r="S771" i="101" s="1"/>
  <c r="P777" i="101"/>
  <c r="Q777" i="101" s="1"/>
  <c r="R777" i="101" s="1"/>
  <c r="S777" i="101" s="1"/>
  <c r="P778" i="101"/>
  <c r="Q778" i="101" s="1"/>
  <c r="R778" i="101" s="1"/>
  <c r="S778" i="101" s="1"/>
  <c r="P779" i="101"/>
  <c r="Q779" i="101" s="1"/>
  <c r="R779" i="101" s="1"/>
  <c r="S779" i="101" s="1"/>
  <c r="P783" i="101"/>
  <c r="Q783" i="101" s="1"/>
  <c r="R783" i="101" s="1"/>
  <c r="S783" i="101" s="1"/>
  <c r="P806" i="101"/>
  <c r="Q806" i="101" s="1"/>
  <c r="R806" i="101" s="1"/>
  <c r="S806" i="101" s="1"/>
  <c r="P817" i="101"/>
  <c r="Q817" i="101" s="1"/>
  <c r="R817" i="101" s="1"/>
  <c r="S817" i="101" s="1"/>
  <c r="P818" i="101"/>
  <c r="Q818" i="101" s="1"/>
  <c r="R818" i="101" s="1"/>
  <c r="S818" i="101" s="1"/>
  <c r="P819" i="101"/>
  <c r="Q819" i="101" s="1"/>
  <c r="R819" i="101" s="1"/>
  <c r="S819" i="101" s="1"/>
  <c r="P828" i="101"/>
  <c r="Q828" i="101" s="1"/>
  <c r="R828" i="101" s="1"/>
  <c r="S828" i="101" s="1"/>
  <c r="P830" i="101"/>
  <c r="Q830" i="101" s="1"/>
  <c r="R830" i="101" s="1"/>
  <c r="S830" i="101" s="1"/>
  <c r="B9" i="59"/>
  <c r="P39" i="101"/>
  <c r="Q39" i="101" s="1"/>
  <c r="R39" i="101" s="1"/>
  <c r="S39" i="101" s="1"/>
  <c r="P40" i="101"/>
  <c r="Q40" i="101" s="1"/>
  <c r="R40" i="101" s="1"/>
  <c r="S40" i="101" s="1"/>
  <c r="P11" i="101"/>
  <c r="Q11" i="101" s="1"/>
  <c r="R11" i="101" s="1"/>
  <c r="S11" i="101" s="1"/>
  <c r="P15" i="101"/>
  <c r="Q15" i="101" s="1"/>
  <c r="R15" i="101" s="1"/>
  <c r="S15" i="101" s="1"/>
  <c r="P19" i="101"/>
  <c r="Q19" i="101" s="1"/>
  <c r="R19" i="101" s="1"/>
  <c r="S19" i="101" s="1"/>
  <c r="P23" i="101"/>
  <c r="Q23" i="101" s="1"/>
  <c r="R23" i="101" s="1"/>
  <c r="S23" i="101" s="1"/>
  <c r="P27" i="101"/>
  <c r="Q27" i="101" s="1"/>
  <c r="R27" i="101" s="1"/>
  <c r="S27" i="101" s="1"/>
  <c r="P31" i="101"/>
  <c r="Q31" i="101" s="1"/>
  <c r="R31" i="101" s="1"/>
  <c r="S31" i="101" s="1"/>
  <c r="P35" i="101"/>
  <c r="Q35" i="101" s="1"/>
  <c r="R35" i="101" s="1"/>
  <c r="S35" i="101" s="1"/>
  <c r="P43" i="101"/>
  <c r="Q43" i="101" s="1"/>
  <c r="R43" i="101" s="1"/>
  <c r="S43" i="101" s="1"/>
  <c r="P47" i="101"/>
  <c r="Q47" i="101" s="1"/>
  <c r="R47" i="101" s="1"/>
  <c r="S47" i="101" s="1"/>
  <c r="P51" i="101"/>
  <c r="Q51" i="101" s="1"/>
  <c r="R51" i="101" s="1"/>
  <c r="S51" i="101" s="1"/>
  <c r="P55" i="101"/>
  <c r="Q55" i="101" s="1"/>
  <c r="R55" i="101" s="1"/>
  <c r="S55" i="101" s="1"/>
  <c r="P59" i="101"/>
  <c r="Q59" i="101" s="1"/>
  <c r="R59" i="101" s="1"/>
  <c r="S59" i="101" s="1"/>
  <c r="P63" i="101"/>
  <c r="Q63" i="101" s="1"/>
  <c r="R63" i="101" s="1"/>
  <c r="S63" i="101" s="1"/>
  <c r="P67" i="101"/>
  <c r="Q67" i="101" s="1"/>
  <c r="R67" i="101" s="1"/>
  <c r="S67" i="101" s="1"/>
  <c r="P71" i="101"/>
  <c r="Q71" i="101" s="1"/>
  <c r="R71" i="101" s="1"/>
  <c r="S71" i="101" s="1"/>
  <c r="P75" i="101"/>
  <c r="Q75" i="101" s="1"/>
  <c r="R75" i="101" s="1"/>
  <c r="S75" i="101" s="1"/>
  <c r="P79" i="101"/>
  <c r="Q79" i="101" s="1"/>
  <c r="R79" i="101" s="1"/>
  <c r="S79" i="101" s="1"/>
  <c r="P83" i="101"/>
  <c r="Q83" i="101" s="1"/>
  <c r="R83" i="101" s="1"/>
  <c r="S83" i="101" s="1"/>
  <c r="P87" i="101"/>
  <c r="Q87" i="101" s="1"/>
  <c r="R87" i="101" s="1"/>
  <c r="S87" i="101" s="1"/>
  <c r="P91" i="101"/>
  <c r="Q91" i="101" s="1"/>
  <c r="R91" i="101" s="1"/>
  <c r="S91" i="101" s="1"/>
  <c r="P95" i="101"/>
  <c r="Q95" i="101" s="1"/>
  <c r="R95" i="101" s="1"/>
  <c r="S95" i="101" s="1"/>
  <c r="P99" i="101"/>
  <c r="Q99" i="101" s="1"/>
  <c r="R99" i="101" s="1"/>
  <c r="S99" i="101" s="1"/>
  <c r="P103" i="101"/>
  <c r="Q103" i="101" s="1"/>
  <c r="R103" i="101" s="1"/>
  <c r="S103" i="101" s="1"/>
  <c r="P107" i="101"/>
  <c r="Q107" i="101" s="1"/>
  <c r="R107" i="101" s="1"/>
  <c r="S107" i="101" s="1"/>
  <c r="P111" i="101"/>
  <c r="Q111" i="101" s="1"/>
  <c r="R111" i="101" s="1"/>
  <c r="S111" i="101" s="1"/>
  <c r="P208" i="101"/>
  <c r="Q208" i="101" s="1"/>
  <c r="R208" i="101" s="1"/>
  <c r="S208" i="101" s="1"/>
  <c r="P226" i="101"/>
  <c r="Q226" i="101" s="1"/>
  <c r="R226" i="101" s="1"/>
  <c r="S226" i="101" s="1"/>
  <c r="P228" i="101"/>
  <c r="Q228" i="101" s="1"/>
  <c r="R228" i="101" s="1"/>
  <c r="S228" i="101" s="1"/>
  <c r="P230" i="101"/>
  <c r="Q230" i="101" s="1"/>
  <c r="R230" i="101" s="1"/>
  <c r="S230" i="101" s="1"/>
  <c r="P232" i="101"/>
  <c r="Q232" i="101" s="1"/>
  <c r="R232" i="101" s="1"/>
  <c r="S232" i="101" s="1"/>
  <c r="P234" i="101"/>
  <c r="Q234" i="101" s="1"/>
  <c r="R234" i="101" s="1"/>
  <c r="S234" i="101" s="1"/>
  <c r="P236" i="101"/>
  <c r="Q236" i="101" s="1"/>
  <c r="R236" i="101" s="1"/>
  <c r="S236" i="101" s="1"/>
  <c r="P122" i="101"/>
  <c r="Q122" i="101" s="1"/>
  <c r="R122" i="101" s="1"/>
  <c r="S122" i="101" s="1"/>
  <c r="P126" i="101"/>
  <c r="Q126" i="101" s="1"/>
  <c r="R126" i="101" s="1"/>
  <c r="S126" i="101" s="1"/>
  <c r="P130" i="101"/>
  <c r="Q130" i="101" s="1"/>
  <c r="R130" i="101" s="1"/>
  <c r="S130" i="101" s="1"/>
  <c r="P134" i="101"/>
  <c r="Q134" i="101" s="1"/>
  <c r="R134" i="101" s="1"/>
  <c r="S134" i="101" s="1"/>
  <c r="P140" i="101"/>
  <c r="Q140" i="101" s="1"/>
  <c r="R140" i="101" s="1"/>
  <c r="S140" i="101" s="1"/>
  <c r="P142" i="101"/>
  <c r="Q142" i="101" s="1"/>
  <c r="R142" i="101" s="1"/>
  <c r="S142" i="101" s="1"/>
  <c r="P144" i="101"/>
  <c r="Q144" i="101" s="1"/>
  <c r="R144" i="101" s="1"/>
  <c r="S144" i="101" s="1"/>
  <c r="P150" i="101"/>
  <c r="Q150" i="101" s="1"/>
  <c r="R150" i="101" s="1"/>
  <c r="S150" i="101" s="1"/>
  <c r="P152" i="101"/>
  <c r="Q152" i="101" s="1"/>
  <c r="R152" i="101" s="1"/>
  <c r="S152" i="101" s="1"/>
  <c r="P154" i="101"/>
  <c r="Q154" i="101" s="1"/>
  <c r="R154" i="101" s="1"/>
  <c r="S154" i="101" s="1"/>
  <c r="P156" i="101"/>
  <c r="Q156" i="101" s="1"/>
  <c r="R156" i="101" s="1"/>
  <c r="S156" i="101" s="1"/>
  <c r="P164" i="101"/>
  <c r="Q164" i="101" s="1"/>
  <c r="R164" i="101" s="1"/>
  <c r="S164" i="101" s="1"/>
  <c r="P176" i="101"/>
  <c r="Q176" i="101" s="1"/>
  <c r="R176" i="101" s="1"/>
  <c r="S176" i="101" s="1"/>
  <c r="P118" i="101"/>
  <c r="Q118" i="101" s="1"/>
  <c r="R118" i="101" s="1"/>
  <c r="S118" i="101" s="1"/>
  <c r="P301" i="101"/>
  <c r="Q301" i="101" s="1"/>
  <c r="R301" i="101" s="1"/>
  <c r="S301" i="101" s="1"/>
  <c r="P317" i="101"/>
  <c r="Q317" i="101" s="1"/>
  <c r="R317" i="101" s="1"/>
  <c r="S317" i="101" s="1"/>
  <c r="P336" i="101"/>
  <c r="Q336" i="101" s="1"/>
  <c r="R336" i="101" s="1"/>
  <c r="S336" i="101" s="1"/>
  <c r="P355" i="101"/>
  <c r="Q355" i="101" s="1"/>
  <c r="R355" i="101" s="1"/>
  <c r="S355" i="101" s="1"/>
  <c r="P124" i="101"/>
  <c r="Q124" i="101" s="1"/>
  <c r="R124" i="101" s="1"/>
  <c r="S124" i="101" s="1"/>
  <c r="P128" i="101"/>
  <c r="Q128" i="101" s="1"/>
  <c r="R128" i="101" s="1"/>
  <c r="S128" i="101" s="1"/>
  <c r="P132" i="101"/>
  <c r="Q132" i="101" s="1"/>
  <c r="R132" i="101" s="1"/>
  <c r="S132" i="101" s="1"/>
  <c r="P136" i="101"/>
  <c r="Q136" i="101" s="1"/>
  <c r="R136" i="101" s="1"/>
  <c r="S136" i="101" s="1"/>
  <c r="P138" i="101"/>
  <c r="Q138" i="101" s="1"/>
  <c r="R138" i="101" s="1"/>
  <c r="S138" i="101" s="1"/>
  <c r="P146" i="101"/>
  <c r="Q146" i="101" s="1"/>
  <c r="R146" i="101" s="1"/>
  <c r="S146" i="101" s="1"/>
  <c r="P148" i="101"/>
  <c r="Q148" i="101" s="1"/>
  <c r="R148" i="101" s="1"/>
  <c r="S148" i="101" s="1"/>
  <c r="P158" i="101"/>
  <c r="Q158" i="101" s="1"/>
  <c r="R158" i="101" s="1"/>
  <c r="S158" i="101" s="1"/>
  <c r="P160" i="101"/>
  <c r="Q160" i="101" s="1"/>
  <c r="R160" i="101" s="1"/>
  <c r="S160" i="101" s="1"/>
  <c r="P162" i="101"/>
  <c r="Q162" i="101" s="1"/>
  <c r="R162" i="101" s="1"/>
  <c r="S162" i="101" s="1"/>
  <c r="P166" i="101"/>
  <c r="Q166" i="101" s="1"/>
  <c r="R166" i="101" s="1"/>
  <c r="S166" i="101" s="1"/>
  <c r="P168" i="101"/>
  <c r="Q168" i="101" s="1"/>
  <c r="R168" i="101" s="1"/>
  <c r="S168" i="101" s="1"/>
  <c r="P170" i="101"/>
  <c r="Q170" i="101" s="1"/>
  <c r="R170" i="101" s="1"/>
  <c r="S170" i="101" s="1"/>
  <c r="P285" i="101"/>
  <c r="Q285" i="101" s="1"/>
  <c r="R285" i="101" s="1"/>
  <c r="S285" i="101" s="1"/>
  <c r="P288" i="101"/>
  <c r="Q288" i="101" s="1"/>
  <c r="R288" i="101" s="1"/>
  <c r="S288" i="101" s="1"/>
  <c r="P289" i="101"/>
  <c r="Q289" i="101" s="1"/>
  <c r="R289" i="101" s="1"/>
  <c r="S289" i="101" s="1"/>
  <c r="P306" i="101"/>
  <c r="Q306" i="101" s="1"/>
  <c r="R306" i="101" s="1"/>
  <c r="S306" i="101" s="1"/>
  <c r="P349" i="101"/>
  <c r="Q349" i="101" s="1"/>
  <c r="R349" i="101" s="1"/>
  <c r="S349" i="101" s="1"/>
  <c r="P293" i="101"/>
  <c r="Q293" i="101" s="1"/>
  <c r="R293" i="101" s="1"/>
  <c r="S293" i="101" s="1"/>
  <c r="P297" i="101"/>
  <c r="Q297" i="101" s="1"/>
  <c r="R297" i="101" s="1"/>
  <c r="S297" i="101" s="1"/>
  <c r="P325" i="101"/>
  <c r="Q325" i="101" s="1"/>
  <c r="R325" i="101" s="1"/>
  <c r="S325" i="101" s="1"/>
  <c r="P329" i="101"/>
  <c r="Q329" i="101" s="1"/>
  <c r="R329" i="101" s="1"/>
  <c r="S329" i="101" s="1"/>
  <c r="P357" i="101"/>
  <c r="Q357" i="101" s="1"/>
  <c r="R357" i="101" s="1"/>
  <c r="S357" i="101" s="1"/>
  <c r="P361" i="101"/>
  <c r="Q361" i="101" s="1"/>
  <c r="R361" i="101" s="1"/>
  <c r="S361" i="101" s="1"/>
  <c r="P376" i="101"/>
  <c r="Q376" i="101" s="1"/>
  <c r="R376" i="101" s="1"/>
  <c r="S376" i="101" s="1"/>
  <c r="P392" i="101"/>
  <c r="Q392" i="101" s="1"/>
  <c r="R392" i="101" s="1"/>
  <c r="S392" i="101" s="1"/>
  <c r="P429" i="101"/>
  <c r="Q429" i="101" s="1"/>
  <c r="R429" i="101" s="1"/>
  <c r="S429" i="101" s="1"/>
  <c r="P476" i="101"/>
  <c r="Q476" i="101" s="1"/>
  <c r="R476" i="101" s="1"/>
  <c r="S476" i="101" s="1"/>
  <c r="P508" i="101"/>
  <c r="Q508" i="101" s="1"/>
  <c r="R508" i="101" s="1"/>
  <c r="S508" i="101" s="1"/>
  <c r="P518" i="101"/>
  <c r="Q518" i="101" s="1"/>
  <c r="R518" i="101" s="1"/>
  <c r="S518" i="101" s="1"/>
  <c r="P305" i="101"/>
  <c r="Q305" i="101" s="1"/>
  <c r="R305" i="101" s="1"/>
  <c r="S305" i="101" s="1"/>
  <c r="P328" i="101"/>
  <c r="Q328" i="101" s="1"/>
  <c r="R328" i="101" s="1"/>
  <c r="S328" i="101" s="1"/>
  <c r="P333" i="101"/>
  <c r="Q333" i="101" s="1"/>
  <c r="R333" i="101" s="1"/>
  <c r="S333" i="101" s="1"/>
  <c r="P337" i="101"/>
  <c r="Q337" i="101" s="1"/>
  <c r="R337" i="101" s="1"/>
  <c r="S337" i="101" s="1"/>
  <c r="P360" i="101"/>
  <c r="Q360" i="101" s="1"/>
  <c r="R360" i="101" s="1"/>
  <c r="S360" i="101" s="1"/>
  <c r="P402" i="101"/>
  <c r="Q402" i="101" s="1"/>
  <c r="R402" i="101" s="1"/>
  <c r="S402" i="101" s="1"/>
  <c r="P408" i="101"/>
  <c r="Q408" i="101" s="1"/>
  <c r="R408" i="101" s="1"/>
  <c r="S408" i="101" s="1"/>
  <c r="P421" i="101"/>
  <c r="Q421" i="101" s="1"/>
  <c r="R421" i="101" s="1"/>
  <c r="S421" i="101" s="1"/>
  <c r="P440" i="101"/>
  <c r="Q440" i="101" s="1"/>
  <c r="R440" i="101" s="1"/>
  <c r="S440" i="101" s="1"/>
  <c r="P453" i="101"/>
  <c r="Q453" i="101" s="1"/>
  <c r="R453" i="101" s="1"/>
  <c r="S453" i="101" s="1"/>
  <c r="P463" i="101"/>
  <c r="Q463" i="101" s="1"/>
  <c r="R463" i="101" s="1"/>
  <c r="S463" i="101" s="1"/>
  <c r="P486" i="101"/>
  <c r="Q486" i="101" s="1"/>
  <c r="R486" i="101" s="1"/>
  <c r="S486" i="101" s="1"/>
  <c r="P495" i="101"/>
  <c r="Q495" i="101" s="1"/>
  <c r="R495" i="101" s="1"/>
  <c r="S495" i="101" s="1"/>
  <c r="P281" i="101"/>
  <c r="Q281" i="101" s="1"/>
  <c r="R281" i="101" s="1"/>
  <c r="S281" i="101" s="1"/>
  <c r="P309" i="101"/>
  <c r="Q309" i="101" s="1"/>
  <c r="R309" i="101" s="1"/>
  <c r="S309" i="101" s="1"/>
  <c r="P313" i="101"/>
  <c r="Q313" i="101" s="1"/>
  <c r="R313" i="101" s="1"/>
  <c r="S313" i="101" s="1"/>
  <c r="P341" i="101"/>
  <c r="Q341" i="101" s="1"/>
  <c r="R341" i="101" s="1"/>
  <c r="S341" i="101" s="1"/>
  <c r="P345" i="101"/>
  <c r="Q345" i="101" s="1"/>
  <c r="R345" i="101" s="1"/>
  <c r="S345" i="101" s="1"/>
  <c r="P368" i="101"/>
  <c r="Q368" i="101" s="1"/>
  <c r="R368" i="101" s="1"/>
  <c r="S368" i="101" s="1"/>
  <c r="P384" i="101"/>
  <c r="Q384" i="101" s="1"/>
  <c r="R384" i="101" s="1"/>
  <c r="S384" i="101" s="1"/>
  <c r="P400" i="101"/>
  <c r="Q400" i="101" s="1"/>
  <c r="R400" i="101" s="1"/>
  <c r="S400" i="101" s="1"/>
  <c r="P432" i="101"/>
  <c r="Q432" i="101" s="1"/>
  <c r="R432" i="101" s="1"/>
  <c r="S432" i="101" s="1"/>
  <c r="P369" i="101"/>
  <c r="Q369" i="101" s="1"/>
  <c r="R369" i="101" s="1"/>
  <c r="S369" i="101" s="1"/>
  <c r="P377" i="101"/>
  <c r="Q377" i="101" s="1"/>
  <c r="R377" i="101" s="1"/>
  <c r="S377" i="101" s="1"/>
  <c r="P385" i="101"/>
  <c r="Q385" i="101" s="1"/>
  <c r="R385" i="101" s="1"/>
  <c r="S385" i="101" s="1"/>
  <c r="P393" i="101"/>
  <c r="Q393" i="101" s="1"/>
  <c r="R393" i="101" s="1"/>
  <c r="S393" i="101" s="1"/>
  <c r="P401" i="101"/>
  <c r="Q401" i="101" s="1"/>
  <c r="R401" i="101" s="1"/>
  <c r="S401" i="101" s="1"/>
  <c r="P409" i="101"/>
  <c r="Q409" i="101" s="1"/>
  <c r="R409" i="101" s="1"/>
  <c r="S409" i="101" s="1"/>
  <c r="P417" i="101"/>
  <c r="Q417" i="101" s="1"/>
  <c r="R417" i="101" s="1"/>
  <c r="S417" i="101" s="1"/>
  <c r="P425" i="101"/>
  <c r="Q425" i="101" s="1"/>
  <c r="R425" i="101" s="1"/>
  <c r="S425" i="101" s="1"/>
  <c r="P433" i="101"/>
  <c r="Q433" i="101" s="1"/>
  <c r="R433" i="101" s="1"/>
  <c r="S433" i="101" s="1"/>
  <c r="P441" i="101"/>
  <c r="Q441" i="101" s="1"/>
  <c r="R441" i="101" s="1"/>
  <c r="S441" i="101" s="1"/>
  <c r="P449" i="101"/>
  <c r="Q449" i="101" s="1"/>
  <c r="R449" i="101" s="1"/>
  <c r="S449" i="101" s="1"/>
  <c r="P457" i="101"/>
  <c r="Q457" i="101" s="1"/>
  <c r="R457" i="101" s="1"/>
  <c r="S457" i="101" s="1"/>
  <c r="P462" i="101"/>
  <c r="Q462" i="101" s="1"/>
  <c r="R462" i="101" s="1"/>
  <c r="S462" i="101" s="1"/>
  <c r="P465" i="101"/>
  <c r="Q465" i="101" s="1"/>
  <c r="R465" i="101" s="1"/>
  <c r="S465" i="101" s="1"/>
  <c r="P478" i="101"/>
  <c r="Q478" i="101" s="1"/>
  <c r="R478" i="101" s="1"/>
  <c r="S478" i="101" s="1"/>
  <c r="P481" i="101"/>
  <c r="Q481" i="101" s="1"/>
  <c r="R481" i="101" s="1"/>
  <c r="S481" i="101" s="1"/>
  <c r="P494" i="101"/>
  <c r="Q494" i="101" s="1"/>
  <c r="R494" i="101" s="1"/>
  <c r="S494" i="101" s="1"/>
  <c r="P497" i="101"/>
  <c r="Q497" i="101" s="1"/>
  <c r="R497" i="101" s="1"/>
  <c r="S497" i="101" s="1"/>
  <c r="P510" i="101"/>
  <c r="Q510" i="101" s="1"/>
  <c r="R510" i="101" s="1"/>
  <c r="S510" i="101" s="1"/>
  <c r="P529" i="101"/>
  <c r="Q529" i="101" s="1"/>
  <c r="R529" i="101" s="1"/>
  <c r="S529" i="101" s="1"/>
  <c r="P582" i="101"/>
  <c r="Q582" i="101" s="1"/>
  <c r="R582" i="101" s="1"/>
  <c r="S582" i="101" s="1"/>
  <c r="P609" i="101"/>
  <c r="Q609" i="101" s="1"/>
  <c r="R609" i="101" s="1"/>
  <c r="S609" i="101" s="1"/>
  <c r="P619" i="101"/>
  <c r="Q619" i="101" s="1"/>
  <c r="R619" i="101" s="1"/>
  <c r="S619" i="101" s="1"/>
  <c r="P649" i="101"/>
  <c r="Q649" i="101" s="1"/>
  <c r="R649" i="101" s="1"/>
  <c r="S649" i="101" s="1"/>
  <c r="P466" i="101"/>
  <c r="Q466" i="101" s="1"/>
  <c r="R466" i="101" s="1"/>
  <c r="S466" i="101" s="1"/>
  <c r="P469" i="101"/>
  <c r="Q469" i="101" s="1"/>
  <c r="R469" i="101" s="1"/>
  <c r="S469" i="101" s="1"/>
  <c r="P482" i="101"/>
  <c r="Q482" i="101" s="1"/>
  <c r="R482" i="101" s="1"/>
  <c r="S482" i="101" s="1"/>
  <c r="P485" i="101"/>
  <c r="Q485" i="101" s="1"/>
  <c r="R485" i="101" s="1"/>
  <c r="S485" i="101" s="1"/>
  <c r="P498" i="101"/>
  <c r="Q498" i="101" s="1"/>
  <c r="R498" i="101" s="1"/>
  <c r="S498" i="101" s="1"/>
  <c r="P501" i="101"/>
  <c r="Q501" i="101" s="1"/>
  <c r="R501" i="101" s="1"/>
  <c r="S501" i="101" s="1"/>
  <c r="P521" i="101"/>
  <c r="Q521" i="101" s="1"/>
  <c r="R521" i="101" s="1"/>
  <c r="S521" i="101" s="1"/>
  <c r="P571" i="101"/>
  <c r="Q571" i="101" s="1"/>
  <c r="R571" i="101" s="1"/>
  <c r="S571" i="101" s="1"/>
  <c r="P656" i="101"/>
  <c r="Q656" i="101" s="1"/>
  <c r="R656" i="101" s="1"/>
  <c r="S656" i="101" s="1"/>
  <c r="P562" i="101"/>
  <c r="Q562" i="101" s="1"/>
  <c r="R562" i="101" s="1"/>
  <c r="S562" i="101" s="1"/>
  <c r="P590" i="101"/>
  <c r="Q590" i="101" s="1"/>
  <c r="R590" i="101" s="1"/>
  <c r="S590" i="101" s="1"/>
  <c r="P670" i="101"/>
  <c r="Q670" i="101" s="1"/>
  <c r="R670" i="101" s="1"/>
  <c r="S670" i="101" s="1"/>
  <c r="P714" i="101"/>
  <c r="Q714" i="101" s="1"/>
  <c r="R714" i="101" s="1"/>
  <c r="S714" i="101" s="1"/>
  <c r="P739" i="101"/>
  <c r="Q739" i="101" s="1"/>
  <c r="R739" i="101" s="1"/>
  <c r="S739" i="101" s="1"/>
  <c r="P740" i="101"/>
  <c r="Q740" i="101" s="1"/>
  <c r="R740" i="101" s="1"/>
  <c r="S740" i="101" s="1"/>
  <c r="P514" i="101"/>
  <c r="Q514" i="101" s="1"/>
  <c r="R514" i="101" s="1"/>
  <c r="S514" i="101" s="1"/>
  <c r="P522" i="101"/>
  <c r="Q522" i="101" s="1"/>
  <c r="R522" i="101" s="1"/>
  <c r="S522" i="101" s="1"/>
  <c r="P530" i="101"/>
  <c r="Q530" i="101" s="1"/>
  <c r="R530" i="101" s="1"/>
  <c r="S530" i="101" s="1"/>
  <c r="P538" i="101"/>
  <c r="Q538" i="101" s="1"/>
  <c r="R538" i="101" s="1"/>
  <c r="S538" i="101" s="1"/>
  <c r="P546" i="101"/>
  <c r="Q546" i="101" s="1"/>
  <c r="R546" i="101" s="1"/>
  <c r="S546" i="101" s="1"/>
  <c r="P554" i="101"/>
  <c r="Q554" i="101" s="1"/>
  <c r="R554" i="101" s="1"/>
  <c r="S554" i="101" s="1"/>
  <c r="P566" i="101"/>
  <c r="Q566" i="101" s="1"/>
  <c r="R566" i="101" s="1"/>
  <c r="S566" i="101" s="1"/>
  <c r="P570" i="101"/>
  <c r="Q570" i="101" s="1"/>
  <c r="R570" i="101" s="1"/>
  <c r="S570" i="101" s="1"/>
  <c r="P598" i="101"/>
  <c r="Q598" i="101" s="1"/>
  <c r="R598" i="101" s="1"/>
  <c r="S598" i="101" s="1"/>
  <c r="P602" i="101"/>
  <c r="Q602" i="101" s="1"/>
  <c r="R602" i="101" s="1"/>
  <c r="S602" i="101" s="1"/>
  <c r="P642" i="101"/>
  <c r="Q642" i="101" s="1"/>
  <c r="R642" i="101" s="1"/>
  <c r="S642" i="101" s="1"/>
  <c r="P674" i="101"/>
  <c r="Q674" i="101" s="1"/>
  <c r="R674" i="101" s="1"/>
  <c r="S674" i="101" s="1"/>
  <c r="P569" i="101"/>
  <c r="Q569" i="101" s="1"/>
  <c r="R569" i="101" s="1"/>
  <c r="S569" i="101" s="1"/>
  <c r="P574" i="101"/>
  <c r="Q574" i="101" s="1"/>
  <c r="R574" i="101" s="1"/>
  <c r="S574" i="101" s="1"/>
  <c r="P578" i="101"/>
  <c r="Q578" i="101" s="1"/>
  <c r="R578" i="101" s="1"/>
  <c r="S578" i="101" s="1"/>
  <c r="P601" i="101"/>
  <c r="Q601" i="101" s="1"/>
  <c r="R601" i="101" s="1"/>
  <c r="S601" i="101" s="1"/>
  <c r="P606" i="101"/>
  <c r="Q606" i="101" s="1"/>
  <c r="R606" i="101" s="1"/>
  <c r="S606" i="101" s="1"/>
  <c r="P626" i="101"/>
  <c r="Q626" i="101" s="1"/>
  <c r="R626" i="101" s="1"/>
  <c r="S626" i="101" s="1"/>
  <c r="P654" i="101"/>
  <c r="Q654" i="101" s="1"/>
  <c r="R654" i="101" s="1"/>
  <c r="S654" i="101" s="1"/>
  <c r="P667" i="101"/>
  <c r="Q667" i="101" s="1"/>
  <c r="R667" i="101" s="1"/>
  <c r="S667" i="101" s="1"/>
  <c r="P686" i="101"/>
  <c r="Q686" i="101" s="1"/>
  <c r="R686" i="101" s="1"/>
  <c r="S686" i="101" s="1"/>
  <c r="P641" i="101"/>
  <c r="Q641" i="101" s="1"/>
  <c r="R641" i="101" s="1"/>
  <c r="S641" i="101" s="1"/>
  <c r="P646" i="101"/>
  <c r="Q646" i="101" s="1"/>
  <c r="R646" i="101" s="1"/>
  <c r="S646" i="101" s="1"/>
  <c r="P657" i="101"/>
  <c r="Q657" i="101" s="1"/>
  <c r="R657" i="101" s="1"/>
  <c r="S657" i="101" s="1"/>
  <c r="P662" i="101"/>
  <c r="Q662" i="101" s="1"/>
  <c r="R662" i="101" s="1"/>
  <c r="S662" i="101" s="1"/>
  <c r="P673" i="101"/>
  <c r="Q673" i="101" s="1"/>
  <c r="R673" i="101" s="1"/>
  <c r="S673" i="101" s="1"/>
  <c r="P678" i="101"/>
  <c r="Q678" i="101" s="1"/>
  <c r="R678" i="101" s="1"/>
  <c r="S678" i="101" s="1"/>
  <c r="P689" i="101"/>
  <c r="Q689" i="101" s="1"/>
  <c r="R689" i="101" s="1"/>
  <c r="S689" i="101" s="1"/>
  <c r="P694" i="101"/>
  <c r="Q694" i="101" s="1"/>
  <c r="R694" i="101" s="1"/>
  <c r="S694" i="101" s="1"/>
  <c r="P701" i="101"/>
  <c r="Q701" i="101" s="1"/>
  <c r="R701" i="101" s="1"/>
  <c r="S701" i="101" s="1"/>
  <c r="P702" i="101"/>
  <c r="Q702" i="101" s="1"/>
  <c r="R702" i="101" s="1"/>
  <c r="S702" i="101" s="1"/>
  <c r="P706" i="101"/>
  <c r="Q706" i="101" s="1"/>
  <c r="R706" i="101" s="1"/>
  <c r="S706" i="101" s="1"/>
  <c r="P708" i="101"/>
  <c r="Q708" i="101" s="1"/>
  <c r="R708" i="101" s="1"/>
  <c r="S708" i="101" s="1"/>
  <c r="P726" i="101"/>
  <c r="Q726" i="101" s="1"/>
  <c r="R726" i="101" s="1"/>
  <c r="S726" i="101" s="1"/>
  <c r="P758" i="101"/>
  <c r="Q758" i="101" s="1"/>
  <c r="R758" i="101" s="1"/>
  <c r="S758" i="101" s="1"/>
  <c r="P614" i="101"/>
  <c r="Q614" i="101" s="1"/>
  <c r="R614" i="101" s="1"/>
  <c r="S614" i="101" s="1"/>
  <c r="P622" i="101"/>
  <c r="Q622" i="101" s="1"/>
  <c r="R622" i="101" s="1"/>
  <c r="S622" i="101" s="1"/>
  <c r="P630" i="101"/>
  <c r="Q630" i="101" s="1"/>
  <c r="R630" i="101" s="1"/>
  <c r="S630" i="101" s="1"/>
  <c r="P638" i="101"/>
  <c r="Q638" i="101" s="1"/>
  <c r="R638" i="101" s="1"/>
  <c r="S638" i="101" s="1"/>
  <c r="P645" i="101"/>
  <c r="Q645" i="101" s="1"/>
  <c r="R645" i="101" s="1"/>
  <c r="S645" i="101" s="1"/>
  <c r="P650" i="101"/>
  <c r="Q650" i="101" s="1"/>
  <c r="R650" i="101" s="1"/>
  <c r="S650" i="101" s="1"/>
  <c r="P661" i="101"/>
  <c r="Q661" i="101" s="1"/>
  <c r="R661" i="101" s="1"/>
  <c r="S661" i="101" s="1"/>
  <c r="P666" i="101"/>
  <c r="Q666" i="101" s="1"/>
  <c r="R666" i="101" s="1"/>
  <c r="S666" i="101" s="1"/>
  <c r="P677" i="101"/>
  <c r="Q677" i="101" s="1"/>
  <c r="R677" i="101" s="1"/>
  <c r="S677" i="101" s="1"/>
  <c r="P682" i="101"/>
  <c r="Q682" i="101" s="1"/>
  <c r="R682" i="101" s="1"/>
  <c r="S682" i="101" s="1"/>
  <c r="P693" i="101"/>
  <c r="Q693" i="101" s="1"/>
  <c r="R693" i="101" s="1"/>
  <c r="S693" i="101" s="1"/>
  <c r="P698" i="101"/>
  <c r="Q698" i="101" s="1"/>
  <c r="R698" i="101" s="1"/>
  <c r="S698" i="101" s="1"/>
  <c r="P709" i="101"/>
  <c r="Q709" i="101" s="1"/>
  <c r="R709" i="101" s="1"/>
  <c r="S709" i="101" s="1"/>
  <c r="P716" i="101"/>
  <c r="Q716" i="101" s="1"/>
  <c r="R716" i="101" s="1"/>
  <c r="S716" i="101" s="1"/>
  <c r="P724" i="101"/>
  <c r="Q724" i="101" s="1"/>
  <c r="R724" i="101" s="1"/>
  <c r="S724" i="101" s="1"/>
  <c r="P756" i="101"/>
  <c r="Q756" i="101" s="1"/>
  <c r="R756" i="101" s="1"/>
  <c r="S756" i="101" s="1"/>
  <c r="P700" i="101"/>
  <c r="Q700" i="101" s="1"/>
  <c r="R700" i="101" s="1"/>
  <c r="S700" i="101" s="1"/>
  <c r="P705" i="101"/>
  <c r="Q705" i="101" s="1"/>
  <c r="R705" i="101" s="1"/>
  <c r="S705" i="101" s="1"/>
  <c r="P729" i="101"/>
  <c r="Q729" i="101" s="1"/>
  <c r="R729" i="101" s="1"/>
  <c r="S729" i="101" s="1"/>
  <c r="P730" i="101"/>
  <c r="Q730" i="101" s="1"/>
  <c r="R730" i="101" s="1"/>
  <c r="S730" i="101" s="1"/>
  <c r="P732" i="101"/>
  <c r="Q732" i="101" s="1"/>
  <c r="R732" i="101" s="1"/>
  <c r="S732" i="101" s="1"/>
  <c r="P745" i="101"/>
  <c r="Q745" i="101" s="1"/>
  <c r="R745" i="101" s="1"/>
  <c r="S745" i="101" s="1"/>
  <c r="P746" i="101"/>
  <c r="Q746" i="101" s="1"/>
  <c r="R746" i="101" s="1"/>
  <c r="S746" i="101" s="1"/>
  <c r="P748" i="101"/>
  <c r="Q748" i="101" s="1"/>
  <c r="R748" i="101" s="1"/>
  <c r="S748" i="101" s="1"/>
  <c r="P761" i="101"/>
  <c r="Q761" i="101" s="1"/>
  <c r="R761" i="101" s="1"/>
  <c r="S761" i="101" s="1"/>
  <c r="P762" i="101"/>
  <c r="Q762" i="101" s="1"/>
  <c r="R762" i="101" s="1"/>
  <c r="S762" i="101" s="1"/>
  <c r="P764" i="101"/>
  <c r="Q764" i="101" s="1"/>
  <c r="R764" i="101" s="1"/>
  <c r="S764" i="101" s="1"/>
  <c r="P772" i="101"/>
  <c r="Q772" i="101" s="1"/>
  <c r="R772" i="101" s="1"/>
  <c r="S772" i="101" s="1"/>
  <c r="P780" i="101"/>
  <c r="Q780" i="101" s="1"/>
  <c r="R780" i="101" s="1"/>
  <c r="S780" i="101" s="1"/>
  <c r="P788" i="101"/>
  <c r="Q788" i="101" s="1"/>
  <c r="R788" i="101" s="1"/>
  <c r="S788" i="101" s="1"/>
  <c r="P811" i="101"/>
  <c r="Q811" i="101" s="1"/>
  <c r="R811" i="101" s="1"/>
  <c r="S811" i="101" s="1"/>
  <c r="P704" i="101"/>
  <c r="Q704" i="101" s="1"/>
  <c r="R704" i="101" s="1"/>
  <c r="S704" i="101" s="1"/>
  <c r="P712" i="101"/>
  <c r="Q712" i="101" s="1"/>
  <c r="R712" i="101" s="1"/>
  <c r="S712" i="101" s="1"/>
  <c r="P720" i="101"/>
  <c r="Q720" i="101" s="1"/>
  <c r="R720" i="101" s="1"/>
  <c r="S720" i="101" s="1"/>
  <c r="P728" i="101"/>
  <c r="Q728" i="101" s="1"/>
  <c r="R728" i="101" s="1"/>
  <c r="S728" i="101" s="1"/>
  <c r="P736" i="101"/>
  <c r="Q736" i="101" s="1"/>
  <c r="R736" i="101" s="1"/>
  <c r="S736" i="101" s="1"/>
  <c r="P744" i="101"/>
  <c r="Q744" i="101" s="1"/>
  <c r="R744" i="101" s="1"/>
  <c r="S744" i="101" s="1"/>
  <c r="P752" i="101"/>
  <c r="Q752" i="101" s="1"/>
  <c r="R752" i="101" s="1"/>
  <c r="S752" i="101" s="1"/>
  <c r="P760" i="101"/>
  <c r="Q760" i="101" s="1"/>
  <c r="R760" i="101" s="1"/>
  <c r="S760" i="101" s="1"/>
  <c r="P768" i="101"/>
  <c r="Q768" i="101" s="1"/>
  <c r="R768" i="101" s="1"/>
  <c r="S768" i="101" s="1"/>
  <c r="P776" i="101"/>
  <c r="Q776" i="101" s="1"/>
  <c r="R776" i="101" s="1"/>
  <c r="S776" i="101" s="1"/>
  <c r="P784" i="101"/>
  <c r="Q784" i="101" s="1"/>
  <c r="R784" i="101" s="1"/>
  <c r="S784" i="101" s="1"/>
  <c r="P799" i="101"/>
  <c r="Q799" i="101" s="1"/>
  <c r="R799" i="101" s="1"/>
  <c r="S799" i="101" s="1"/>
  <c r="P807" i="101"/>
  <c r="Q807" i="101" s="1"/>
  <c r="R807" i="101" s="1"/>
  <c r="S807" i="101" s="1"/>
  <c r="P815" i="101"/>
  <c r="Q815" i="101" s="1"/>
  <c r="R815" i="101" s="1"/>
  <c r="S815" i="101" s="1"/>
  <c r="P797" i="101"/>
  <c r="Q797" i="101" s="1"/>
  <c r="R797" i="101" s="1"/>
  <c r="S797" i="101" s="1"/>
  <c r="P805" i="101"/>
  <c r="Q805" i="101" s="1"/>
  <c r="R805" i="101" s="1"/>
  <c r="S805" i="101" s="1"/>
  <c r="P813" i="101"/>
  <c r="Q813" i="101" s="1"/>
  <c r="R813" i="101" s="1"/>
  <c r="S813" i="101" s="1"/>
  <c r="P821" i="101"/>
  <c r="Q821" i="101" s="1"/>
  <c r="R821" i="101" s="1"/>
  <c r="S821" i="101" s="1"/>
  <c r="P823" i="101"/>
  <c r="Q823" i="101" s="1"/>
  <c r="R823" i="101" s="1"/>
  <c r="S823" i="101" s="1"/>
  <c r="P825" i="101"/>
  <c r="Q825" i="101" s="1"/>
  <c r="R825" i="101" s="1"/>
  <c r="S825" i="101" s="1"/>
  <c r="P827" i="101"/>
  <c r="Q827" i="101" s="1"/>
  <c r="R827" i="101" s="1"/>
  <c r="S827" i="101" s="1"/>
  <c r="P829" i="101"/>
  <c r="Q829" i="101" s="1"/>
  <c r="R829" i="101" s="1"/>
  <c r="S829" i="101" s="1"/>
  <c r="P831" i="101"/>
  <c r="Q831" i="101" s="1"/>
  <c r="R831" i="101" s="1"/>
  <c r="S831" i="101" s="1"/>
  <c r="P833" i="101"/>
  <c r="Q833" i="101" s="1"/>
  <c r="R833" i="101" s="1"/>
  <c r="S833" i="101" s="1"/>
  <c r="P835" i="101"/>
  <c r="Q835" i="101" s="1"/>
  <c r="R835" i="101" s="1"/>
  <c r="S835" i="101" s="1"/>
  <c r="P837" i="101"/>
  <c r="Q837" i="101" s="1"/>
  <c r="R837" i="101" s="1"/>
  <c r="S837" i="101" s="1"/>
  <c r="P839" i="101"/>
  <c r="Q839" i="101" s="1"/>
  <c r="R839" i="101" s="1"/>
  <c r="S839" i="101" s="1"/>
  <c r="P841" i="101"/>
  <c r="Q841" i="101" s="1"/>
  <c r="R841" i="101" s="1"/>
  <c r="S841" i="101" s="1"/>
  <c r="P843" i="101"/>
  <c r="Q843" i="101" s="1"/>
  <c r="R843" i="101" s="1"/>
  <c r="S843" i="101" s="1"/>
  <c r="P845" i="101"/>
  <c r="Q845" i="101" s="1"/>
  <c r="R845" i="101" s="1"/>
  <c r="S845" i="101" s="1"/>
  <c r="P789" i="82"/>
  <c r="P809" i="82"/>
  <c r="Q809" i="82" s="1"/>
  <c r="R809" i="82" s="1"/>
  <c r="P729" i="82"/>
  <c r="Q729" i="82" s="1"/>
  <c r="R729" i="82" s="1"/>
  <c r="P755" i="82"/>
  <c r="P760" i="82"/>
  <c r="P777" i="82"/>
  <c r="P831" i="82"/>
  <c r="Q831" i="82" s="1"/>
  <c r="R831" i="82" s="1"/>
  <c r="P779" i="82"/>
  <c r="P744" i="82"/>
  <c r="Q744" i="82" s="1"/>
  <c r="R744" i="82" s="1"/>
  <c r="P708" i="82"/>
  <c r="Q708" i="82" s="1"/>
  <c r="R708" i="82" s="1"/>
  <c r="P741" i="82"/>
  <c r="Q741" i="82" s="1"/>
  <c r="R741" i="82" s="1"/>
  <c r="P810" i="82"/>
  <c r="Q810" i="82" s="1"/>
  <c r="R810" i="82" s="1"/>
  <c r="P746" i="82"/>
  <c r="Q746" i="82" s="1"/>
  <c r="R746" i="82" s="1"/>
  <c r="P749" i="82"/>
  <c r="Q749" i="82" s="1"/>
  <c r="R749" i="82" s="1"/>
  <c r="P767" i="82"/>
  <c r="Q767" i="82" s="1"/>
  <c r="R767" i="82" s="1"/>
  <c r="P623" i="82"/>
  <c r="Q623" i="82" s="1"/>
  <c r="R623" i="82" s="1"/>
  <c r="P657" i="82"/>
  <c r="Q657" i="82" s="1"/>
  <c r="R657" i="82" s="1"/>
  <c r="P714" i="82"/>
  <c r="Q714" i="82" s="1"/>
  <c r="R714" i="82" s="1"/>
  <c r="P716" i="82"/>
  <c r="Q716" i="82" s="1"/>
  <c r="R716" i="82" s="1"/>
  <c r="P730" i="82"/>
  <c r="Q730" i="82" s="1"/>
  <c r="R730" i="82" s="1"/>
  <c r="P778" i="82"/>
  <c r="P792" i="82"/>
  <c r="Q792" i="82" s="1"/>
  <c r="R792" i="82" s="1"/>
  <c r="P803" i="82"/>
  <c r="Q803" i="82" s="1"/>
  <c r="R803" i="82" s="1"/>
  <c r="P886" i="82"/>
  <c r="P333" i="82"/>
  <c r="Q333" i="82" s="1"/>
  <c r="R333" i="82" s="1"/>
  <c r="P725" i="82"/>
  <c r="Q725" i="82" s="1"/>
  <c r="R725" i="82" s="1"/>
  <c r="P719" i="82"/>
  <c r="Q719" i="82" s="1"/>
  <c r="R719" i="82" s="1"/>
  <c r="P836" i="82"/>
  <c r="Q836" i="82" s="1"/>
  <c r="R836" i="82" s="1"/>
  <c r="P837" i="82"/>
  <c r="Q837" i="82" s="1"/>
  <c r="R837" i="82" s="1"/>
  <c r="P847" i="82"/>
  <c r="Q847" i="82" s="1"/>
  <c r="R847" i="82" s="1"/>
  <c r="P860" i="82"/>
  <c r="Q860" i="82" s="1"/>
  <c r="R860" i="82" s="1"/>
  <c r="P872" i="82"/>
  <c r="Q872" i="82" s="1"/>
  <c r="R872" i="82" s="1"/>
  <c r="P689" i="82"/>
  <c r="Q689" i="82" s="1"/>
  <c r="R689" i="82" s="1"/>
  <c r="P673" i="82"/>
  <c r="Q673" i="82" s="1"/>
  <c r="R673" i="82" s="1"/>
  <c r="P707" i="82"/>
  <c r="P669" i="82"/>
  <c r="P706" i="82"/>
  <c r="Q706" i="82" s="1"/>
  <c r="R706" i="82" s="1"/>
  <c r="P766" i="82"/>
  <c r="Q766" i="82" s="1"/>
  <c r="R766" i="82" s="1"/>
  <c r="P812" i="82"/>
  <c r="Q812" i="82" s="1"/>
  <c r="R812" i="82" s="1"/>
  <c r="P858" i="82"/>
  <c r="Q858" i="82" s="1"/>
  <c r="R858" i="82" s="1"/>
  <c r="P871" i="82"/>
  <c r="P703" i="82"/>
  <c r="P757" i="82"/>
  <c r="Q757" i="82" s="1"/>
  <c r="R757" i="82" s="1"/>
  <c r="P763" i="82"/>
  <c r="Q763" i="82" s="1"/>
  <c r="R763" i="82" s="1"/>
  <c r="P771" i="82"/>
  <c r="P787" i="82"/>
  <c r="P811" i="82"/>
  <c r="Q811" i="82" s="1"/>
  <c r="R811" i="82" s="1"/>
  <c r="P843" i="82"/>
  <c r="Q843" i="82" s="1"/>
  <c r="R843" i="82" s="1"/>
  <c r="P850" i="82"/>
  <c r="Q850" i="82" s="1"/>
  <c r="R850" i="82" s="1"/>
  <c r="P857" i="82"/>
  <c r="Q857" i="82" s="1"/>
  <c r="R857" i="82" s="1"/>
  <c r="P701" i="82"/>
  <c r="Q701" i="82" s="1"/>
  <c r="R701" i="82" s="1"/>
  <c r="P664" i="82"/>
  <c r="P693" i="82"/>
  <c r="Q693" i="82" s="1"/>
  <c r="R693" i="82" s="1"/>
  <c r="P697" i="82"/>
  <c r="Q697" i="82" s="1"/>
  <c r="R697" i="82" s="1"/>
  <c r="P710" i="82"/>
  <c r="Q710" i="82" s="1"/>
  <c r="R710" i="82" s="1"/>
  <c r="P726" i="82"/>
  <c r="Q726" i="82" s="1"/>
  <c r="R726" i="82" s="1"/>
  <c r="P727" i="82"/>
  <c r="Q727" i="82" s="1"/>
  <c r="R727" i="82" s="1"/>
  <c r="P748" i="82"/>
  <c r="Q748" i="82" s="1"/>
  <c r="R748" i="82" s="1"/>
  <c r="P762" i="82"/>
  <c r="P801" i="82"/>
  <c r="Q801" i="82" s="1"/>
  <c r="R801" i="82" s="1"/>
  <c r="P877" i="82"/>
  <c r="Q877" i="82" s="1"/>
  <c r="R877" i="82" s="1"/>
  <c r="P677" i="82"/>
  <c r="Q677" i="82" s="1"/>
  <c r="R677" i="82" s="1"/>
  <c r="P685" i="82"/>
  <c r="Q685" i="82" s="1"/>
  <c r="R685" i="82" s="1"/>
  <c r="P718" i="82"/>
  <c r="Q718" i="82" s="1"/>
  <c r="R718" i="82" s="1"/>
  <c r="P620" i="82"/>
  <c r="Q620" i="82" s="1"/>
  <c r="R620" i="82" s="1"/>
  <c r="P659" i="82"/>
  <c r="P565" i="82"/>
  <c r="Q565" i="82" s="1"/>
  <c r="R565" i="82" s="1"/>
  <c r="P567" i="82"/>
  <c r="Q567" i="82" s="1"/>
  <c r="R567" i="82" s="1"/>
  <c r="P569" i="82"/>
  <c r="Q569" i="82" s="1"/>
  <c r="R569" i="82" s="1"/>
  <c r="P571" i="82"/>
  <c r="Q571" i="82" s="1"/>
  <c r="R571" i="82" s="1"/>
  <c r="P573" i="82"/>
  <c r="P575" i="82"/>
  <c r="Q575" i="82" s="1"/>
  <c r="R575" i="82" s="1"/>
  <c r="P577" i="82"/>
  <c r="Q577" i="82" s="1"/>
  <c r="R577" i="82" s="1"/>
  <c r="P580" i="82"/>
  <c r="Q580" i="82" s="1"/>
  <c r="R580" i="82" s="1"/>
  <c r="P582" i="82"/>
  <c r="P584" i="82"/>
  <c r="Q584" i="82" s="1"/>
  <c r="R584" i="82" s="1"/>
  <c r="P586" i="82"/>
  <c r="Q586" i="82" s="1"/>
  <c r="R586" i="82" s="1"/>
  <c r="P588" i="82"/>
  <c r="Q588" i="82" s="1"/>
  <c r="R588" i="82" s="1"/>
  <c r="P591" i="82"/>
  <c r="Q591" i="82" s="1"/>
  <c r="R591" i="82" s="1"/>
  <c r="P593" i="82"/>
  <c r="P595" i="82"/>
  <c r="Q595" i="82" s="1"/>
  <c r="R595" i="82" s="1"/>
  <c r="P598" i="82"/>
  <c r="Q598" i="82" s="1"/>
  <c r="R598" i="82" s="1"/>
  <c r="P599" i="82"/>
  <c r="Q599" i="82" s="1"/>
  <c r="R599" i="82" s="1"/>
  <c r="P602" i="82"/>
  <c r="P605" i="82"/>
  <c r="Q605" i="82" s="1"/>
  <c r="R605" i="82" s="1"/>
  <c r="P607" i="82"/>
  <c r="Q607" i="82" s="1"/>
  <c r="R607" i="82" s="1"/>
  <c r="P608" i="82"/>
  <c r="P611" i="82"/>
  <c r="Q611" i="82" s="1"/>
  <c r="R611" i="82" s="1"/>
  <c r="P613" i="82"/>
  <c r="Q613" i="82" s="1"/>
  <c r="R613" i="82" s="1"/>
  <c r="P615" i="82"/>
  <c r="Q615" i="82" s="1"/>
  <c r="R615" i="82" s="1"/>
  <c r="P618" i="82"/>
  <c r="P761" i="82"/>
  <c r="Q761" i="82" s="1"/>
  <c r="R761" i="82" s="1"/>
  <c r="P772" i="82"/>
  <c r="Q772" i="82" s="1"/>
  <c r="R772" i="82" s="1"/>
  <c r="P781" i="82"/>
  <c r="P822" i="82"/>
  <c r="P825" i="82"/>
  <c r="Q825" i="82" s="1"/>
  <c r="R825" i="82" s="1"/>
  <c r="P844" i="82"/>
  <c r="Q844" i="82" s="1"/>
  <c r="R844" i="82" s="1"/>
  <c r="P861" i="82"/>
  <c r="Q861" i="82" s="1"/>
  <c r="R861" i="82" s="1"/>
  <c r="P566" i="82"/>
  <c r="Q566" i="82" s="1"/>
  <c r="R566" i="82" s="1"/>
  <c r="P568" i="82"/>
  <c r="Q568" i="82" s="1"/>
  <c r="R568" i="82" s="1"/>
  <c r="P570" i="82"/>
  <c r="Q570" i="82" s="1"/>
  <c r="R570" i="82" s="1"/>
  <c r="P572" i="82"/>
  <c r="Q572" i="82" s="1"/>
  <c r="R572" i="82" s="1"/>
  <c r="P574" i="82"/>
  <c r="Q574" i="82" s="1"/>
  <c r="R574" i="82" s="1"/>
  <c r="P576" i="82"/>
  <c r="Q576" i="82" s="1"/>
  <c r="R576" i="82" s="1"/>
  <c r="P578" i="82"/>
  <c r="Q578" i="82" s="1"/>
  <c r="R578" i="82" s="1"/>
  <c r="P579" i="82"/>
  <c r="Q579" i="82" s="1"/>
  <c r="R579" i="82" s="1"/>
  <c r="P583" i="82"/>
  <c r="Q583" i="82" s="1"/>
  <c r="R583" i="82" s="1"/>
  <c r="P585" i="82"/>
  <c r="Q585" i="82" s="1"/>
  <c r="R585" i="82" s="1"/>
  <c r="P587" i="82"/>
  <c r="Q587" i="82" s="1"/>
  <c r="R587" i="82" s="1"/>
  <c r="P589" i="82"/>
  <c r="Q589" i="82" s="1"/>
  <c r="R589" i="82" s="1"/>
  <c r="P590" i="82"/>
  <c r="Q590" i="82" s="1"/>
  <c r="R590" i="82" s="1"/>
  <c r="P592" i="82"/>
  <c r="Q592" i="82" s="1"/>
  <c r="R592" i="82" s="1"/>
  <c r="P594" i="82"/>
  <c r="Q594" i="82" s="1"/>
  <c r="R594" i="82" s="1"/>
  <c r="P596" i="82"/>
  <c r="Q596" i="82" s="1"/>
  <c r="R596" i="82" s="1"/>
  <c r="P597" i="82"/>
  <c r="Q597" i="82" s="1"/>
  <c r="R597" i="82" s="1"/>
  <c r="P600" i="82"/>
  <c r="P603" i="82"/>
  <c r="Q603" i="82" s="1"/>
  <c r="R603" i="82" s="1"/>
  <c r="P604" i="82"/>
  <c r="Q604" i="82" s="1"/>
  <c r="R604" i="82" s="1"/>
  <c r="P606" i="82"/>
  <c r="Q606" i="82" s="1"/>
  <c r="R606" i="82" s="1"/>
  <c r="P610" i="82"/>
  <c r="P612" i="82"/>
  <c r="Q612" i="82" s="1"/>
  <c r="R612" i="82" s="1"/>
  <c r="P614" i="82"/>
  <c r="Q614" i="82" s="1"/>
  <c r="R614" i="82" s="1"/>
  <c r="P619" i="82"/>
  <c r="P681" i="82"/>
  <c r="Q681" i="82" s="1"/>
  <c r="R681" i="82" s="1"/>
  <c r="P735" i="82"/>
  <c r="P713" i="82"/>
  <c r="Q713" i="82" s="1"/>
  <c r="R713" i="82" s="1"/>
  <c r="P732" i="82"/>
  <c r="Q732" i="82" s="1"/>
  <c r="R732" i="82" s="1"/>
  <c r="P742" i="82"/>
  <c r="P751" i="82"/>
  <c r="Q751" i="82" s="1"/>
  <c r="R751" i="82" s="1"/>
  <c r="P782" i="82"/>
  <c r="Q782" i="82" s="1"/>
  <c r="R782" i="82" s="1"/>
  <c r="P814" i="82"/>
  <c r="Q814" i="82" s="1"/>
  <c r="R814" i="82" s="1"/>
  <c r="P815" i="82"/>
  <c r="Q815" i="82" s="1"/>
  <c r="R815" i="82" s="1"/>
  <c r="P820" i="82"/>
  <c r="P832" i="82"/>
  <c r="Q832" i="82" s="1"/>
  <c r="R832" i="82" s="1"/>
  <c r="P838" i="82"/>
  <c r="Q838" i="82" s="1"/>
  <c r="R838" i="82" s="1"/>
  <c r="P841" i="82"/>
  <c r="Q841" i="82" s="1"/>
  <c r="R841" i="82" s="1"/>
  <c r="P864" i="82"/>
  <c r="P874" i="82"/>
  <c r="P622" i="82"/>
  <c r="P624" i="82"/>
  <c r="Q624" i="82" s="1"/>
  <c r="R624" i="82" s="1"/>
  <c r="P627" i="82"/>
  <c r="P630" i="82"/>
  <c r="Q630" i="82" s="1"/>
  <c r="R630" i="82" s="1"/>
  <c r="P633" i="82"/>
  <c r="P635" i="82"/>
  <c r="Q635" i="82" s="1"/>
  <c r="R635" i="82" s="1"/>
  <c r="P637" i="82"/>
  <c r="Q637" i="82" s="1"/>
  <c r="R637" i="82" s="1"/>
  <c r="P639" i="82"/>
  <c r="Q639" i="82" s="1"/>
  <c r="R639" i="82" s="1"/>
  <c r="P643" i="82"/>
  <c r="P646" i="82"/>
  <c r="P648" i="82"/>
  <c r="Q648" i="82" s="1"/>
  <c r="R648" i="82" s="1"/>
  <c r="P650" i="82"/>
  <c r="Q650" i="82" s="1"/>
  <c r="R650" i="82" s="1"/>
  <c r="P652" i="82"/>
  <c r="Q652" i="82" s="1"/>
  <c r="R652" i="82" s="1"/>
  <c r="P654" i="82"/>
  <c r="Q654" i="82" s="1"/>
  <c r="R654" i="82" s="1"/>
  <c r="P656" i="82"/>
  <c r="Q656" i="82" s="1"/>
  <c r="R656" i="82" s="1"/>
  <c r="P704" i="82"/>
  <c r="Q704" i="82" s="1"/>
  <c r="R704" i="82" s="1"/>
  <c r="P709" i="82"/>
  <c r="Q709" i="82" s="1"/>
  <c r="R709" i="82" s="1"/>
  <c r="P712" i="82"/>
  <c r="Q712" i="82" s="1"/>
  <c r="R712" i="82" s="1"/>
  <c r="P723" i="82"/>
  <c r="Q723" i="82" s="1"/>
  <c r="R723" i="82" s="1"/>
  <c r="P738" i="82"/>
  <c r="P743" i="82"/>
  <c r="Q743" i="82" s="1"/>
  <c r="R743" i="82" s="1"/>
  <c r="P750" i="82"/>
  <c r="Q750" i="82" s="1"/>
  <c r="R750" i="82" s="1"/>
  <c r="P758" i="82"/>
  <c r="Q758" i="82" s="1"/>
  <c r="R758" i="82" s="1"/>
  <c r="P769" i="82"/>
  <c r="Q769" i="82" s="1"/>
  <c r="R769" i="82" s="1"/>
  <c r="P788" i="82"/>
  <c r="P796" i="82"/>
  <c r="Q796" i="82" s="1"/>
  <c r="R796" i="82" s="1"/>
  <c r="P800" i="82"/>
  <c r="Q800" i="82" s="1"/>
  <c r="R800" i="82" s="1"/>
  <c r="P835" i="82"/>
  <c r="Q835" i="82" s="1"/>
  <c r="R835" i="82" s="1"/>
  <c r="P848" i="82"/>
  <c r="Q848" i="82" s="1"/>
  <c r="R848" i="82" s="1"/>
  <c r="P869" i="82"/>
  <c r="Q869" i="82" s="1"/>
  <c r="R869" i="82" s="1"/>
  <c r="P880" i="82"/>
  <c r="Q880" i="82" s="1"/>
  <c r="R880" i="82" s="1"/>
  <c r="P882" i="82"/>
  <c r="P698" i="82"/>
  <c r="Q698" i="82" s="1"/>
  <c r="R698" i="82" s="1"/>
  <c r="P699" i="82"/>
  <c r="Q699" i="82" s="1"/>
  <c r="R699" i="82" s="1"/>
  <c r="P700" i="82"/>
  <c r="Q700" i="82" s="1"/>
  <c r="R700" i="82" s="1"/>
  <c r="P715" i="82"/>
  <c r="Q715" i="82" s="1"/>
  <c r="R715" i="82" s="1"/>
  <c r="P722" i="82"/>
  <c r="Q722" i="82" s="1"/>
  <c r="R722" i="82" s="1"/>
  <c r="P736" i="82"/>
  <c r="Q736" i="82" s="1"/>
  <c r="R736" i="82" s="1"/>
  <c r="P740" i="82"/>
  <c r="P745" i="82"/>
  <c r="Q745" i="82" s="1"/>
  <c r="R745" i="82" s="1"/>
  <c r="P753" i="82"/>
  <c r="P754" i="82"/>
  <c r="Q754" i="82" s="1"/>
  <c r="R754" i="82" s="1"/>
  <c r="P775" i="82"/>
  <c r="P783" i="82"/>
  <c r="P785" i="82"/>
  <c r="P791" i="82"/>
  <c r="Q791" i="82" s="1"/>
  <c r="R791" i="82" s="1"/>
  <c r="P798" i="82"/>
  <c r="Q798" i="82" s="1"/>
  <c r="R798" i="82" s="1"/>
  <c r="P813" i="82"/>
  <c r="Q813" i="82" s="1"/>
  <c r="R813" i="82" s="1"/>
  <c r="P824" i="82"/>
  <c r="P829" i="82"/>
  <c r="Q829" i="82" s="1"/>
  <c r="R829" i="82" s="1"/>
  <c r="P851" i="82"/>
  <c r="Q851" i="82" s="1"/>
  <c r="R851" i="82" s="1"/>
  <c r="P854" i="82"/>
  <c r="Q854" i="82" s="1"/>
  <c r="R854" i="82" s="1"/>
  <c r="P855" i="82"/>
  <c r="Q855" i="82" s="1"/>
  <c r="R855" i="82" s="1"/>
  <c r="P856" i="82"/>
  <c r="Q856" i="82" s="1"/>
  <c r="R856" i="82" s="1"/>
  <c r="P859" i="82"/>
  <c r="Q859" i="82" s="1"/>
  <c r="R859" i="82" s="1"/>
  <c r="P867" i="82"/>
  <c r="Q867" i="82" s="1"/>
  <c r="R867" i="82" s="1"/>
  <c r="P878" i="82"/>
  <c r="Q878" i="82" s="1"/>
  <c r="R878" i="82" s="1"/>
  <c r="P711" i="82"/>
  <c r="Q711" i="82" s="1"/>
  <c r="R711" i="82" s="1"/>
  <c r="P728" i="82"/>
  <c r="Q728" i="82" s="1"/>
  <c r="R728" i="82" s="1"/>
  <c r="P731" i="82"/>
  <c r="Q731" i="82" s="1"/>
  <c r="R731" i="82" s="1"/>
  <c r="P734" i="82"/>
  <c r="Q734" i="82" s="1"/>
  <c r="R734" i="82" s="1"/>
  <c r="P765" i="82"/>
  <c r="Q765" i="82" s="1"/>
  <c r="R765" i="82" s="1"/>
  <c r="P797" i="82"/>
  <c r="P802" i="82"/>
  <c r="Q802" i="82" s="1"/>
  <c r="R802" i="82" s="1"/>
  <c r="P819" i="82"/>
  <c r="P828" i="82"/>
  <c r="Q828" i="82" s="1"/>
  <c r="R828" i="82" s="1"/>
  <c r="P833" i="82"/>
  <c r="Q833" i="82" s="1"/>
  <c r="R833" i="82" s="1"/>
  <c r="P846" i="82"/>
  <c r="Q846" i="82" s="1"/>
  <c r="R846" i="82" s="1"/>
  <c r="P866" i="82"/>
  <c r="P884" i="82"/>
  <c r="P885" i="82" s="1"/>
  <c r="P889" i="82"/>
  <c r="Q889" i="82" s="1"/>
  <c r="R889" i="82" s="1"/>
  <c r="P634" i="82"/>
  <c r="Q634" i="82" s="1"/>
  <c r="R634" i="82" s="1"/>
  <c r="P636" i="82"/>
  <c r="Q636" i="82" s="1"/>
  <c r="R636" i="82" s="1"/>
  <c r="P641" i="82"/>
  <c r="P645" i="82"/>
  <c r="P649" i="82"/>
  <c r="Q649" i="82" s="1"/>
  <c r="R649" i="82" s="1"/>
  <c r="P651" i="82"/>
  <c r="Q651" i="82" s="1"/>
  <c r="R651" i="82" s="1"/>
  <c r="P655" i="82"/>
  <c r="Q655" i="82" s="1"/>
  <c r="R655" i="82" s="1"/>
  <c r="P616" i="82"/>
  <c r="Q616" i="82" s="1"/>
  <c r="R616" i="82" s="1"/>
  <c r="P661" i="82"/>
  <c r="Q661" i="82" s="1"/>
  <c r="R661" i="82" s="1"/>
  <c r="P662" i="82"/>
  <c r="Q662" i="82" s="1"/>
  <c r="R662" i="82" s="1"/>
  <c r="P666" i="82"/>
  <c r="Q666" i="82" s="1"/>
  <c r="R666" i="82" s="1"/>
  <c r="P668" i="82"/>
  <c r="P671" i="82"/>
  <c r="Q671" i="82" s="1"/>
  <c r="R671" i="82" s="1"/>
  <c r="P672" i="82"/>
  <c r="P675" i="82"/>
  <c r="Q675" i="82" s="1"/>
  <c r="R675" i="82" s="1"/>
  <c r="P676" i="82"/>
  <c r="Q676" i="82" s="1"/>
  <c r="R676" i="82" s="1"/>
  <c r="P679" i="82"/>
  <c r="Q679" i="82" s="1"/>
  <c r="R679" i="82" s="1"/>
  <c r="P680" i="82"/>
  <c r="Q680" i="82" s="1"/>
  <c r="R680" i="82" s="1"/>
  <c r="P683" i="82"/>
  <c r="Q683" i="82" s="1"/>
  <c r="R683" i="82" s="1"/>
  <c r="P684" i="82"/>
  <c r="Q684" i="82" s="1"/>
  <c r="R684" i="82" s="1"/>
  <c r="P687" i="82"/>
  <c r="Q687" i="82" s="1"/>
  <c r="R687" i="82" s="1"/>
  <c r="P688" i="82"/>
  <c r="Q688" i="82" s="1"/>
  <c r="R688" i="82" s="1"/>
  <c r="P691" i="82"/>
  <c r="Q691" i="82" s="1"/>
  <c r="R691" i="82" s="1"/>
  <c r="P692" i="82"/>
  <c r="Q692" i="82" s="1"/>
  <c r="R692" i="82" s="1"/>
  <c r="P695" i="82"/>
  <c r="Q695" i="82" s="1"/>
  <c r="R695" i="82" s="1"/>
  <c r="P696" i="82"/>
  <c r="Q696" i="82" s="1"/>
  <c r="R696" i="82" s="1"/>
  <c r="P724" i="82"/>
  <c r="Q724" i="82" s="1"/>
  <c r="R724" i="82" s="1"/>
  <c r="P629" i="82"/>
  <c r="P631" i="82"/>
  <c r="P647" i="82"/>
  <c r="Q647" i="82" s="1"/>
  <c r="R647" i="82" s="1"/>
  <c r="P625" i="82"/>
  <c r="Q625" i="82" s="1"/>
  <c r="R625" i="82" s="1"/>
  <c r="P638" i="82"/>
  <c r="Q638" i="82" s="1"/>
  <c r="R638" i="82" s="1"/>
  <c r="P653" i="82"/>
  <c r="Q653" i="82" s="1"/>
  <c r="R653" i="82" s="1"/>
  <c r="P621" i="82"/>
  <c r="Q621" i="82" s="1"/>
  <c r="R621" i="82" s="1"/>
  <c r="P660" i="82"/>
  <c r="P665" i="82"/>
  <c r="P670" i="82"/>
  <c r="Q670" i="82" s="1"/>
  <c r="R670" i="82" s="1"/>
  <c r="P674" i="82"/>
  <c r="Q674" i="82" s="1"/>
  <c r="R674" i="82" s="1"/>
  <c r="P678" i="82"/>
  <c r="Q678" i="82" s="1"/>
  <c r="R678" i="82" s="1"/>
  <c r="P682" i="82"/>
  <c r="Q682" i="82" s="1"/>
  <c r="R682" i="82" s="1"/>
  <c r="P686" i="82"/>
  <c r="Q686" i="82" s="1"/>
  <c r="R686" i="82" s="1"/>
  <c r="P690" i="82"/>
  <c r="Q690" i="82" s="1"/>
  <c r="R690" i="82" s="1"/>
  <c r="P694" i="82"/>
  <c r="Q694" i="82" s="1"/>
  <c r="R694" i="82" s="1"/>
  <c r="P733" i="82"/>
  <c r="Q733" i="82" s="1"/>
  <c r="R733" i="82" s="1"/>
  <c r="P879" i="82"/>
  <c r="Q879" i="82" s="1"/>
  <c r="R879" i="82" s="1"/>
  <c r="P705" i="82"/>
  <c r="Q705" i="82" s="1"/>
  <c r="R705" i="82" s="1"/>
  <c r="P717" i="82"/>
  <c r="Q717" i="82" s="1"/>
  <c r="R717" i="82" s="1"/>
  <c r="P721" i="82"/>
  <c r="Q721" i="82" s="1"/>
  <c r="R721" i="82" s="1"/>
  <c r="P806" i="82"/>
  <c r="Q806" i="82" s="1"/>
  <c r="R806" i="82" s="1"/>
  <c r="P720" i="82"/>
  <c r="Q720" i="82" s="1"/>
  <c r="R720" i="82" s="1"/>
  <c r="P834" i="82"/>
  <c r="Q834" i="82" s="1"/>
  <c r="R834" i="82" s="1"/>
  <c r="P790" i="82"/>
  <c r="Q790" i="82" s="1"/>
  <c r="R790" i="82" s="1"/>
  <c r="P795" i="82"/>
  <c r="P808" i="82"/>
  <c r="Q808" i="82" s="1"/>
  <c r="R808" i="82" s="1"/>
  <c r="P747" i="82"/>
  <c r="Q747" i="82" s="1"/>
  <c r="R747" i="82" s="1"/>
  <c r="P756" i="82"/>
  <c r="Q756" i="82" s="1"/>
  <c r="R756" i="82" s="1"/>
  <c r="P764" i="82"/>
  <c r="Q764" i="82" s="1"/>
  <c r="R764" i="82" s="1"/>
  <c r="P793" i="82"/>
  <c r="Q793" i="82" s="1"/>
  <c r="R793" i="82" s="1"/>
  <c r="P799" i="82"/>
  <c r="Q799" i="82" s="1"/>
  <c r="R799" i="82" s="1"/>
  <c r="P817" i="82"/>
  <c r="P830" i="82"/>
  <c r="Q830" i="82" s="1"/>
  <c r="R830" i="82" s="1"/>
  <c r="P768" i="82"/>
  <c r="Q768" i="82" s="1"/>
  <c r="R768" i="82" s="1"/>
  <c r="P773" i="82"/>
  <c r="P805" i="82"/>
  <c r="Q805" i="82" s="1"/>
  <c r="R805" i="82" s="1"/>
  <c r="P827" i="82"/>
  <c r="Q827" i="82" s="1"/>
  <c r="R827" i="82" s="1"/>
  <c r="P840" i="82"/>
  <c r="Q840" i="82" s="1"/>
  <c r="R840" i="82" s="1"/>
  <c r="P849" i="82"/>
  <c r="Q849" i="82" s="1"/>
  <c r="R849" i="82" s="1"/>
  <c r="P804" i="82"/>
  <c r="Q804" i="82" s="1"/>
  <c r="R804" i="82" s="1"/>
  <c r="P807" i="82"/>
  <c r="Q807" i="82" s="1"/>
  <c r="R807" i="82" s="1"/>
  <c r="P823" i="82"/>
  <c r="Q823" i="82" s="1"/>
  <c r="R823" i="82" s="1"/>
  <c r="P826" i="82"/>
  <c r="Q826" i="82" s="1"/>
  <c r="R826" i="82" s="1"/>
  <c r="P839" i="82"/>
  <c r="Q839" i="82" s="1"/>
  <c r="R839" i="82" s="1"/>
  <c r="P842" i="82"/>
  <c r="Q842" i="82" s="1"/>
  <c r="R842" i="82" s="1"/>
  <c r="P852" i="82"/>
  <c r="Q852" i="82" s="1"/>
  <c r="R852" i="82" s="1"/>
  <c r="P863" i="82"/>
  <c r="Q863" i="82" s="1"/>
  <c r="R863" i="82" s="1"/>
  <c r="P876" i="82"/>
  <c r="P888" i="82"/>
  <c r="Q888" i="82" s="1"/>
  <c r="R888" i="82" s="1"/>
  <c r="P845" i="82"/>
  <c r="Q845" i="82" s="1"/>
  <c r="R845" i="82" s="1"/>
  <c r="P853" i="82"/>
  <c r="Q853" i="82" s="1"/>
  <c r="R853" i="82" s="1"/>
  <c r="P862" i="82"/>
  <c r="Q862" i="82" s="1"/>
  <c r="R862" i="82" s="1"/>
  <c r="P865" i="82"/>
  <c r="Q865" i="82" s="1"/>
  <c r="R865" i="82" s="1"/>
  <c r="P887" i="82"/>
  <c r="Q887" i="82" s="1"/>
  <c r="R887" i="82" s="1"/>
  <c r="P890" i="82"/>
  <c r="Q890" i="82" s="1"/>
  <c r="R890" i="82" s="1"/>
  <c r="P868" i="82"/>
  <c r="Q868" i="82" s="1"/>
  <c r="R868" i="82" s="1"/>
  <c r="P875" i="82"/>
  <c r="P891" i="82"/>
  <c r="Q891" i="82" s="1"/>
  <c r="R891" i="82" s="1"/>
  <c r="P83" i="82"/>
  <c r="Q83" i="82" s="1"/>
  <c r="R83" i="82" s="1"/>
  <c r="P85" i="82"/>
  <c r="P73" i="82"/>
  <c r="C819" i="96"/>
  <c r="I818" i="96"/>
  <c r="H818" i="96"/>
  <c r="G818" i="96"/>
  <c r="F818" i="96"/>
  <c r="E818" i="96"/>
  <c r="I817" i="96"/>
  <c r="H817" i="96"/>
  <c r="I816" i="96"/>
  <c r="H816" i="96"/>
  <c r="G816" i="96"/>
  <c r="F816" i="96"/>
  <c r="E816" i="96"/>
  <c r="I815" i="96"/>
  <c r="H815" i="96"/>
  <c r="G815" i="96"/>
  <c r="F815" i="96"/>
  <c r="E815" i="96"/>
  <c r="I814" i="96"/>
  <c r="I819" i="96" s="1"/>
  <c r="H814" i="96"/>
  <c r="H819" i="96" s="1"/>
  <c r="G814" i="96"/>
  <c r="G819" i="96" s="1"/>
  <c r="F814" i="96"/>
  <c r="F819" i="96" s="1"/>
  <c r="E814" i="96"/>
  <c r="E819" i="96" s="1"/>
  <c r="S809" i="96"/>
  <c r="R809" i="96"/>
  <c r="Q809" i="96"/>
  <c r="P809" i="96"/>
  <c r="N809" i="96"/>
  <c r="X808" i="96"/>
  <c r="V808" i="96"/>
  <c r="W808" i="96" s="1"/>
  <c r="U808" i="96"/>
  <c r="N808" i="96" s="1"/>
  <c r="X807" i="96"/>
  <c r="V807" i="96"/>
  <c r="W807" i="96" s="1"/>
  <c r="U807" i="96"/>
  <c r="M807" i="96"/>
  <c r="X806" i="96"/>
  <c r="V806" i="96"/>
  <c r="W806" i="96" s="1"/>
  <c r="U806" i="96"/>
  <c r="N806" i="96" s="1"/>
  <c r="X805" i="96"/>
  <c r="V805" i="96"/>
  <c r="W805" i="96" s="1"/>
  <c r="U805" i="96"/>
  <c r="N805" i="96" s="1"/>
  <c r="X804" i="96"/>
  <c r="V804" i="96"/>
  <c r="W804" i="96" s="1"/>
  <c r="U804" i="96"/>
  <c r="N804" i="96" s="1"/>
  <c r="X803" i="96"/>
  <c r="V803" i="96"/>
  <c r="W803" i="96" s="1"/>
  <c r="U803" i="96"/>
  <c r="N803" i="96" s="1"/>
  <c r="X802" i="96"/>
  <c r="V802" i="96"/>
  <c r="W802" i="96" s="1"/>
  <c r="U802" i="96"/>
  <c r="N802" i="96" s="1"/>
  <c r="X801" i="96"/>
  <c r="V801" i="96"/>
  <c r="W801" i="96" s="1"/>
  <c r="U801" i="96"/>
  <c r="N801" i="96" s="1"/>
  <c r="X800" i="96"/>
  <c r="V800" i="96"/>
  <c r="W800" i="96" s="1"/>
  <c r="U800" i="96"/>
  <c r="N800" i="96" s="1"/>
  <c r="X799" i="96"/>
  <c r="V799" i="96"/>
  <c r="W799" i="96" s="1"/>
  <c r="U799" i="96"/>
  <c r="N799" i="96" s="1"/>
  <c r="X798" i="96"/>
  <c r="V798" i="96"/>
  <c r="W798" i="96" s="1"/>
  <c r="U798" i="96"/>
  <c r="N798" i="96" s="1"/>
  <c r="X797" i="96"/>
  <c r="V797" i="96"/>
  <c r="W797" i="96" s="1"/>
  <c r="U797" i="96"/>
  <c r="N797" i="96" s="1"/>
  <c r="X796" i="96"/>
  <c r="V796" i="96"/>
  <c r="W796" i="96" s="1"/>
  <c r="U796" i="96"/>
  <c r="N796" i="96" s="1"/>
  <c r="X795" i="96"/>
  <c r="V795" i="96"/>
  <c r="W795" i="96" s="1"/>
  <c r="U795" i="96"/>
  <c r="N795" i="96" s="1"/>
  <c r="X794" i="96"/>
  <c r="V794" i="96"/>
  <c r="W794" i="96" s="1"/>
  <c r="U794" i="96"/>
  <c r="N794" i="96" s="1"/>
  <c r="X793" i="96"/>
  <c r="V793" i="96"/>
  <c r="W793" i="96" s="1"/>
  <c r="U793" i="96"/>
  <c r="N793" i="96" s="1"/>
  <c r="X792" i="96"/>
  <c r="V792" i="96"/>
  <c r="W792" i="96" s="1"/>
  <c r="U792" i="96"/>
  <c r="N792" i="96" s="1"/>
  <c r="X791" i="96"/>
  <c r="V791" i="96"/>
  <c r="W791" i="96" s="1"/>
  <c r="U791" i="96"/>
  <c r="N791" i="96" s="1"/>
  <c r="X790" i="96"/>
  <c r="V790" i="96"/>
  <c r="W790" i="96" s="1"/>
  <c r="U790" i="96"/>
  <c r="N790" i="96" s="1"/>
  <c r="X789" i="96"/>
  <c r="V789" i="96"/>
  <c r="W789" i="96" s="1"/>
  <c r="U789" i="96"/>
  <c r="N789" i="96" s="1"/>
  <c r="X788" i="96"/>
  <c r="V788" i="96"/>
  <c r="W788" i="96" s="1"/>
  <c r="U788" i="96"/>
  <c r="N788" i="96" s="1"/>
  <c r="X787" i="96"/>
  <c r="V787" i="96"/>
  <c r="W787" i="96" s="1"/>
  <c r="U787" i="96"/>
  <c r="N787" i="96" s="1"/>
  <c r="X786" i="96"/>
  <c r="V786" i="96"/>
  <c r="W786" i="96" s="1"/>
  <c r="U786" i="96"/>
  <c r="N786" i="96" s="1"/>
  <c r="X785" i="96"/>
  <c r="V785" i="96"/>
  <c r="W785" i="96" s="1"/>
  <c r="U785" i="96"/>
  <c r="N785" i="96" s="1"/>
  <c r="X784" i="96"/>
  <c r="V784" i="96"/>
  <c r="W784" i="96" s="1"/>
  <c r="U784" i="96"/>
  <c r="N784" i="96" s="1"/>
  <c r="X783" i="96"/>
  <c r="V783" i="96"/>
  <c r="W783" i="96" s="1"/>
  <c r="U783" i="96"/>
  <c r="N783" i="96" s="1"/>
  <c r="X782" i="96"/>
  <c r="V782" i="96"/>
  <c r="W782" i="96" s="1"/>
  <c r="U782" i="96"/>
  <c r="N782" i="96" s="1"/>
  <c r="X781" i="96"/>
  <c r="V781" i="96"/>
  <c r="W781" i="96" s="1"/>
  <c r="U781" i="96"/>
  <c r="N781" i="96" s="1"/>
  <c r="X780" i="96"/>
  <c r="V780" i="96"/>
  <c r="W780" i="96" s="1"/>
  <c r="U780" i="96"/>
  <c r="N780" i="96" s="1"/>
  <c r="X779" i="96"/>
  <c r="V779" i="96"/>
  <c r="W779" i="96" s="1"/>
  <c r="U779" i="96"/>
  <c r="N779" i="96" s="1"/>
  <c r="X778" i="96"/>
  <c r="V778" i="96"/>
  <c r="W778" i="96" s="1"/>
  <c r="U778" i="96"/>
  <c r="N778" i="96" s="1"/>
  <c r="X777" i="96"/>
  <c r="V777" i="96"/>
  <c r="W777" i="96" s="1"/>
  <c r="U777" i="96"/>
  <c r="N777" i="96" s="1"/>
  <c r="X776" i="96"/>
  <c r="V776" i="96"/>
  <c r="W776" i="96" s="1"/>
  <c r="U776" i="96"/>
  <c r="N776" i="96" s="1"/>
  <c r="X775" i="96"/>
  <c r="V775" i="96"/>
  <c r="W775" i="96" s="1"/>
  <c r="U775" i="96"/>
  <c r="N775" i="96" s="1"/>
  <c r="X774" i="96"/>
  <c r="V774" i="96"/>
  <c r="W774" i="96" s="1"/>
  <c r="U774" i="96"/>
  <c r="N774" i="96" s="1"/>
  <c r="X773" i="96"/>
  <c r="V773" i="96"/>
  <c r="W773" i="96" s="1"/>
  <c r="U773" i="96"/>
  <c r="N773" i="96" s="1"/>
  <c r="X772" i="96"/>
  <c r="V772" i="96"/>
  <c r="W772" i="96" s="1"/>
  <c r="U772" i="96"/>
  <c r="N772" i="96" s="1"/>
  <c r="X771" i="96"/>
  <c r="V771" i="96"/>
  <c r="W771" i="96" s="1"/>
  <c r="U771" i="96"/>
  <c r="N771" i="96" s="1"/>
  <c r="X770" i="96"/>
  <c r="V770" i="96"/>
  <c r="W770" i="96" s="1"/>
  <c r="U770" i="96"/>
  <c r="N770" i="96" s="1"/>
  <c r="X769" i="96"/>
  <c r="V769" i="96"/>
  <c r="W769" i="96" s="1"/>
  <c r="U769" i="96"/>
  <c r="N769" i="96" s="1"/>
  <c r="X768" i="96"/>
  <c r="V768" i="96"/>
  <c r="W768" i="96" s="1"/>
  <c r="U768" i="96"/>
  <c r="N768" i="96" s="1"/>
  <c r="X767" i="96"/>
  <c r="V767" i="96"/>
  <c r="W767" i="96" s="1"/>
  <c r="U767" i="96"/>
  <c r="N767" i="96" s="1"/>
  <c r="X766" i="96"/>
  <c r="V766" i="96"/>
  <c r="W766" i="96" s="1"/>
  <c r="U766" i="96"/>
  <c r="N766" i="96" s="1"/>
  <c r="X765" i="96"/>
  <c r="V765" i="96"/>
  <c r="W765" i="96" s="1"/>
  <c r="U765" i="96"/>
  <c r="N765" i="96" s="1"/>
  <c r="X764" i="96"/>
  <c r="V764" i="96"/>
  <c r="W764" i="96" s="1"/>
  <c r="U764" i="96"/>
  <c r="N764" i="96" s="1"/>
  <c r="X763" i="96"/>
  <c r="V763" i="96"/>
  <c r="W763" i="96" s="1"/>
  <c r="U763" i="96"/>
  <c r="N763" i="96" s="1"/>
  <c r="X762" i="96"/>
  <c r="V762" i="96"/>
  <c r="W762" i="96" s="1"/>
  <c r="U762" i="96"/>
  <c r="N762" i="96" s="1"/>
  <c r="X761" i="96"/>
  <c r="V761" i="96"/>
  <c r="W761" i="96" s="1"/>
  <c r="U761" i="96"/>
  <c r="N761" i="96" s="1"/>
  <c r="X760" i="96"/>
  <c r="V760" i="96"/>
  <c r="W760" i="96" s="1"/>
  <c r="U760" i="96"/>
  <c r="N760" i="96" s="1"/>
  <c r="X759" i="96"/>
  <c r="V759" i="96"/>
  <c r="W759" i="96" s="1"/>
  <c r="U759" i="96"/>
  <c r="N759" i="96" s="1"/>
  <c r="X758" i="96"/>
  <c r="V758" i="96"/>
  <c r="W758" i="96" s="1"/>
  <c r="U758" i="96"/>
  <c r="N758" i="96" s="1"/>
  <c r="X757" i="96"/>
  <c r="V757" i="96"/>
  <c r="W757" i="96" s="1"/>
  <c r="U757" i="96"/>
  <c r="N757" i="96" s="1"/>
  <c r="X756" i="96"/>
  <c r="V756" i="96"/>
  <c r="W756" i="96" s="1"/>
  <c r="U756" i="96"/>
  <c r="N756" i="96" s="1"/>
  <c r="X755" i="96"/>
  <c r="V755" i="96"/>
  <c r="W755" i="96" s="1"/>
  <c r="U755" i="96"/>
  <c r="N755" i="96" s="1"/>
  <c r="X754" i="96"/>
  <c r="V754" i="96"/>
  <c r="W754" i="96" s="1"/>
  <c r="U754" i="96"/>
  <c r="N754" i="96" s="1"/>
  <c r="X753" i="96"/>
  <c r="V753" i="96"/>
  <c r="W753" i="96" s="1"/>
  <c r="U753" i="96"/>
  <c r="N753" i="96" s="1"/>
  <c r="X752" i="96"/>
  <c r="V752" i="96"/>
  <c r="W752" i="96" s="1"/>
  <c r="U752" i="96"/>
  <c r="N752" i="96" s="1"/>
  <c r="X751" i="96"/>
  <c r="V751" i="96"/>
  <c r="W751" i="96" s="1"/>
  <c r="U751" i="96"/>
  <c r="N751" i="96" s="1"/>
  <c r="X750" i="96"/>
  <c r="V750" i="96"/>
  <c r="W750" i="96" s="1"/>
  <c r="U750" i="96"/>
  <c r="N750" i="96" s="1"/>
  <c r="X749" i="96"/>
  <c r="V749" i="96"/>
  <c r="W749" i="96" s="1"/>
  <c r="U749" i="96"/>
  <c r="N749" i="96" s="1"/>
  <c r="X748" i="96"/>
  <c r="V748" i="96"/>
  <c r="W748" i="96" s="1"/>
  <c r="U748" i="96"/>
  <c r="N748" i="96" s="1"/>
  <c r="X747" i="96"/>
  <c r="V747" i="96"/>
  <c r="W747" i="96" s="1"/>
  <c r="U747" i="96"/>
  <c r="N747" i="96" s="1"/>
  <c r="X746" i="96"/>
  <c r="V746" i="96"/>
  <c r="W746" i="96" s="1"/>
  <c r="U746" i="96"/>
  <c r="N746" i="96" s="1"/>
  <c r="X745" i="96"/>
  <c r="V745" i="96"/>
  <c r="W745" i="96" s="1"/>
  <c r="U745" i="96"/>
  <c r="N745" i="96" s="1"/>
  <c r="X744" i="96"/>
  <c r="V744" i="96"/>
  <c r="W744" i="96" s="1"/>
  <c r="U744" i="96"/>
  <c r="N744" i="96" s="1"/>
  <c r="X743" i="96"/>
  <c r="V743" i="96"/>
  <c r="W743" i="96" s="1"/>
  <c r="U743" i="96"/>
  <c r="N743" i="96" s="1"/>
  <c r="X742" i="96"/>
  <c r="V742" i="96"/>
  <c r="W742" i="96" s="1"/>
  <c r="U742" i="96"/>
  <c r="N742" i="96" s="1"/>
  <c r="X741" i="96"/>
  <c r="V741" i="96"/>
  <c r="W741" i="96" s="1"/>
  <c r="U741" i="96"/>
  <c r="N741" i="96" s="1"/>
  <c r="X740" i="96"/>
  <c r="V740" i="96"/>
  <c r="W740" i="96" s="1"/>
  <c r="U740" i="96"/>
  <c r="N740" i="96" s="1"/>
  <c r="X739" i="96"/>
  <c r="V739" i="96"/>
  <c r="W739" i="96" s="1"/>
  <c r="U739" i="96"/>
  <c r="N739" i="96" s="1"/>
  <c r="X738" i="96"/>
  <c r="V738" i="96"/>
  <c r="W738" i="96" s="1"/>
  <c r="U738" i="96"/>
  <c r="N738" i="96" s="1"/>
  <c r="X737" i="96"/>
  <c r="V737" i="96"/>
  <c r="W737" i="96" s="1"/>
  <c r="U737" i="96"/>
  <c r="N737" i="96" s="1"/>
  <c r="X736" i="96"/>
  <c r="V736" i="96"/>
  <c r="W736" i="96" s="1"/>
  <c r="U736" i="96"/>
  <c r="N736" i="96" s="1"/>
  <c r="X735" i="96"/>
  <c r="V735" i="96"/>
  <c r="W735" i="96" s="1"/>
  <c r="U735" i="96"/>
  <c r="N735" i="96" s="1"/>
  <c r="X734" i="96"/>
  <c r="V734" i="96"/>
  <c r="W734" i="96" s="1"/>
  <c r="U734" i="96"/>
  <c r="N734" i="96" s="1"/>
  <c r="X733" i="96"/>
  <c r="V733" i="96"/>
  <c r="W733" i="96" s="1"/>
  <c r="U733" i="96"/>
  <c r="N733" i="96" s="1"/>
  <c r="X732" i="96"/>
  <c r="V732" i="96"/>
  <c r="W732" i="96" s="1"/>
  <c r="U732" i="96"/>
  <c r="N732" i="96" s="1"/>
  <c r="X731" i="96"/>
  <c r="V731" i="96"/>
  <c r="W731" i="96" s="1"/>
  <c r="U731" i="96"/>
  <c r="N731" i="96" s="1"/>
  <c r="X730" i="96"/>
  <c r="V730" i="96"/>
  <c r="W730" i="96" s="1"/>
  <c r="U730" i="96"/>
  <c r="N730" i="96" s="1"/>
  <c r="X729" i="96"/>
  <c r="V729" i="96"/>
  <c r="W729" i="96" s="1"/>
  <c r="U729" i="96"/>
  <c r="N729" i="96" s="1"/>
  <c r="X728" i="96"/>
  <c r="V728" i="96"/>
  <c r="W728" i="96" s="1"/>
  <c r="U728" i="96"/>
  <c r="N728" i="96" s="1"/>
  <c r="X727" i="96"/>
  <c r="V727" i="96"/>
  <c r="W727" i="96" s="1"/>
  <c r="U727" i="96"/>
  <c r="N727" i="96" s="1"/>
  <c r="X726" i="96"/>
  <c r="V726" i="96"/>
  <c r="W726" i="96" s="1"/>
  <c r="U726" i="96"/>
  <c r="N726" i="96" s="1"/>
  <c r="X725" i="96"/>
  <c r="V725" i="96"/>
  <c r="W725" i="96" s="1"/>
  <c r="U725" i="96"/>
  <c r="N725" i="96" s="1"/>
  <c r="X724" i="96"/>
  <c r="V724" i="96"/>
  <c r="W724" i="96" s="1"/>
  <c r="U724" i="96"/>
  <c r="N724" i="96" s="1"/>
  <c r="X723" i="96"/>
  <c r="V723" i="96"/>
  <c r="W723" i="96" s="1"/>
  <c r="U723" i="96"/>
  <c r="N723" i="96" s="1"/>
  <c r="X722" i="96"/>
  <c r="V722" i="96"/>
  <c r="W722" i="96" s="1"/>
  <c r="U722" i="96"/>
  <c r="N722" i="96" s="1"/>
  <c r="X721" i="96"/>
  <c r="V721" i="96"/>
  <c r="W721" i="96" s="1"/>
  <c r="U721" i="96"/>
  <c r="N721" i="96" s="1"/>
  <c r="X720" i="96"/>
  <c r="V720" i="96"/>
  <c r="W720" i="96" s="1"/>
  <c r="U720" i="96"/>
  <c r="N720" i="96" s="1"/>
  <c r="X719" i="96"/>
  <c r="V719" i="96"/>
  <c r="W719" i="96" s="1"/>
  <c r="U719" i="96"/>
  <c r="N719" i="96" s="1"/>
  <c r="X718" i="96"/>
  <c r="V718" i="96"/>
  <c r="W718" i="96" s="1"/>
  <c r="U718" i="96"/>
  <c r="N718" i="96" s="1"/>
  <c r="X717" i="96"/>
  <c r="V717" i="96"/>
  <c r="W717" i="96" s="1"/>
  <c r="U717" i="96"/>
  <c r="N717" i="96" s="1"/>
  <c r="X716" i="96"/>
  <c r="V716" i="96"/>
  <c r="W716" i="96" s="1"/>
  <c r="U716" i="96"/>
  <c r="N716" i="96" s="1"/>
  <c r="X715" i="96"/>
  <c r="V715" i="96"/>
  <c r="W715" i="96" s="1"/>
  <c r="U715" i="96"/>
  <c r="N715" i="96" s="1"/>
  <c r="X714" i="96"/>
  <c r="V714" i="96"/>
  <c r="W714" i="96" s="1"/>
  <c r="U714" i="96"/>
  <c r="N714" i="96" s="1"/>
  <c r="X713" i="96"/>
  <c r="V713" i="96"/>
  <c r="W713" i="96" s="1"/>
  <c r="U713" i="96"/>
  <c r="N713" i="96" s="1"/>
  <c r="X712" i="96"/>
  <c r="V712" i="96"/>
  <c r="W712" i="96" s="1"/>
  <c r="U712" i="96"/>
  <c r="N712" i="96" s="1"/>
  <c r="X711" i="96"/>
  <c r="V711" i="96"/>
  <c r="W711" i="96" s="1"/>
  <c r="U711" i="96"/>
  <c r="N711" i="96" s="1"/>
  <c r="X710" i="96"/>
  <c r="V710" i="96"/>
  <c r="W710" i="96" s="1"/>
  <c r="U710" i="96"/>
  <c r="N710" i="96" s="1"/>
  <c r="X709" i="96"/>
  <c r="V709" i="96"/>
  <c r="W709" i="96" s="1"/>
  <c r="U709" i="96"/>
  <c r="N709" i="96" s="1"/>
  <c r="X708" i="96"/>
  <c r="V708" i="96"/>
  <c r="W708" i="96" s="1"/>
  <c r="U708" i="96"/>
  <c r="N708" i="96" s="1"/>
  <c r="X707" i="96"/>
  <c r="V707" i="96"/>
  <c r="W707" i="96" s="1"/>
  <c r="U707" i="96"/>
  <c r="N707" i="96" s="1"/>
  <c r="X706" i="96"/>
  <c r="V706" i="96"/>
  <c r="W706" i="96" s="1"/>
  <c r="U706" i="96"/>
  <c r="N706" i="96" s="1"/>
  <c r="X705" i="96"/>
  <c r="V705" i="96"/>
  <c r="W705" i="96" s="1"/>
  <c r="U705" i="96"/>
  <c r="N705" i="96" s="1"/>
  <c r="X704" i="96"/>
  <c r="V704" i="96"/>
  <c r="W704" i="96" s="1"/>
  <c r="U704" i="96"/>
  <c r="N704" i="96" s="1"/>
  <c r="X703" i="96"/>
  <c r="V703" i="96"/>
  <c r="W703" i="96" s="1"/>
  <c r="U703" i="96"/>
  <c r="N703" i="96" s="1"/>
  <c r="X702" i="96"/>
  <c r="V702" i="96"/>
  <c r="W702" i="96" s="1"/>
  <c r="U702" i="96"/>
  <c r="N702" i="96" s="1"/>
  <c r="X701" i="96"/>
  <c r="V701" i="96"/>
  <c r="W701" i="96" s="1"/>
  <c r="U701" i="96"/>
  <c r="N701" i="96" s="1"/>
  <c r="X700" i="96"/>
  <c r="V700" i="96"/>
  <c r="W700" i="96" s="1"/>
  <c r="U700" i="96"/>
  <c r="N700" i="96" s="1"/>
  <c r="X699" i="96"/>
  <c r="V699" i="96"/>
  <c r="W699" i="96" s="1"/>
  <c r="U699" i="96"/>
  <c r="N699" i="96" s="1"/>
  <c r="X698" i="96"/>
  <c r="V698" i="96"/>
  <c r="W698" i="96" s="1"/>
  <c r="U698" i="96"/>
  <c r="N698" i="96" s="1"/>
  <c r="X697" i="96"/>
  <c r="V697" i="96"/>
  <c r="W697" i="96" s="1"/>
  <c r="U697" i="96"/>
  <c r="N697" i="96" s="1"/>
  <c r="X696" i="96"/>
  <c r="V696" i="96"/>
  <c r="W696" i="96" s="1"/>
  <c r="U696" i="96"/>
  <c r="N696" i="96" s="1"/>
  <c r="X695" i="96"/>
  <c r="V695" i="96"/>
  <c r="W695" i="96" s="1"/>
  <c r="U695" i="96"/>
  <c r="N695" i="96" s="1"/>
  <c r="X694" i="96"/>
  <c r="V694" i="96"/>
  <c r="W694" i="96" s="1"/>
  <c r="U694" i="96"/>
  <c r="N694" i="96" s="1"/>
  <c r="X693" i="96"/>
  <c r="V693" i="96"/>
  <c r="W693" i="96" s="1"/>
  <c r="U693" i="96"/>
  <c r="N693" i="96" s="1"/>
  <c r="X692" i="96"/>
  <c r="V692" i="96"/>
  <c r="W692" i="96" s="1"/>
  <c r="U692" i="96"/>
  <c r="N692" i="96" s="1"/>
  <c r="X691" i="96"/>
  <c r="V691" i="96"/>
  <c r="W691" i="96" s="1"/>
  <c r="U691" i="96"/>
  <c r="N691" i="96" s="1"/>
  <c r="X690" i="96"/>
  <c r="V690" i="96"/>
  <c r="W690" i="96" s="1"/>
  <c r="U690" i="96"/>
  <c r="N690" i="96" s="1"/>
  <c r="X689" i="96"/>
  <c r="V689" i="96"/>
  <c r="W689" i="96" s="1"/>
  <c r="U689" i="96"/>
  <c r="N689" i="96" s="1"/>
  <c r="X688" i="96"/>
  <c r="V688" i="96"/>
  <c r="W688" i="96" s="1"/>
  <c r="U688" i="96"/>
  <c r="N688" i="96" s="1"/>
  <c r="X687" i="96"/>
  <c r="V687" i="96"/>
  <c r="W687" i="96" s="1"/>
  <c r="U687" i="96"/>
  <c r="N687" i="96" s="1"/>
  <c r="X686" i="96"/>
  <c r="V686" i="96"/>
  <c r="W686" i="96" s="1"/>
  <c r="U686" i="96"/>
  <c r="N686" i="96" s="1"/>
  <c r="X685" i="96"/>
  <c r="V685" i="96"/>
  <c r="W685" i="96" s="1"/>
  <c r="U685" i="96"/>
  <c r="N685" i="96" s="1"/>
  <c r="X684" i="96"/>
  <c r="V684" i="96"/>
  <c r="W684" i="96" s="1"/>
  <c r="U684" i="96"/>
  <c r="N684" i="96" s="1"/>
  <c r="X683" i="96"/>
  <c r="V683" i="96"/>
  <c r="W683" i="96" s="1"/>
  <c r="U683" i="96"/>
  <c r="N683" i="96" s="1"/>
  <c r="X682" i="96"/>
  <c r="V682" i="96"/>
  <c r="W682" i="96" s="1"/>
  <c r="U682" i="96"/>
  <c r="N682" i="96" s="1"/>
  <c r="X681" i="96"/>
  <c r="V681" i="96"/>
  <c r="W681" i="96" s="1"/>
  <c r="U681" i="96"/>
  <c r="N681" i="96" s="1"/>
  <c r="X680" i="96"/>
  <c r="V680" i="96"/>
  <c r="W680" i="96" s="1"/>
  <c r="U680" i="96"/>
  <c r="N680" i="96" s="1"/>
  <c r="X679" i="96"/>
  <c r="V679" i="96"/>
  <c r="W679" i="96" s="1"/>
  <c r="U679" i="96"/>
  <c r="N679" i="96" s="1"/>
  <c r="X678" i="96"/>
  <c r="V678" i="96"/>
  <c r="W678" i="96" s="1"/>
  <c r="U678" i="96"/>
  <c r="N678" i="96" s="1"/>
  <c r="X677" i="96"/>
  <c r="V677" i="96"/>
  <c r="W677" i="96" s="1"/>
  <c r="U677" i="96"/>
  <c r="N677" i="96" s="1"/>
  <c r="X676" i="96"/>
  <c r="V676" i="96"/>
  <c r="W676" i="96" s="1"/>
  <c r="U676" i="96"/>
  <c r="N676" i="96" s="1"/>
  <c r="X675" i="96"/>
  <c r="V675" i="96"/>
  <c r="W675" i="96" s="1"/>
  <c r="U675" i="96"/>
  <c r="N675" i="96" s="1"/>
  <c r="X674" i="96"/>
  <c r="V674" i="96"/>
  <c r="W674" i="96" s="1"/>
  <c r="U674" i="96"/>
  <c r="N674" i="96" s="1"/>
  <c r="X673" i="96"/>
  <c r="V673" i="96"/>
  <c r="W673" i="96" s="1"/>
  <c r="U673" i="96"/>
  <c r="N673" i="96" s="1"/>
  <c r="X672" i="96"/>
  <c r="V672" i="96"/>
  <c r="W672" i="96" s="1"/>
  <c r="U672" i="96"/>
  <c r="N672" i="96" s="1"/>
  <c r="X671" i="96"/>
  <c r="V671" i="96"/>
  <c r="W671" i="96" s="1"/>
  <c r="U671" i="96"/>
  <c r="N671" i="96" s="1"/>
  <c r="X670" i="96"/>
  <c r="V670" i="96"/>
  <c r="W670" i="96" s="1"/>
  <c r="U670" i="96"/>
  <c r="N670" i="96" s="1"/>
  <c r="X669" i="96"/>
  <c r="V669" i="96"/>
  <c r="W669" i="96" s="1"/>
  <c r="U669" i="96"/>
  <c r="N669" i="96" s="1"/>
  <c r="X668" i="96"/>
  <c r="V668" i="96"/>
  <c r="W668" i="96" s="1"/>
  <c r="U668" i="96"/>
  <c r="N668" i="96" s="1"/>
  <c r="X667" i="96"/>
  <c r="V667" i="96"/>
  <c r="W667" i="96" s="1"/>
  <c r="U667" i="96"/>
  <c r="N667" i="96" s="1"/>
  <c r="X666" i="96"/>
  <c r="V666" i="96"/>
  <c r="W666" i="96" s="1"/>
  <c r="U666" i="96"/>
  <c r="N666" i="96" s="1"/>
  <c r="X665" i="96"/>
  <c r="V665" i="96"/>
  <c r="W665" i="96" s="1"/>
  <c r="U665" i="96"/>
  <c r="N665" i="96" s="1"/>
  <c r="X664" i="96"/>
  <c r="V664" i="96"/>
  <c r="W664" i="96" s="1"/>
  <c r="U664" i="96"/>
  <c r="N664" i="96" s="1"/>
  <c r="X663" i="96"/>
  <c r="V663" i="96"/>
  <c r="W663" i="96" s="1"/>
  <c r="U663" i="96"/>
  <c r="N663" i="96" s="1"/>
  <c r="X662" i="96"/>
  <c r="V662" i="96"/>
  <c r="W662" i="96" s="1"/>
  <c r="U662" i="96"/>
  <c r="N662" i="96" s="1"/>
  <c r="X661" i="96"/>
  <c r="V661" i="96"/>
  <c r="W661" i="96" s="1"/>
  <c r="U661" i="96"/>
  <c r="N661" i="96" s="1"/>
  <c r="X660" i="96"/>
  <c r="V660" i="96"/>
  <c r="W660" i="96" s="1"/>
  <c r="U660" i="96"/>
  <c r="N660" i="96" s="1"/>
  <c r="X659" i="96"/>
  <c r="V659" i="96"/>
  <c r="W659" i="96" s="1"/>
  <c r="U659" i="96"/>
  <c r="N659" i="96" s="1"/>
  <c r="X658" i="96"/>
  <c r="V658" i="96"/>
  <c r="W658" i="96" s="1"/>
  <c r="U658" i="96"/>
  <c r="N658" i="96" s="1"/>
  <c r="X657" i="96"/>
  <c r="V657" i="96"/>
  <c r="W657" i="96" s="1"/>
  <c r="U657" i="96"/>
  <c r="N657" i="96" s="1"/>
  <c r="X656" i="96"/>
  <c r="V656" i="96"/>
  <c r="W656" i="96" s="1"/>
  <c r="U656" i="96"/>
  <c r="N656" i="96" s="1"/>
  <c r="X655" i="96"/>
  <c r="V655" i="96"/>
  <c r="W655" i="96" s="1"/>
  <c r="U655" i="96"/>
  <c r="N655" i="96" s="1"/>
  <c r="X654" i="96"/>
  <c r="V654" i="96"/>
  <c r="W654" i="96" s="1"/>
  <c r="U654" i="96"/>
  <c r="N654" i="96" s="1"/>
  <c r="X653" i="96"/>
  <c r="V653" i="96"/>
  <c r="W653" i="96" s="1"/>
  <c r="U653" i="96"/>
  <c r="N653" i="96" s="1"/>
  <c r="X652" i="96"/>
  <c r="V652" i="96"/>
  <c r="W652" i="96" s="1"/>
  <c r="U652" i="96"/>
  <c r="N652" i="96" s="1"/>
  <c r="X651" i="96"/>
  <c r="V651" i="96"/>
  <c r="W651" i="96" s="1"/>
  <c r="U651" i="96"/>
  <c r="N651" i="96" s="1"/>
  <c r="X650" i="96"/>
  <c r="V650" i="96"/>
  <c r="W650" i="96" s="1"/>
  <c r="U650" i="96"/>
  <c r="N650" i="96" s="1"/>
  <c r="X649" i="96"/>
  <c r="V649" i="96"/>
  <c r="W649" i="96" s="1"/>
  <c r="U649" i="96"/>
  <c r="N649" i="96" s="1"/>
  <c r="X648" i="96"/>
  <c r="V648" i="96"/>
  <c r="W648" i="96" s="1"/>
  <c r="U648" i="96"/>
  <c r="N648" i="96" s="1"/>
  <c r="X647" i="96"/>
  <c r="V647" i="96"/>
  <c r="W647" i="96" s="1"/>
  <c r="U647" i="96"/>
  <c r="N647" i="96" s="1"/>
  <c r="X646" i="96"/>
  <c r="V646" i="96"/>
  <c r="W646" i="96" s="1"/>
  <c r="U646" i="96"/>
  <c r="N646" i="96" s="1"/>
  <c r="X645" i="96"/>
  <c r="V645" i="96"/>
  <c r="W645" i="96" s="1"/>
  <c r="U645" i="96"/>
  <c r="N645" i="96" s="1"/>
  <c r="X644" i="96"/>
  <c r="V644" i="96"/>
  <c r="W644" i="96" s="1"/>
  <c r="U644" i="96"/>
  <c r="N644" i="96" s="1"/>
  <c r="X643" i="96"/>
  <c r="V643" i="96"/>
  <c r="W643" i="96" s="1"/>
  <c r="U643" i="96"/>
  <c r="N643" i="96" s="1"/>
  <c r="X642" i="96"/>
  <c r="V642" i="96"/>
  <c r="W642" i="96" s="1"/>
  <c r="U642" i="96"/>
  <c r="N642" i="96" s="1"/>
  <c r="X641" i="96"/>
  <c r="V641" i="96"/>
  <c r="W641" i="96" s="1"/>
  <c r="U641" i="96"/>
  <c r="N641" i="96" s="1"/>
  <c r="X640" i="96"/>
  <c r="V640" i="96"/>
  <c r="W640" i="96" s="1"/>
  <c r="U640" i="96"/>
  <c r="N640" i="96" s="1"/>
  <c r="X639" i="96"/>
  <c r="V639" i="96"/>
  <c r="W639" i="96" s="1"/>
  <c r="U639" i="96"/>
  <c r="N639" i="96" s="1"/>
  <c r="X638" i="96"/>
  <c r="V638" i="96"/>
  <c r="W638" i="96" s="1"/>
  <c r="U638" i="96"/>
  <c r="N638" i="96" s="1"/>
  <c r="X637" i="96"/>
  <c r="V637" i="96"/>
  <c r="W637" i="96" s="1"/>
  <c r="U637" i="96"/>
  <c r="N637" i="96" s="1"/>
  <c r="X636" i="96"/>
  <c r="V636" i="96"/>
  <c r="W636" i="96" s="1"/>
  <c r="U636" i="96"/>
  <c r="N636" i="96" s="1"/>
  <c r="X635" i="96"/>
  <c r="V635" i="96"/>
  <c r="W635" i="96" s="1"/>
  <c r="U635" i="96"/>
  <c r="N635" i="96" s="1"/>
  <c r="X634" i="96"/>
  <c r="V634" i="96"/>
  <c r="W634" i="96" s="1"/>
  <c r="U634" i="96"/>
  <c r="N634" i="96" s="1"/>
  <c r="X633" i="96"/>
  <c r="V633" i="96"/>
  <c r="W633" i="96" s="1"/>
  <c r="U633" i="96"/>
  <c r="N633" i="96" s="1"/>
  <c r="X632" i="96"/>
  <c r="V632" i="96"/>
  <c r="W632" i="96" s="1"/>
  <c r="U632" i="96"/>
  <c r="N632" i="96" s="1"/>
  <c r="X631" i="96"/>
  <c r="V631" i="96"/>
  <c r="W631" i="96" s="1"/>
  <c r="U631" i="96"/>
  <c r="N631" i="96" s="1"/>
  <c r="X630" i="96"/>
  <c r="V630" i="96"/>
  <c r="W630" i="96" s="1"/>
  <c r="U630" i="96"/>
  <c r="N630" i="96" s="1"/>
  <c r="X629" i="96"/>
  <c r="V629" i="96"/>
  <c r="W629" i="96" s="1"/>
  <c r="U629" i="96"/>
  <c r="N629" i="96" s="1"/>
  <c r="X628" i="96"/>
  <c r="V628" i="96"/>
  <c r="W628" i="96" s="1"/>
  <c r="U628" i="96"/>
  <c r="N628" i="96" s="1"/>
  <c r="X627" i="96"/>
  <c r="V627" i="96"/>
  <c r="W627" i="96" s="1"/>
  <c r="U627" i="96"/>
  <c r="N627" i="96" s="1"/>
  <c r="X626" i="96"/>
  <c r="V626" i="96"/>
  <c r="W626" i="96" s="1"/>
  <c r="U626" i="96"/>
  <c r="N626" i="96" s="1"/>
  <c r="X625" i="96"/>
  <c r="V625" i="96"/>
  <c r="W625" i="96" s="1"/>
  <c r="U625" i="96"/>
  <c r="N625" i="96" s="1"/>
  <c r="X624" i="96"/>
  <c r="V624" i="96"/>
  <c r="W624" i="96" s="1"/>
  <c r="U624" i="96"/>
  <c r="N624" i="96" s="1"/>
  <c r="X623" i="96"/>
  <c r="V623" i="96"/>
  <c r="W623" i="96" s="1"/>
  <c r="U623" i="96"/>
  <c r="N623" i="96" s="1"/>
  <c r="X622" i="96"/>
  <c r="V622" i="96"/>
  <c r="W622" i="96" s="1"/>
  <c r="U622" i="96"/>
  <c r="N622" i="96" s="1"/>
  <c r="X621" i="96"/>
  <c r="V621" i="96"/>
  <c r="W621" i="96" s="1"/>
  <c r="U621" i="96"/>
  <c r="N621" i="96" s="1"/>
  <c r="X620" i="96"/>
  <c r="V620" i="96"/>
  <c r="W620" i="96" s="1"/>
  <c r="U620" i="96"/>
  <c r="N620" i="96" s="1"/>
  <c r="X619" i="96"/>
  <c r="V619" i="96"/>
  <c r="W619" i="96" s="1"/>
  <c r="U619" i="96"/>
  <c r="N619" i="96" s="1"/>
  <c r="X618" i="96"/>
  <c r="V618" i="96"/>
  <c r="W618" i="96" s="1"/>
  <c r="U618" i="96"/>
  <c r="N618" i="96" s="1"/>
  <c r="X617" i="96"/>
  <c r="V617" i="96"/>
  <c r="W617" i="96" s="1"/>
  <c r="U617" i="96"/>
  <c r="N617" i="96" s="1"/>
  <c r="X616" i="96"/>
  <c r="V616" i="96"/>
  <c r="W616" i="96" s="1"/>
  <c r="U616" i="96"/>
  <c r="N616" i="96" s="1"/>
  <c r="X615" i="96"/>
  <c r="V615" i="96"/>
  <c r="W615" i="96" s="1"/>
  <c r="U615" i="96"/>
  <c r="N615" i="96" s="1"/>
  <c r="X614" i="96"/>
  <c r="V614" i="96"/>
  <c r="W614" i="96" s="1"/>
  <c r="U614" i="96"/>
  <c r="N614" i="96" s="1"/>
  <c r="X613" i="96"/>
  <c r="V613" i="96"/>
  <c r="W613" i="96" s="1"/>
  <c r="U613" i="96"/>
  <c r="N613" i="96" s="1"/>
  <c r="X612" i="96"/>
  <c r="V612" i="96"/>
  <c r="W612" i="96" s="1"/>
  <c r="U612" i="96"/>
  <c r="N612" i="96" s="1"/>
  <c r="X611" i="96"/>
  <c r="V611" i="96"/>
  <c r="W611" i="96" s="1"/>
  <c r="U611" i="96"/>
  <c r="N611" i="96" s="1"/>
  <c r="X610" i="96"/>
  <c r="V610" i="96"/>
  <c r="W610" i="96" s="1"/>
  <c r="U610" i="96"/>
  <c r="N610" i="96" s="1"/>
  <c r="X609" i="96"/>
  <c r="V609" i="96"/>
  <c r="W609" i="96" s="1"/>
  <c r="U609" i="96"/>
  <c r="N609" i="96" s="1"/>
  <c r="X608" i="96"/>
  <c r="V608" i="96"/>
  <c r="W608" i="96" s="1"/>
  <c r="U608" i="96"/>
  <c r="N608" i="96" s="1"/>
  <c r="X607" i="96"/>
  <c r="V607" i="96"/>
  <c r="W607" i="96" s="1"/>
  <c r="U607" i="96"/>
  <c r="N607" i="96" s="1"/>
  <c r="X606" i="96"/>
  <c r="V606" i="96"/>
  <c r="W606" i="96" s="1"/>
  <c r="U606" i="96"/>
  <c r="N606" i="96" s="1"/>
  <c r="X605" i="96"/>
  <c r="V605" i="96"/>
  <c r="W605" i="96" s="1"/>
  <c r="U605" i="96"/>
  <c r="N605" i="96" s="1"/>
  <c r="X604" i="96"/>
  <c r="V604" i="96"/>
  <c r="W604" i="96" s="1"/>
  <c r="U604" i="96"/>
  <c r="N604" i="96" s="1"/>
  <c r="X603" i="96"/>
  <c r="V603" i="96"/>
  <c r="W603" i="96" s="1"/>
  <c r="U603" i="96"/>
  <c r="N603" i="96" s="1"/>
  <c r="X602" i="96"/>
  <c r="V602" i="96"/>
  <c r="W602" i="96" s="1"/>
  <c r="U602" i="96"/>
  <c r="N602" i="96" s="1"/>
  <c r="X601" i="96"/>
  <c r="V601" i="96"/>
  <c r="W601" i="96" s="1"/>
  <c r="U601" i="96"/>
  <c r="N601" i="96" s="1"/>
  <c r="X600" i="96"/>
  <c r="V600" i="96"/>
  <c r="W600" i="96" s="1"/>
  <c r="U600" i="96"/>
  <c r="N600" i="96" s="1"/>
  <c r="X599" i="96"/>
  <c r="V599" i="96"/>
  <c r="W599" i="96" s="1"/>
  <c r="U599" i="96"/>
  <c r="N599" i="96" s="1"/>
  <c r="X598" i="96"/>
  <c r="V598" i="96"/>
  <c r="W598" i="96" s="1"/>
  <c r="U598" i="96"/>
  <c r="N598" i="96" s="1"/>
  <c r="X597" i="96"/>
  <c r="V597" i="96"/>
  <c r="W597" i="96" s="1"/>
  <c r="U597" i="96"/>
  <c r="N597" i="96" s="1"/>
  <c r="X596" i="96"/>
  <c r="V596" i="96"/>
  <c r="W596" i="96" s="1"/>
  <c r="U596" i="96"/>
  <c r="N596" i="96" s="1"/>
  <c r="X595" i="96"/>
  <c r="V595" i="96"/>
  <c r="W595" i="96" s="1"/>
  <c r="U595" i="96"/>
  <c r="N595" i="96" s="1"/>
  <c r="X594" i="96"/>
  <c r="V594" i="96"/>
  <c r="W594" i="96" s="1"/>
  <c r="U594" i="96"/>
  <c r="N594" i="96" s="1"/>
  <c r="X593" i="96"/>
  <c r="V593" i="96"/>
  <c r="W593" i="96" s="1"/>
  <c r="U593" i="96"/>
  <c r="N593" i="96" s="1"/>
  <c r="X592" i="96"/>
  <c r="V592" i="96"/>
  <c r="W592" i="96" s="1"/>
  <c r="U592" i="96"/>
  <c r="N592" i="96" s="1"/>
  <c r="X591" i="96"/>
  <c r="V591" i="96"/>
  <c r="W591" i="96" s="1"/>
  <c r="U591" i="96"/>
  <c r="N591" i="96" s="1"/>
  <c r="X590" i="96"/>
  <c r="V590" i="96"/>
  <c r="W590" i="96" s="1"/>
  <c r="U590" i="96"/>
  <c r="N590" i="96" s="1"/>
  <c r="X589" i="96"/>
  <c r="V589" i="96"/>
  <c r="W589" i="96" s="1"/>
  <c r="U589" i="96"/>
  <c r="N589" i="96" s="1"/>
  <c r="X588" i="96"/>
  <c r="V588" i="96"/>
  <c r="W588" i="96" s="1"/>
  <c r="U588" i="96"/>
  <c r="N588" i="96" s="1"/>
  <c r="X587" i="96"/>
  <c r="V587" i="96"/>
  <c r="W587" i="96" s="1"/>
  <c r="U587" i="96"/>
  <c r="N587" i="96" s="1"/>
  <c r="X586" i="96"/>
  <c r="V586" i="96"/>
  <c r="W586" i="96" s="1"/>
  <c r="U586" i="96"/>
  <c r="N586" i="96" s="1"/>
  <c r="X585" i="96"/>
  <c r="V585" i="96"/>
  <c r="W585" i="96" s="1"/>
  <c r="U585" i="96"/>
  <c r="N585" i="96" s="1"/>
  <c r="X584" i="96"/>
  <c r="V584" i="96"/>
  <c r="W584" i="96" s="1"/>
  <c r="U584" i="96"/>
  <c r="N584" i="96" s="1"/>
  <c r="X583" i="96"/>
  <c r="V583" i="96"/>
  <c r="W583" i="96" s="1"/>
  <c r="U583" i="96"/>
  <c r="N583" i="96" s="1"/>
  <c r="X582" i="96"/>
  <c r="V582" i="96"/>
  <c r="W582" i="96" s="1"/>
  <c r="U582" i="96"/>
  <c r="N582" i="96" s="1"/>
  <c r="X581" i="96"/>
  <c r="V581" i="96"/>
  <c r="W581" i="96" s="1"/>
  <c r="U581" i="96"/>
  <c r="N581" i="96" s="1"/>
  <c r="X580" i="96"/>
  <c r="V580" i="96"/>
  <c r="W580" i="96" s="1"/>
  <c r="U580" i="96"/>
  <c r="N580" i="96" s="1"/>
  <c r="X579" i="96"/>
  <c r="V579" i="96"/>
  <c r="W579" i="96" s="1"/>
  <c r="U579" i="96"/>
  <c r="N579" i="96" s="1"/>
  <c r="X578" i="96"/>
  <c r="V578" i="96"/>
  <c r="W578" i="96" s="1"/>
  <c r="U578" i="96"/>
  <c r="N578" i="96" s="1"/>
  <c r="X577" i="96"/>
  <c r="V577" i="96"/>
  <c r="W577" i="96" s="1"/>
  <c r="U577" i="96"/>
  <c r="N577" i="96" s="1"/>
  <c r="X576" i="96"/>
  <c r="V576" i="96"/>
  <c r="W576" i="96" s="1"/>
  <c r="U576" i="96"/>
  <c r="N576" i="96" s="1"/>
  <c r="X575" i="96"/>
  <c r="V575" i="96"/>
  <c r="W575" i="96" s="1"/>
  <c r="U575" i="96"/>
  <c r="N575" i="96" s="1"/>
  <c r="X574" i="96"/>
  <c r="V574" i="96"/>
  <c r="W574" i="96" s="1"/>
  <c r="U574" i="96"/>
  <c r="N574" i="96" s="1"/>
  <c r="X573" i="96"/>
  <c r="V573" i="96"/>
  <c r="W573" i="96" s="1"/>
  <c r="U573" i="96"/>
  <c r="N573" i="96" s="1"/>
  <c r="X572" i="96"/>
  <c r="V572" i="96"/>
  <c r="W572" i="96" s="1"/>
  <c r="U572" i="96"/>
  <c r="N572" i="96" s="1"/>
  <c r="X571" i="96"/>
  <c r="V571" i="96"/>
  <c r="W571" i="96" s="1"/>
  <c r="U571" i="96"/>
  <c r="N571" i="96" s="1"/>
  <c r="X570" i="96"/>
  <c r="V570" i="96"/>
  <c r="W570" i="96" s="1"/>
  <c r="U570" i="96"/>
  <c r="N570" i="96" s="1"/>
  <c r="X569" i="96"/>
  <c r="V569" i="96"/>
  <c r="W569" i="96" s="1"/>
  <c r="U569" i="96"/>
  <c r="N569" i="96" s="1"/>
  <c r="X568" i="96"/>
  <c r="V568" i="96"/>
  <c r="W568" i="96" s="1"/>
  <c r="U568" i="96"/>
  <c r="N568" i="96" s="1"/>
  <c r="X567" i="96"/>
  <c r="V567" i="96"/>
  <c r="W567" i="96" s="1"/>
  <c r="U567" i="96"/>
  <c r="N567" i="96" s="1"/>
  <c r="X566" i="96"/>
  <c r="V566" i="96"/>
  <c r="W566" i="96" s="1"/>
  <c r="U566" i="96"/>
  <c r="N566" i="96" s="1"/>
  <c r="X565" i="96"/>
  <c r="V565" i="96"/>
  <c r="W565" i="96" s="1"/>
  <c r="U565" i="96"/>
  <c r="N565" i="96" s="1"/>
  <c r="X564" i="96"/>
  <c r="V564" i="96"/>
  <c r="W564" i="96" s="1"/>
  <c r="U564" i="96"/>
  <c r="N564" i="96" s="1"/>
  <c r="X563" i="96"/>
  <c r="V563" i="96"/>
  <c r="W563" i="96" s="1"/>
  <c r="U563" i="96"/>
  <c r="N563" i="96" s="1"/>
  <c r="X562" i="96"/>
  <c r="V562" i="96"/>
  <c r="W562" i="96" s="1"/>
  <c r="U562" i="96"/>
  <c r="N562" i="96" s="1"/>
  <c r="X561" i="96"/>
  <c r="V561" i="96"/>
  <c r="W561" i="96" s="1"/>
  <c r="U561" i="96"/>
  <c r="N561" i="96" s="1"/>
  <c r="X560" i="96"/>
  <c r="V560" i="96"/>
  <c r="W560" i="96" s="1"/>
  <c r="U560" i="96"/>
  <c r="N560" i="96" s="1"/>
  <c r="X559" i="96"/>
  <c r="V559" i="96"/>
  <c r="W559" i="96" s="1"/>
  <c r="U559" i="96"/>
  <c r="N559" i="96" s="1"/>
  <c r="X558" i="96"/>
  <c r="V558" i="96"/>
  <c r="W558" i="96" s="1"/>
  <c r="U558" i="96"/>
  <c r="N558" i="96" s="1"/>
  <c r="X557" i="96"/>
  <c r="V557" i="96"/>
  <c r="W557" i="96" s="1"/>
  <c r="U557" i="96"/>
  <c r="N557" i="96" s="1"/>
  <c r="X556" i="96"/>
  <c r="V556" i="96"/>
  <c r="W556" i="96" s="1"/>
  <c r="U556" i="96"/>
  <c r="N556" i="96" s="1"/>
  <c r="X555" i="96"/>
  <c r="V555" i="96"/>
  <c r="W555" i="96" s="1"/>
  <c r="U555" i="96"/>
  <c r="N555" i="96" s="1"/>
  <c r="X554" i="96"/>
  <c r="V554" i="96"/>
  <c r="W554" i="96" s="1"/>
  <c r="U554" i="96"/>
  <c r="N554" i="96" s="1"/>
  <c r="X553" i="96"/>
  <c r="V553" i="96"/>
  <c r="W553" i="96" s="1"/>
  <c r="U553" i="96"/>
  <c r="N553" i="96" s="1"/>
  <c r="X552" i="96"/>
  <c r="V552" i="96"/>
  <c r="W552" i="96" s="1"/>
  <c r="U552" i="96"/>
  <c r="N552" i="96" s="1"/>
  <c r="X551" i="96"/>
  <c r="V551" i="96"/>
  <c r="W551" i="96" s="1"/>
  <c r="U551" i="96"/>
  <c r="N551" i="96" s="1"/>
  <c r="X550" i="96"/>
  <c r="V550" i="96"/>
  <c r="W550" i="96" s="1"/>
  <c r="U550" i="96"/>
  <c r="N550" i="96" s="1"/>
  <c r="X549" i="96"/>
  <c r="V549" i="96"/>
  <c r="W549" i="96" s="1"/>
  <c r="U549" i="96"/>
  <c r="N549" i="96" s="1"/>
  <c r="X548" i="96"/>
  <c r="V548" i="96"/>
  <c r="W548" i="96" s="1"/>
  <c r="U548" i="96"/>
  <c r="N548" i="96" s="1"/>
  <c r="X547" i="96"/>
  <c r="V547" i="96"/>
  <c r="W547" i="96" s="1"/>
  <c r="U547" i="96"/>
  <c r="N547" i="96" s="1"/>
  <c r="X546" i="96"/>
  <c r="V546" i="96"/>
  <c r="W546" i="96" s="1"/>
  <c r="U546" i="96"/>
  <c r="N546" i="96" s="1"/>
  <c r="X545" i="96"/>
  <c r="V545" i="96"/>
  <c r="W545" i="96" s="1"/>
  <c r="U545" i="96"/>
  <c r="N545" i="96" s="1"/>
  <c r="X544" i="96"/>
  <c r="V544" i="96"/>
  <c r="W544" i="96" s="1"/>
  <c r="U544" i="96"/>
  <c r="N544" i="96" s="1"/>
  <c r="X543" i="96"/>
  <c r="V543" i="96"/>
  <c r="W543" i="96" s="1"/>
  <c r="U543" i="96"/>
  <c r="N543" i="96" s="1"/>
  <c r="X542" i="96"/>
  <c r="V542" i="96"/>
  <c r="W542" i="96" s="1"/>
  <c r="U542" i="96"/>
  <c r="N542" i="96" s="1"/>
  <c r="X541" i="96"/>
  <c r="V541" i="96"/>
  <c r="W541" i="96" s="1"/>
  <c r="U541" i="96"/>
  <c r="N541" i="96" s="1"/>
  <c r="X540" i="96"/>
  <c r="V540" i="96"/>
  <c r="W540" i="96" s="1"/>
  <c r="U540" i="96"/>
  <c r="N540" i="96" s="1"/>
  <c r="X539" i="96"/>
  <c r="V539" i="96"/>
  <c r="W539" i="96" s="1"/>
  <c r="U539" i="96"/>
  <c r="N539" i="96" s="1"/>
  <c r="X538" i="96"/>
  <c r="V538" i="96"/>
  <c r="W538" i="96" s="1"/>
  <c r="U538" i="96"/>
  <c r="N538" i="96" s="1"/>
  <c r="X537" i="96"/>
  <c r="V537" i="96"/>
  <c r="W537" i="96" s="1"/>
  <c r="U537" i="96"/>
  <c r="N537" i="96" s="1"/>
  <c r="X536" i="96"/>
  <c r="V536" i="96"/>
  <c r="W536" i="96" s="1"/>
  <c r="U536" i="96"/>
  <c r="N536" i="96" s="1"/>
  <c r="X535" i="96"/>
  <c r="V535" i="96"/>
  <c r="W535" i="96" s="1"/>
  <c r="U535" i="96"/>
  <c r="N535" i="96" s="1"/>
  <c r="X534" i="96"/>
  <c r="V534" i="96"/>
  <c r="W534" i="96" s="1"/>
  <c r="U534" i="96"/>
  <c r="N534" i="96" s="1"/>
  <c r="X533" i="96"/>
  <c r="V533" i="96"/>
  <c r="W533" i="96" s="1"/>
  <c r="U533" i="96"/>
  <c r="N533" i="96" s="1"/>
  <c r="X532" i="96"/>
  <c r="V532" i="96"/>
  <c r="W532" i="96" s="1"/>
  <c r="U532" i="96"/>
  <c r="N532" i="96" s="1"/>
  <c r="X531" i="96"/>
  <c r="V531" i="96"/>
  <c r="W531" i="96" s="1"/>
  <c r="U531" i="96"/>
  <c r="N531" i="96" s="1"/>
  <c r="X530" i="96"/>
  <c r="V530" i="96"/>
  <c r="W530" i="96" s="1"/>
  <c r="U530" i="96"/>
  <c r="N530" i="96" s="1"/>
  <c r="X529" i="96"/>
  <c r="V529" i="96"/>
  <c r="W529" i="96" s="1"/>
  <c r="U529" i="96"/>
  <c r="N529" i="96" s="1"/>
  <c r="X528" i="96"/>
  <c r="V528" i="96"/>
  <c r="W528" i="96" s="1"/>
  <c r="U528" i="96"/>
  <c r="N528" i="96" s="1"/>
  <c r="X527" i="96"/>
  <c r="V527" i="96"/>
  <c r="W527" i="96" s="1"/>
  <c r="U527" i="96"/>
  <c r="N527" i="96" s="1"/>
  <c r="X526" i="96"/>
  <c r="V526" i="96"/>
  <c r="W526" i="96" s="1"/>
  <c r="U526" i="96"/>
  <c r="N526" i="96" s="1"/>
  <c r="X525" i="96"/>
  <c r="V525" i="96"/>
  <c r="W525" i="96" s="1"/>
  <c r="U525" i="96"/>
  <c r="N525" i="96" s="1"/>
  <c r="X524" i="96"/>
  <c r="V524" i="96"/>
  <c r="W524" i="96" s="1"/>
  <c r="U524" i="96"/>
  <c r="N524" i="96" s="1"/>
  <c r="X523" i="96"/>
  <c r="V523" i="96"/>
  <c r="W523" i="96" s="1"/>
  <c r="U523" i="96"/>
  <c r="N523" i="96" s="1"/>
  <c r="X522" i="96"/>
  <c r="V522" i="96"/>
  <c r="W522" i="96" s="1"/>
  <c r="U522" i="96"/>
  <c r="N522" i="96" s="1"/>
  <c r="X521" i="96"/>
  <c r="V521" i="96"/>
  <c r="W521" i="96" s="1"/>
  <c r="U521" i="96"/>
  <c r="N521" i="96" s="1"/>
  <c r="X520" i="96"/>
  <c r="V520" i="96"/>
  <c r="W520" i="96" s="1"/>
  <c r="U520" i="96"/>
  <c r="N520" i="96" s="1"/>
  <c r="X519" i="96"/>
  <c r="V519" i="96"/>
  <c r="W519" i="96" s="1"/>
  <c r="U519" i="96"/>
  <c r="N519" i="96" s="1"/>
  <c r="X518" i="96"/>
  <c r="V518" i="96"/>
  <c r="W518" i="96" s="1"/>
  <c r="U518" i="96"/>
  <c r="N518" i="96" s="1"/>
  <c r="X517" i="96"/>
  <c r="V517" i="96"/>
  <c r="W517" i="96" s="1"/>
  <c r="U517" i="96"/>
  <c r="N517" i="96" s="1"/>
  <c r="X516" i="96"/>
  <c r="V516" i="96"/>
  <c r="W516" i="96" s="1"/>
  <c r="U516" i="96"/>
  <c r="N516" i="96" s="1"/>
  <c r="X515" i="96"/>
  <c r="V515" i="96"/>
  <c r="W515" i="96" s="1"/>
  <c r="U515" i="96"/>
  <c r="N515" i="96" s="1"/>
  <c r="X514" i="96"/>
  <c r="V514" i="96"/>
  <c r="W514" i="96" s="1"/>
  <c r="U514" i="96"/>
  <c r="N514" i="96" s="1"/>
  <c r="X513" i="96"/>
  <c r="V513" i="96"/>
  <c r="W513" i="96" s="1"/>
  <c r="U513" i="96"/>
  <c r="N513" i="96" s="1"/>
  <c r="X512" i="96"/>
  <c r="V512" i="96"/>
  <c r="W512" i="96" s="1"/>
  <c r="U512" i="96"/>
  <c r="N512" i="96" s="1"/>
  <c r="X511" i="96"/>
  <c r="V511" i="96"/>
  <c r="W511" i="96" s="1"/>
  <c r="U511" i="96"/>
  <c r="N511" i="96" s="1"/>
  <c r="X510" i="96"/>
  <c r="V510" i="96"/>
  <c r="W510" i="96" s="1"/>
  <c r="U510" i="96"/>
  <c r="N510" i="96" s="1"/>
  <c r="X509" i="96"/>
  <c r="V509" i="96"/>
  <c r="W509" i="96" s="1"/>
  <c r="U509" i="96"/>
  <c r="N509" i="96" s="1"/>
  <c r="X508" i="96"/>
  <c r="V508" i="96"/>
  <c r="W508" i="96" s="1"/>
  <c r="U508" i="96"/>
  <c r="N508" i="96" s="1"/>
  <c r="X507" i="96"/>
  <c r="V507" i="96"/>
  <c r="W507" i="96" s="1"/>
  <c r="U507" i="96"/>
  <c r="N507" i="96" s="1"/>
  <c r="X506" i="96"/>
  <c r="V506" i="96"/>
  <c r="W506" i="96" s="1"/>
  <c r="U506" i="96"/>
  <c r="N506" i="96" s="1"/>
  <c r="X505" i="96"/>
  <c r="V505" i="96"/>
  <c r="W505" i="96" s="1"/>
  <c r="U505" i="96"/>
  <c r="N505" i="96" s="1"/>
  <c r="X504" i="96"/>
  <c r="V504" i="96"/>
  <c r="W504" i="96" s="1"/>
  <c r="U504" i="96"/>
  <c r="N504" i="96" s="1"/>
  <c r="X503" i="96"/>
  <c r="V503" i="96"/>
  <c r="W503" i="96" s="1"/>
  <c r="U503" i="96"/>
  <c r="N503" i="96" s="1"/>
  <c r="X502" i="96"/>
  <c r="V502" i="96"/>
  <c r="W502" i="96" s="1"/>
  <c r="U502" i="96"/>
  <c r="N502" i="96" s="1"/>
  <c r="X501" i="96"/>
  <c r="V501" i="96"/>
  <c r="W501" i="96" s="1"/>
  <c r="U501" i="96"/>
  <c r="N501" i="96" s="1"/>
  <c r="X500" i="96"/>
  <c r="V500" i="96"/>
  <c r="W500" i="96" s="1"/>
  <c r="U500" i="96"/>
  <c r="N500" i="96" s="1"/>
  <c r="X499" i="96"/>
  <c r="V499" i="96"/>
  <c r="W499" i="96" s="1"/>
  <c r="U499" i="96"/>
  <c r="N499" i="96" s="1"/>
  <c r="X498" i="96"/>
  <c r="V498" i="96"/>
  <c r="W498" i="96" s="1"/>
  <c r="U498" i="96"/>
  <c r="N498" i="96" s="1"/>
  <c r="X497" i="96"/>
  <c r="V497" i="96"/>
  <c r="W497" i="96" s="1"/>
  <c r="U497" i="96"/>
  <c r="N497" i="96" s="1"/>
  <c r="X496" i="96"/>
  <c r="V496" i="96"/>
  <c r="W496" i="96" s="1"/>
  <c r="U496" i="96"/>
  <c r="N496" i="96" s="1"/>
  <c r="X495" i="96"/>
  <c r="V495" i="96"/>
  <c r="W495" i="96" s="1"/>
  <c r="U495" i="96"/>
  <c r="N495" i="96" s="1"/>
  <c r="X494" i="96"/>
  <c r="V494" i="96"/>
  <c r="W494" i="96" s="1"/>
  <c r="U494" i="96"/>
  <c r="N494" i="96" s="1"/>
  <c r="X493" i="96"/>
  <c r="V493" i="96"/>
  <c r="W493" i="96" s="1"/>
  <c r="U493" i="96"/>
  <c r="N493" i="96" s="1"/>
  <c r="X492" i="96"/>
  <c r="V492" i="96"/>
  <c r="W492" i="96" s="1"/>
  <c r="U492" i="96"/>
  <c r="N492" i="96" s="1"/>
  <c r="X491" i="96"/>
  <c r="V491" i="96"/>
  <c r="W491" i="96" s="1"/>
  <c r="U491" i="96"/>
  <c r="N491" i="96" s="1"/>
  <c r="X490" i="96"/>
  <c r="V490" i="96"/>
  <c r="W490" i="96" s="1"/>
  <c r="U490" i="96"/>
  <c r="N490" i="96" s="1"/>
  <c r="X489" i="96"/>
  <c r="V489" i="96"/>
  <c r="W489" i="96" s="1"/>
  <c r="U489" i="96"/>
  <c r="N489" i="96" s="1"/>
  <c r="X488" i="96"/>
  <c r="V488" i="96"/>
  <c r="W488" i="96" s="1"/>
  <c r="U488" i="96"/>
  <c r="N488" i="96" s="1"/>
  <c r="X487" i="96"/>
  <c r="V487" i="96"/>
  <c r="W487" i="96" s="1"/>
  <c r="U487" i="96"/>
  <c r="N487" i="96" s="1"/>
  <c r="X486" i="96"/>
  <c r="V486" i="96"/>
  <c r="W486" i="96" s="1"/>
  <c r="U486" i="96"/>
  <c r="N486" i="96" s="1"/>
  <c r="X485" i="96"/>
  <c r="V485" i="96"/>
  <c r="W485" i="96" s="1"/>
  <c r="U485" i="96"/>
  <c r="N485" i="96" s="1"/>
  <c r="X484" i="96"/>
  <c r="V484" i="96"/>
  <c r="W484" i="96" s="1"/>
  <c r="U484" i="96"/>
  <c r="N484" i="96" s="1"/>
  <c r="X483" i="96"/>
  <c r="V483" i="96"/>
  <c r="W483" i="96" s="1"/>
  <c r="U483" i="96"/>
  <c r="N483" i="96" s="1"/>
  <c r="X482" i="96"/>
  <c r="V482" i="96"/>
  <c r="W482" i="96" s="1"/>
  <c r="U482" i="96"/>
  <c r="N482" i="96" s="1"/>
  <c r="X481" i="96"/>
  <c r="V481" i="96"/>
  <c r="W481" i="96" s="1"/>
  <c r="U481" i="96"/>
  <c r="N481" i="96" s="1"/>
  <c r="X480" i="96"/>
  <c r="V480" i="96"/>
  <c r="W480" i="96" s="1"/>
  <c r="U480" i="96"/>
  <c r="N480" i="96" s="1"/>
  <c r="X479" i="96"/>
  <c r="V479" i="96"/>
  <c r="W479" i="96" s="1"/>
  <c r="U479" i="96"/>
  <c r="N479" i="96" s="1"/>
  <c r="X478" i="96"/>
  <c r="V478" i="96"/>
  <c r="W478" i="96" s="1"/>
  <c r="U478" i="96"/>
  <c r="N478" i="96" s="1"/>
  <c r="X477" i="96"/>
  <c r="V477" i="96"/>
  <c r="W477" i="96" s="1"/>
  <c r="U477" i="96"/>
  <c r="N477" i="96" s="1"/>
  <c r="X476" i="96"/>
  <c r="V476" i="96"/>
  <c r="W476" i="96" s="1"/>
  <c r="U476" i="96"/>
  <c r="N476" i="96" s="1"/>
  <c r="X475" i="96"/>
  <c r="V475" i="96"/>
  <c r="W475" i="96" s="1"/>
  <c r="U475" i="96"/>
  <c r="N475" i="96" s="1"/>
  <c r="X474" i="96"/>
  <c r="V474" i="96"/>
  <c r="W474" i="96" s="1"/>
  <c r="U474" i="96"/>
  <c r="N474" i="96" s="1"/>
  <c r="X473" i="96"/>
  <c r="V473" i="96"/>
  <c r="W473" i="96" s="1"/>
  <c r="U473" i="96"/>
  <c r="N473" i="96" s="1"/>
  <c r="X472" i="96"/>
  <c r="V472" i="96"/>
  <c r="W472" i="96" s="1"/>
  <c r="U472" i="96"/>
  <c r="N472" i="96" s="1"/>
  <c r="X471" i="96"/>
  <c r="V471" i="96"/>
  <c r="W471" i="96" s="1"/>
  <c r="U471" i="96"/>
  <c r="N471" i="96" s="1"/>
  <c r="X470" i="96"/>
  <c r="V470" i="96"/>
  <c r="W470" i="96" s="1"/>
  <c r="U470" i="96"/>
  <c r="N470" i="96" s="1"/>
  <c r="X469" i="96"/>
  <c r="V469" i="96"/>
  <c r="W469" i="96" s="1"/>
  <c r="U469" i="96"/>
  <c r="N469" i="96" s="1"/>
  <c r="X468" i="96"/>
  <c r="V468" i="96"/>
  <c r="W468" i="96" s="1"/>
  <c r="U468" i="96"/>
  <c r="N468" i="96" s="1"/>
  <c r="X467" i="96"/>
  <c r="V467" i="96"/>
  <c r="W467" i="96" s="1"/>
  <c r="U467" i="96"/>
  <c r="N467" i="96" s="1"/>
  <c r="X466" i="96"/>
  <c r="V466" i="96"/>
  <c r="W466" i="96" s="1"/>
  <c r="U466" i="96"/>
  <c r="N466" i="96" s="1"/>
  <c r="X465" i="96"/>
  <c r="V465" i="96"/>
  <c r="W465" i="96" s="1"/>
  <c r="U465" i="96"/>
  <c r="N465" i="96" s="1"/>
  <c r="X464" i="96"/>
  <c r="V464" i="96"/>
  <c r="W464" i="96" s="1"/>
  <c r="U464" i="96"/>
  <c r="N464" i="96" s="1"/>
  <c r="X463" i="96"/>
  <c r="V463" i="96"/>
  <c r="W463" i="96" s="1"/>
  <c r="U463" i="96"/>
  <c r="N463" i="96" s="1"/>
  <c r="X462" i="96"/>
  <c r="V462" i="96"/>
  <c r="W462" i="96" s="1"/>
  <c r="U462" i="96"/>
  <c r="N462" i="96" s="1"/>
  <c r="X461" i="96"/>
  <c r="V461" i="96"/>
  <c r="W461" i="96" s="1"/>
  <c r="U461" i="96"/>
  <c r="N461" i="96" s="1"/>
  <c r="X460" i="96"/>
  <c r="V460" i="96"/>
  <c r="W460" i="96" s="1"/>
  <c r="U460" i="96"/>
  <c r="N460" i="96" s="1"/>
  <c r="X459" i="96"/>
  <c r="V459" i="96"/>
  <c r="W459" i="96" s="1"/>
  <c r="U459" i="96"/>
  <c r="N459" i="96" s="1"/>
  <c r="X458" i="96"/>
  <c r="V458" i="96"/>
  <c r="W458" i="96" s="1"/>
  <c r="U458" i="96"/>
  <c r="N458" i="96" s="1"/>
  <c r="X457" i="96"/>
  <c r="V457" i="96"/>
  <c r="W457" i="96" s="1"/>
  <c r="U457" i="96"/>
  <c r="N457" i="96" s="1"/>
  <c r="X456" i="96"/>
  <c r="V456" i="96"/>
  <c r="W456" i="96" s="1"/>
  <c r="U456" i="96"/>
  <c r="N456" i="96" s="1"/>
  <c r="X455" i="96"/>
  <c r="V455" i="96"/>
  <c r="W455" i="96" s="1"/>
  <c r="U455" i="96"/>
  <c r="N455" i="96" s="1"/>
  <c r="X454" i="96"/>
  <c r="V454" i="96"/>
  <c r="W454" i="96" s="1"/>
  <c r="U454" i="96"/>
  <c r="N454" i="96" s="1"/>
  <c r="X453" i="96"/>
  <c r="V453" i="96"/>
  <c r="W453" i="96" s="1"/>
  <c r="U453" i="96"/>
  <c r="N453" i="96" s="1"/>
  <c r="X452" i="96"/>
  <c r="V452" i="96"/>
  <c r="W452" i="96" s="1"/>
  <c r="U452" i="96"/>
  <c r="N452" i="96" s="1"/>
  <c r="X451" i="96"/>
  <c r="V451" i="96"/>
  <c r="W451" i="96" s="1"/>
  <c r="U451" i="96"/>
  <c r="N451" i="96" s="1"/>
  <c r="X450" i="96"/>
  <c r="V450" i="96"/>
  <c r="W450" i="96" s="1"/>
  <c r="U450" i="96"/>
  <c r="N450" i="96" s="1"/>
  <c r="X449" i="96"/>
  <c r="V449" i="96"/>
  <c r="W449" i="96" s="1"/>
  <c r="U449" i="96"/>
  <c r="N449" i="96" s="1"/>
  <c r="X448" i="96"/>
  <c r="V448" i="96"/>
  <c r="W448" i="96" s="1"/>
  <c r="U448" i="96"/>
  <c r="N448" i="96" s="1"/>
  <c r="X447" i="96"/>
  <c r="V447" i="96"/>
  <c r="W447" i="96" s="1"/>
  <c r="U447" i="96"/>
  <c r="N447" i="96" s="1"/>
  <c r="X446" i="96"/>
  <c r="V446" i="96"/>
  <c r="W446" i="96" s="1"/>
  <c r="U446" i="96"/>
  <c r="N446" i="96" s="1"/>
  <c r="X445" i="96"/>
  <c r="V445" i="96"/>
  <c r="W445" i="96" s="1"/>
  <c r="U445" i="96"/>
  <c r="N445" i="96" s="1"/>
  <c r="X444" i="96"/>
  <c r="V444" i="96"/>
  <c r="W444" i="96" s="1"/>
  <c r="U444" i="96"/>
  <c r="N444" i="96" s="1"/>
  <c r="X443" i="96"/>
  <c r="V443" i="96"/>
  <c r="W443" i="96" s="1"/>
  <c r="U443" i="96"/>
  <c r="N443" i="96" s="1"/>
  <c r="X442" i="96"/>
  <c r="V442" i="96"/>
  <c r="W442" i="96" s="1"/>
  <c r="U442" i="96"/>
  <c r="N442" i="96" s="1"/>
  <c r="X441" i="96"/>
  <c r="V441" i="96"/>
  <c r="W441" i="96" s="1"/>
  <c r="U441" i="96"/>
  <c r="N441" i="96" s="1"/>
  <c r="X440" i="96"/>
  <c r="V440" i="96"/>
  <c r="W440" i="96" s="1"/>
  <c r="U440" i="96"/>
  <c r="N440" i="96" s="1"/>
  <c r="X439" i="96"/>
  <c r="V439" i="96"/>
  <c r="W439" i="96" s="1"/>
  <c r="U439" i="96"/>
  <c r="N439" i="96" s="1"/>
  <c r="X438" i="96"/>
  <c r="V438" i="96"/>
  <c r="W438" i="96" s="1"/>
  <c r="U438" i="96"/>
  <c r="N438" i="96" s="1"/>
  <c r="X437" i="96"/>
  <c r="V437" i="96"/>
  <c r="W437" i="96" s="1"/>
  <c r="U437" i="96"/>
  <c r="N437" i="96" s="1"/>
  <c r="X436" i="96"/>
  <c r="V436" i="96"/>
  <c r="W436" i="96" s="1"/>
  <c r="U436" i="96"/>
  <c r="N436" i="96" s="1"/>
  <c r="X435" i="96"/>
  <c r="V435" i="96"/>
  <c r="W435" i="96" s="1"/>
  <c r="U435" i="96"/>
  <c r="N435" i="96" s="1"/>
  <c r="X434" i="96"/>
  <c r="V434" i="96"/>
  <c r="W434" i="96" s="1"/>
  <c r="U434" i="96"/>
  <c r="N434" i="96" s="1"/>
  <c r="X433" i="96"/>
  <c r="V433" i="96"/>
  <c r="W433" i="96" s="1"/>
  <c r="U433" i="96"/>
  <c r="N433" i="96" s="1"/>
  <c r="X432" i="96"/>
  <c r="V432" i="96"/>
  <c r="W432" i="96" s="1"/>
  <c r="U432" i="96"/>
  <c r="N432" i="96" s="1"/>
  <c r="X431" i="96"/>
  <c r="V431" i="96"/>
  <c r="W431" i="96" s="1"/>
  <c r="U431" i="96"/>
  <c r="N431" i="96" s="1"/>
  <c r="X430" i="96"/>
  <c r="V430" i="96"/>
  <c r="W430" i="96" s="1"/>
  <c r="U430" i="96"/>
  <c r="N430" i="96" s="1"/>
  <c r="X429" i="96"/>
  <c r="V429" i="96"/>
  <c r="W429" i="96" s="1"/>
  <c r="U429" i="96"/>
  <c r="N429" i="96" s="1"/>
  <c r="X428" i="96"/>
  <c r="V428" i="96"/>
  <c r="W428" i="96" s="1"/>
  <c r="U428" i="96"/>
  <c r="N428" i="96" s="1"/>
  <c r="X427" i="96"/>
  <c r="V427" i="96"/>
  <c r="W427" i="96" s="1"/>
  <c r="U427" i="96"/>
  <c r="N427" i="96" s="1"/>
  <c r="X426" i="96"/>
  <c r="V426" i="96"/>
  <c r="W426" i="96" s="1"/>
  <c r="U426" i="96"/>
  <c r="N426" i="96" s="1"/>
  <c r="X425" i="96"/>
  <c r="V425" i="96"/>
  <c r="W425" i="96" s="1"/>
  <c r="U425" i="96"/>
  <c r="N425" i="96" s="1"/>
  <c r="X424" i="96"/>
  <c r="V424" i="96"/>
  <c r="W424" i="96" s="1"/>
  <c r="U424" i="96"/>
  <c r="N424" i="96" s="1"/>
  <c r="X423" i="96"/>
  <c r="V423" i="96"/>
  <c r="W423" i="96" s="1"/>
  <c r="U423" i="96"/>
  <c r="N423" i="96" s="1"/>
  <c r="X422" i="96"/>
  <c r="V422" i="96"/>
  <c r="W422" i="96" s="1"/>
  <c r="U422" i="96"/>
  <c r="N422" i="96" s="1"/>
  <c r="X421" i="96"/>
  <c r="V421" i="96"/>
  <c r="W421" i="96" s="1"/>
  <c r="U421" i="96"/>
  <c r="N421" i="96" s="1"/>
  <c r="X420" i="96"/>
  <c r="V420" i="96"/>
  <c r="W420" i="96" s="1"/>
  <c r="U420" i="96"/>
  <c r="N420" i="96" s="1"/>
  <c r="X419" i="96"/>
  <c r="V419" i="96"/>
  <c r="W419" i="96" s="1"/>
  <c r="U419" i="96"/>
  <c r="N419" i="96" s="1"/>
  <c r="X418" i="96"/>
  <c r="V418" i="96"/>
  <c r="W418" i="96" s="1"/>
  <c r="U418" i="96"/>
  <c r="N418" i="96" s="1"/>
  <c r="X417" i="96"/>
  <c r="V417" i="96"/>
  <c r="W417" i="96" s="1"/>
  <c r="U417" i="96"/>
  <c r="N417" i="96" s="1"/>
  <c r="X416" i="96"/>
  <c r="V416" i="96"/>
  <c r="W416" i="96" s="1"/>
  <c r="U416" i="96"/>
  <c r="N416" i="96" s="1"/>
  <c r="X415" i="96"/>
  <c r="V415" i="96"/>
  <c r="W415" i="96" s="1"/>
  <c r="U415" i="96"/>
  <c r="N415" i="96" s="1"/>
  <c r="X414" i="96"/>
  <c r="V414" i="96"/>
  <c r="W414" i="96" s="1"/>
  <c r="U414" i="96"/>
  <c r="N414" i="96" s="1"/>
  <c r="X413" i="96"/>
  <c r="V413" i="96"/>
  <c r="W413" i="96" s="1"/>
  <c r="U413" i="96"/>
  <c r="N413" i="96" s="1"/>
  <c r="X412" i="96"/>
  <c r="V412" i="96"/>
  <c r="W412" i="96" s="1"/>
  <c r="U412" i="96"/>
  <c r="N412" i="96" s="1"/>
  <c r="X411" i="96"/>
  <c r="V411" i="96"/>
  <c r="W411" i="96" s="1"/>
  <c r="U411" i="96"/>
  <c r="N411" i="96" s="1"/>
  <c r="X410" i="96"/>
  <c r="V410" i="96"/>
  <c r="W410" i="96" s="1"/>
  <c r="U410" i="96"/>
  <c r="N410" i="96" s="1"/>
  <c r="X409" i="96"/>
  <c r="V409" i="96"/>
  <c r="W409" i="96" s="1"/>
  <c r="U409" i="96"/>
  <c r="N409" i="96" s="1"/>
  <c r="X408" i="96"/>
  <c r="V408" i="96"/>
  <c r="W408" i="96" s="1"/>
  <c r="U408" i="96"/>
  <c r="N408" i="96" s="1"/>
  <c r="X407" i="96"/>
  <c r="V407" i="96"/>
  <c r="W407" i="96" s="1"/>
  <c r="U407" i="96"/>
  <c r="N407" i="96" s="1"/>
  <c r="X406" i="96"/>
  <c r="V406" i="96"/>
  <c r="W406" i="96" s="1"/>
  <c r="U406" i="96"/>
  <c r="N406" i="96" s="1"/>
  <c r="X405" i="96"/>
  <c r="V405" i="96"/>
  <c r="W405" i="96" s="1"/>
  <c r="U405" i="96"/>
  <c r="N405" i="96" s="1"/>
  <c r="X404" i="96"/>
  <c r="V404" i="96"/>
  <c r="W404" i="96" s="1"/>
  <c r="U404" i="96"/>
  <c r="N404" i="96" s="1"/>
  <c r="X403" i="96"/>
  <c r="V403" i="96"/>
  <c r="W403" i="96" s="1"/>
  <c r="U403" i="96"/>
  <c r="N403" i="96" s="1"/>
  <c r="X402" i="96"/>
  <c r="V402" i="96"/>
  <c r="W402" i="96" s="1"/>
  <c r="U402" i="96"/>
  <c r="N402" i="96" s="1"/>
  <c r="X401" i="96"/>
  <c r="V401" i="96"/>
  <c r="W401" i="96" s="1"/>
  <c r="U401" i="96"/>
  <c r="N401" i="96" s="1"/>
  <c r="X400" i="96"/>
  <c r="V400" i="96"/>
  <c r="W400" i="96" s="1"/>
  <c r="U400" i="96"/>
  <c r="N400" i="96" s="1"/>
  <c r="X399" i="96"/>
  <c r="V399" i="96"/>
  <c r="W399" i="96" s="1"/>
  <c r="U399" i="96"/>
  <c r="N399" i="96" s="1"/>
  <c r="X398" i="96"/>
  <c r="V398" i="96"/>
  <c r="W398" i="96" s="1"/>
  <c r="U398" i="96"/>
  <c r="N398" i="96" s="1"/>
  <c r="X397" i="96"/>
  <c r="V397" i="96"/>
  <c r="W397" i="96" s="1"/>
  <c r="U397" i="96"/>
  <c r="N397" i="96" s="1"/>
  <c r="X396" i="96"/>
  <c r="V396" i="96"/>
  <c r="W396" i="96" s="1"/>
  <c r="U396" i="96"/>
  <c r="N396" i="96" s="1"/>
  <c r="X395" i="96"/>
  <c r="V395" i="96"/>
  <c r="W395" i="96" s="1"/>
  <c r="U395" i="96"/>
  <c r="N395" i="96" s="1"/>
  <c r="X394" i="96"/>
  <c r="V394" i="96"/>
  <c r="W394" i="96" s="1"/>
  <c r="U394" i="96"/>
  <c r="N394" i="96" s="1"/>
  <c r="X393" i="96"/>
  <c r="V393" i="96"/>
  <c r="W393" i="96" s="1"/>
  <c r="U393" i="96"/>
  <c r="N393" i="96" s="1"/>
  <c r="X392" i="96"/>
  <c r="V392" i="96"/>
  <c r="W392" i="96" s="1"/>
  <c r="U392" i="96"/>
  <c r="N392" i="96" s="1"/>
  <c r="X391" i="96"/>
  <c r="V391" i="96"/>
  <c r="W391" i="96" s="1"/>
  <c r="U391" i="96"/>
  <c r="N391" i="96" s="1"/>
  <c r="X390" i="96"/>
  <c r="V390" i="96"/>
  <c r="W390" i="96" s="1"/>
  <c r="U390" i="96"/>
  <c r="N390" i="96" s="1"/>
  <c r="X389" i="96"/>
  <c r="V389" i="96"/>
  <c r="W389" i="96" s="1"/>
  <c r="U389" i="96"/>
  <c r="N389" i="96" s="1"/>
  <c r="X388" i="96"/>
  <c r="V388" i="96"/>
  <c r="W388" i="96" s="1"/>
  <c r="U388" i="96"/>
  <c r="N388" i="96" s="1"/>
  <c r="X387" i="96"/>
  <c r="V387" i="96"/>
  <c r="W387" i="96" s="1"/>
  <c r="U387" i="96"/>
  <c r="N387" i="96" s="1"/>
  <c r="X386" i="96"/>
  <c r="V386" i="96"/>
  <c r="W386" i="96" s="1"/>
  <c r="U386" i="96"/>
  <c r="N386" i="96" s="1"/>
  <c r="X385" i="96"/>
  <c r="V385" i="96"/>
  <c r="W385" i="96" s="1"/>
  <c r="U385" i="96"/>
  <c r="N385" i="96" s="1"/>
  <c r="X384" i="96"/>
  <c r="V384" i="96"/>
  <c r="W384" i="96" s="1"/>
  <c r="U384" i="96"/>
  <c r="N384" i="96" s="1"/>
  <c r="X383" i="96"/>
  <c r="V383" i="96"/>
  <c r="W383" i="96" s="1"/>
  <c r="U383" i="96"/>
  <c r="N383" i="96" s="1"/>
  <c r="X382" i="96"/>
  <c r="V382" i="96"/>
  <c r="W382" i="96" s="1"/>
  <c r="U382" i="96"/>
  <c r="N382" i="96" s="1"/>
  <c r="X381" i="96"/>
  <c r="V381" i="96"/>
  <c r="W381" i="96" s="1"/>
  <c r="U381" i="96"/>
  <c r="N381" i="96" s="1"/>
  <c r="X380" i="96"/>
  <c r="V380" i="96"/>
  <c r="W380" i="96" s="1"/>
  <c r="U380" i="96"/>
  <c r="N380" i="96" s="1"/>
  <c r="X379" i="96"/>
  <c r="V379" i="96"/>
  <c r="W379" i="96" s="1"/>
  <c r="U379" i="96"/>
  <c r="N379" i="96" s="1"/>
  <c r="X378" i="96"/>
  <c r="V378" i="96"/>
  <c r="W378" i="96" s="1"/>
  <c r="U378" i="96"/>
  <c r="N378" i="96" s="1"/>
  <c r="X377" i="96"/>
  <c r="V377" i="96"/>
  <c r="W377" i="96" s="1"/>
  <c r="U377" i="96"/>
  <c r="N377" i="96" s="1"/>
  <c r="X376" i="96"/>
  <c r="V376" i="96"/>
  <c r="W376" i="96" s="1"/>
  <c r="U376" i="96"/>
  <c r="N376" i="96" s="1"/>
  <c r="X375" i="96"/>
  <c r="V375" i="96"/>
  <c r="W375" i="96" s="1"/>
  <c r="U375" i="96"/>
  <c r="N375" i="96" s="1"/>
  <c r="X374" i="96"/>
  <c r="V374" i="96"/>
  <c r="W374" i="96" s="1"/>
  <c r="U374" i="96"/>
  <c r="N374" i="96" s="1"/>
  <c r="X373" i="96"/>
  <c r="V373" i="96"/>
  <c r="W373" i="96" s="1"/>
  <c r="U373" i="96"/>
  <c r="N373" i="96" s="1"/>
  <c r="X372" i="96"/>
  <c r="V372" i="96"/>
  <c r="W372" i="96" s="1"/>
  <c r="U372" i="96"/>
  <c r="N372" i="96" s="1"/>
  <c r="X371" i="96"/>
  <c r="V371" i="96"/>
  <c r="W371" i="96" s="1"/>
  <c r="U371" i="96"/>
  <c r="N371" i="96" s="1"/>
  <c r="X370" i="96"/>
  <c r="V370" i="96"/>
  <c r="W370" i="96" s="1"/>
  <c r="U370" i="96"/>
  <c r="N370" i="96" s="1"/>
  <c r="X369" i="96"/>
  <c r="V369" i="96"/>
  <c r="W369" i="96" s="1"/>
  <c r="U369" i="96"/>
  <c r="N369" i="96" s="1"/>
  <c r="X368" i="96"/>
  <c r="V368" i="96"/>
  <c r="W368" i="96" s="1"/>
  <c r="U368" i="96"/>
  <c r="N368" i="96" s="1"/>
  <c r="X367" i="96"/>
  <c r="V367" i="96"/>
  <c r="W367" i="96" s="1"/>
  <c r="U367" i="96"/>
  <c r="N367" i="96" s="1"/>
  <c r="X366" i="96"/>
  <c r="V366" i="96"/>
  <c r="W366" i="96" s="1"/>
  <c r="U366" i="96"/>
  <c r="N366" i="96" s="1"/>
  <c r="X365" i="96"/>
  <c r="V365" i="96"/>
  <c r="W365" i="96" s="1"/>
  <c r="U365" i="96"/>
  <c r="N365" i="96" s="1"/>
  <c r="X364" i="96"/>
  <c r="V364" i="96"/>
  <c r="W364" i="96" s="1"/>
  <c r="U364" i="96"/>
  <c r="N364" i="96" s="1"/>
  <c r="X363" i="96"/>
  <c r="V363" i="96"/>
  <c r="W363" i="96" s="1"/>
  <c r="U363" i="96"/>
  <c r="N363" i="96" s="1"/>
  <c r="X362" i="96"/>
  <c r="V362" i="96"/>
  <c r="W362" i="96" s="1"/>
  <c r="U362" i="96"/>
  <c r="N362" i="96" s="1"/>
  <c r="X361" i="96"/>
  <c r="V361" i="96"/>
  <c r="W361" i="96" s="1"/>
  <c r="U361" i="96"/>
  <c r="N361" i="96" s="1"/>
  <c r="X360" i="96"/>
  <c r="V360" i="96"/>
  <c r="W360" i="96" s="1"/>
  <c r="U360" i="96"/>
  <c r="N360" i="96" s="1"/>
  <c r="X359" i="96"/>
  <c r="V359" i="96"/>
  <c r="W359" i="96" s="1"/>
  <c r="U359" i="96"/>
  <c r="N359" i="96" s="1"/>
  <c r="X358" i="96"/>
  <c r="V358" i="96"/>
  <c r="W358" i="96" s="1"/>
  <c r="U358" i="96"/>
  <c r="N358" i="96" s="1"/>
  <c r="X357" i="96"/>
  <c r="V357" i="96"/>
  <c r="W357" i="96" s="1"/>
  <c r="U357" i="96"/>
  <c r="N357" i="96" s="1"/>
  <c r="X356" i="96"/>
  <c r="V356" i="96"/>
  <c r="W356" i="96" s="1"/>
  <c r="U356" i="96"/>
  <c r="N356" i="96" s="1"/>
  <c r="X355" i="96"/>
  <c r="V355" i="96"/>
  <c r="W355" i="96" s="1"/>
  <c r="U355" i="96"/>
  <c r="N355" i="96" s="1"/>
  <c r="X354" i="96"/>
  <c r="V354" i="96"/>
  <c r="W354" i="96" s="1"/>
  <c r="U354" i="96"/>
  <c r="N354" i="96" s="1"/>
  <c r="X353" i="96"/>
  <c r="V353" i="96"/>
  <c r="W353" i="96" s="1"/>
  <c r="U353" i="96"/>
  <c r="N353" i="96" s="1"/>
  <c r="X352" i="96"/>
  <c r="V352" i="96"/>
  <c r="W352" i="96" s="1"/>
  <c r="U352" i="96"/>
  <c r="N352" i="96" s="1"/>
  <c r="X351" i="96"/>
  <c r="V351" i="96"/>
  <c r="W351" i="96" s="1"/>
  <c r="U351" i="96"/>
  <c r="N351" i="96" s="1"/>
  <c r="X350" i="96"/>
  <c r="V350" i="96"/>
  <c r="W350" i="96" s="1"/>
  <c r="U350" i="96"/>
  <c r="N350" i="96" s="1"/>
  <c r="X349" i="96"/>
  <c r="V349" i="96"/>
  <c r="W349" i="96" s="1"/>
  <c r="U349" i="96"/>
  <c r="N349" i="96" s="1"/>
  <c r="X348" i="96"/>
  <c r="V348" i="96"/>
  <c r="W348" i="96" s="1"/>
  <c r="U348" i="96"/>
  <c r="N348" i="96" s="1"/>
  <c r="X347" i="96"/>
  <c r="V347" i="96"/>
  <c r="W347" i="96" s="1"/>
  <c r="U347" i="96"/>
  <c r="N347" i="96" s="1"/>
  <c r="X346" i="96"/>
  <c r="V346" i="96"/>
  <c r="W346" i="96" s="1"/>
  <c r="U346" i="96"/>
  <c r="N346" i="96" s="1"/>
  <c r="X345" i="96"/>
  <c r="V345" i="96"/>
  <c r="W345" i="96" s="1"/>
  <c r="U345" i="96"/>
  <c r="N345" i="96" s="1"/>
  <c r="X344" i="96"/>
  <c r="V344" i="96"/>
  <c r="W344" i="96" s="1"/>
  <c r="U344" i="96"/>
  <c r="N344" i="96" s="1"/>
  <c r="X343" i="96"/>
  <c r="V343" i="96"/>
  <c r="W343" i="96" s="1"/>
  <c r="U343" i="96"/>
  <c r="N343" i="96" s="1"/>
  <c r="X342" i="96"/>
  <c r="V342" i="96"/>
  <c r="W342" i="96" s="1"/>
  <c r="U342" i="96"/>
  <c r="N342" i="96" s="1"/>
  <c r="X341" i="96"/>
  <c r="V341" i="96"/>
  <c r="W341" i="96" s="1"/>
  <c r="U341" i="96"/>
  <c r="N341" i="96" s="1"/>
  <c r="X340" i="96"/>
  <c r="V340" i="96"/>
  <c r="W340" i="96" s="1"/>
  <c r="U340" i="96"/>
  <c r="N340" i="96" s="1"/>
  <c r="X339" i="96"/>
  <c r="V339" i="96"/>
  <c r="W339" i="96" s="1"/>
  <c r="U339" i="96"/>
  <c r="N339" i="96" s="1"/>
  <c r="X338" i="96"/>
  <c r="V338" i="96"/>
  <c r="W338" i="96" s="1"/>
  <c r="U338" i="96"/>
  <c r="N338" i="96" s="1"/>
  <c r="X337" i="96"/>
  <c r="V337" i="96"/>
  <c r="W337" i="96" s="1"/>
  <c r="U337" i="96"/>
  <c r="N337" i="96" s="1"/>
  <c r="X336" i="96"/>
  <c r="V336" i="96"/>
  <c r="W336" i="96" s="1"/>
  <c r="U336" i="96"/>
  <c r="N336" i="96" s="1"/>
  <c r="X335" i="96"/>
  <c r="V335" i="96"/>
  <c r="W335" i="96" s="1"/>
  <c r="U335" i="96"/>
  <c r="N335" i="96" s="1"/>
  <c r="X334" i="96"/>
  <c r="V334" i="96"/>
  <c r="W334" i="96" s="1"/>
  <c r="U334" i="96"/>
  <c r="N334" i="96" s="1"/>
  <c r="X333" i="96"/>
  <c r="V333" i="96"/>
  <c r="W333" i="96" s="1"/>
  <c r="U333" i="96"/>
  <c r="N333" i="96" s="1"/>
  <c r="X332" i="96"/>
  <c r="V332" i="96"/>
  <c r="W332" i="96" s="1"/>
  <c r="U332" i="96"/>
  <c r="N332" i="96" s="1"/>
  <c r="X331" i="96"/>
  <c r="V331" i="96"/>
  <c r="W331" i="96" s="1"/>
  <c r="U331" i="96"/>
  <c r="N331" i="96" s="1"/>
  <c r="X330" i="96"/>
  <c r="V330" i="96"/>
  <c r="W330" i="96" s="1"/>
  <c r="U330" i="96"/>
  <c r="N330" i="96" s="1"/>
  <c r="X329" i="96"/>
  <c r="V329" i="96"/>
  <c r="W329" i="96" s="1"/>
  <c r="U329" i="96"/>
  <c r="N329" i="96" s="1"/>
  <c r="X328" i="96"/>
  <c r="V328" i="96"/>
  <c r="W328" i="96" s="1"/>
  <c r="U328" i="96"/>
  <c r="N328" i="96" s="1"/>
  <c r="X327" i="96"/>
  <c r="V327" i="96"/>
  <c r="W327" i="96" s="1"/>
  <c r="U327" i="96"/>
  <c r="N327" i="96" s="1"/>
  <c r="X326" i="96"/>
  <c r="V326" i="96"/>
  <c r="W326" i="96" s="1"/>
  <c r="U326" i="96"/>
  <c r="N326" i="96" s="1"/>
  <c r="X325" i="96"/>
  <c r="V325" i="96"/>
  <c r="W325" i="96" s="1"/>
  <c r="U325" i="96"/>
  <c r="N325" i="96" s="1"/>
  <c r="X324" i="96"/>
  <c r="V324" i="96"/>
  <c r="W324" i="96" s="1"/>
  <c r="U324" i="96"/>
  <c r="N324" i="96" s="1"/>
  <c r="X323" i="96"/>
  <c r="V323" i="96"/>
  <c r="W323" i="96" s="1"/>
  <c r="U323" i="96"/>
  <c r="N323" i="96" s="1"/>
  <c r="X322" i="96"/>
  <c r="V322" i="96"/>
  <c r="W322" i="96" s="1"/>
  <c r="U322" i="96"/>
  <c r="N322" i="96" s="1"/>
  <c r="X321" i="96"/>
  <c r="V321" i="96"/>
  <c r="W321" i="96" s="1"/>
  <c r="U321" i="96"/>
  <c r="N321" i="96" s="1"/>
  <c r="X320" i="96"/>
  <c r="V320" i="96"/>
  <c r="W320" i="96" s="1"/>
  <c r="U320" i="96"/>
  <c r="N320" i="96" s="1"/>
  <c r="X319" i="96"/>
  <c r="V319" i="96"/>
  <c r="W319" i="96" s="1"/>
  <c r="U319" i="96"/>
  <c r="N319" i="96" s="1"/>
  <c r="X318" i="96"/>
  <c r="V318" i="96"/>
  <c r="W318" i="96" s="1"/>
  <c r="U318" i="96"/>
  <c r="N318" i="96" s="1"/>
  <c r="X317" i="96"/>
  <c r="V317" i="96"/>
  <c r="W317" i="96" s="1"/>
  <c r="U317" i="96"/>
  <c r="N317" i="96" s="1"/>
  <c r="X316" i="96"/>
  <c r="V316" i="96"/>
  <c r="W316" i="96" s="1"/>
  <c r="U316" i="96"/>
  <c r="N316" i="96" s="1"/>
  <c r="X315" i="96"/>
  <c r="V315" i="96"/>
  <c r="W315" i="96" s="1"/>
  <c r="U315" i="96"/>
  <c r="N315" i="96" s="1"/>
  <c r="X314" i="96"/>
  <c r="V314" i="96"/>
  <c r="W314" i="96" s="1"/>
  <c r="U314" i="96"/>
  <c r="N314" i="96" s="1"/>
  <c r="X313" i="96"/>
  <c r="V313" i="96"/>
  <c r="W313" i="96" s="1"/>
  <c r="U313" i="96"/>
  <c r="N313" i="96" s="1"/>
  <c r="X312" i="96"/>
  <c r="V312" i="96"/>
  <c r="W312" i="96" s="1"/>
  <c r="U312" i="96"/>
  <c r="N312" i="96" s="1"/>
  <c r="X311" i="96"/>
  <c r="V311" i="96"/>
  <c r="W311" i="96" s="1"/>
  <c r="U311" i="96"/>
  <c r="N311" i="96" s="1"/>
  <c r="X310" i="96"/>
  <c r="V310" i="96"/>
  <c r="W310" i="96" s="1"/>
  <c r="U310" i="96"/>
  <c r="N310" i="96" s="1"/>
  <c r="X309" i="96"/>
  <c r="V309" i="96"/>
  <c r="W309" i="96" s="1"/>
  <c r="U309" i="96"/>
  <c r="N309" i="96" s="1"/>
  <c r="X308" i="96"/>
  <c r="V308" i="96"/>
  <c r="W308" i="96" s="1"/>
  <c r="U308" i="96"/>
  <c r="N308" i="96" s="1"/>
  <c r="X307" i="96"/>
  <c r="V307" i="96"/>
  <c r="W307" i="96" s="1"/>
  <c r="U307" i="96"/>
  <c r="N307" i="96" s="1"/>
  <c r="X306" i="96"/>
  <c r="V306" i="96"/>
  <c r="W306" i="96" s="1"/>
  <c r="U306" i="96"/>
  <c r="N306" i="96" s="1"/>
  <c r="X305" i="96"/>
  <c r="V305" i="96"/>
  <c r="W305" i="96" s="1"/>
  <c r="U305" i="96"/>
  <c r="N305" i="96" s="1"/>
  <c r="X304" i="96"/>
  <c r="V304" i="96"/>
  <c r="W304" i="96" s="1"/>
  <c r="U304" i="96"/>
  <c r="N304" i="96" s="1"/>
  <c r="X303" i="96"/>
  <c r="V303" i="96"/>
  <c r="W303" i="96" s="1"/>
  <c r="U303" i="96"/>
  <c r="N303" i="96" s="1"/>
  <c r="X302" i="96"/>
  <c r="V302" i="96"/>
  <c r="W302" i="96" s="1"/>
  <c r="U302" i="96"/>
  <c r="N302" i="96" s="1"/>
  <c r="X301" i="96"/>
  <c r="V301" i="96"/>
  <c r="W301" i="96" s="1"/>
  <c r="U301" i="96"/>
  <c r="N301" i="96" s="1"/>
  <c r="X300" i="96"/>
  <c r="V300" i="96"/>
  <c r="W300" i="96" s="1"/>
  <c r="U300" i="96"/>
  <c r="N300" i="96" s="1"/>
  <c r="X299" i="96"/>
  <c r="V299" i="96"/>
  <c r="W299" i="96" s="1"/>
  <c r="U299" i="96"/>
  <c r="N299" i="96" s="1"/>
  <c r="X298" i="96"/>
  <c r="V298" i="96"/>
  <c r="W298" i="96" s="1"/>
  <c r="U298" i="96"/>
  <c r="N298" i="96" s="1"/>
  <c r="X297" i="96"/>
  <c r="V297" i="96"/>
  <c r="W297" i="96" s="1"/>
  <c r="U297" i="96"/>
  <c r="N297" i="96" s="1"/>
  <c r="X296" i="96"/>
  <c r="V296" i="96"/>
  <c r="W296" i="96" s="1"/>
  <c r="U296" i="96"/>
  <c r="N296" i="96" s="1"/>
  <c r="X295" i="96"/>
  <c r="V295" i="96"/>
  <c r="W295" i="96" s="1"/>
  <c r="U295" i="96"/>
  <c r="N295" i="96" s="1"/>
  <c r="X294" i="96"/>
  <c r="V294" i="96"/>
  <c r="W294" i="96" s="1"/>
  <c r="U294" i="96"/>
  <c r="N294" i="96" s="1"/>
  <c r="X293" i="96"/>
  <c r="V293" i="96"/>
  <c r="W293" i="96" s="1"/>
  <c r="U293" i="96"/>
  <c r="N293" i="96" s="1"/>
  <c r="X292" i="96"/>
  <c r="V292" i="96"/>
  <c r="W292" i="96" s="1"/>
  <c r="U292" i="96"/>
  <c r="N292" i="96" s="1"/>
  <c r="X291" i="96"/>
  <c r="V291" i="96"/>
  <c r="W291" i="96" s="1"/>
  <c r="U291" i="96"/>
  <c r="N291" i="96" s="1"/>
  <c r="X290" i="96"/>
  <c r="V290" i="96"/>
  <c r="W290" i="96" s="1"/>
  <c r="U290" i="96"/>
  <c r="N290" i="96" s="1"/>
  <c r="X289" i="96"/>
  <c r="V289" i="96"/>
  <c r="W289" i="96" s="1"/>
  <c r="U289" i="96"/>
  <c r="N289" i="96" s="1"/>
  <c r="X288" i="96"/>
  <c r="V288" i="96"/>
  <c r="W288" i="96" s="1"/>
  <c r="U288" i="96"/>
  <c r="N288" i="96" s="1"/>
  <c r="X287" i="96"/>
  <c r="V287" i="96"/>
  <c r="W287" i="96" s="1"/>
  <c r="U287" i="96"/>
  <c r="N287" i="96" s="1"/>
  <c r="X286" i="96"/>
  <c r="V286" i="96"/>
  <c r="W286" i="96" s="1"/>
  <c r="U286" i="96"/>
  <c r="N286" i="96" s="1"/>
  <c r="X285" i="96"/>
  <c r="V285" i="96"/>
  <c r="W285" i="96" s="1"/>
  <c r="U285" i="96"/>
  <c r="N285" i="96" s="1"/>
  <c r="X284" i="96"/>
  <c r="V284" i="96"/>
  <c r="W284" i="96" s="1"/>
  <c r="U284" i="96"/>
  <c r="N284" i="96" s="1"/>
  <c r="X283" i="96"/>
  <c r="V283" i="96"/>
  <c r="W283" i="96" s="1"/>
  <c r="U283" i="96"/>
  <c r="N283" i="96" s="1"/>
  <c r="X282" i="96"/>
  <c r="V282" i="96"/>
  <c r="W282" i="96" s="1"/>
  <c r="U282" i="96"/>
  <c r="N282" i="96" s="1"/>
  <c r="X281" i="96"/>
  <c r="V281" i="96"/>
  <c r="W281" i="96" s="1"/>
  <c r="U281" i="96"/>
  <c r="N281" i="96" s="1"/>
  <c r="X280" i="96"/>
  <c r="V280" i="96"/>
  <c r="W280" i="96" s="1"/>
  <c r="U280" i="96"/>
  <c r="N280" i="96" s="1"/>
  <c r="X279" i="96"/>
  <c r="V279" i="96"/>
  <c r="W279" i="96" s="1"/>
  <c r="U279" i="96"/>
  <c r="N279" i="96" s="1"/>
  <c r="X278" i="96"/>
  <c r="V278" i="96"/>
  <c r="W278" i="96" s="1"/>
  <c r="U278" i="96"/>
  <c r="N278" i="96" s="1"/>
  <c r="X277" i="96"/>
  <c r="V277" i="96"/>
  <c r="W277" i="96" s="1"/>
  <c r="U277" i="96"/>
  <c r="N277" i="96" s="1"/>
  <c r="X276" i="96"/>
  <c r="V276" i="96"/>
  <c r="W276" i="96" s="1"/>
  <c r="U276" i="96"/>
  <c r="N276" i="96" s="1"/>
  <c r="X275" i="96"/>
  <c r="V275" i="96"/>
  <c r="W275" i="96" s="1"/>
  <c r="U275" i="96"/>
  <c r="N275" i="96" s="1"/>
  <c r="X274" i="96"/>
  <c r="V274" i="96"/>
  <c r="W274" i="96" s="1"/>
  <c r="U274" i="96"/>
  <c r="N274" i="96" s="1"/>
  <c r="X273" i="96"/>
  <c r="V273" i="96"/>
  <c r="W273" i="96" s="1"/>
  <c r="U273" i="96"/>
  <c r="N273" i="96" s="1"/>
  <c r="X272" i="96"/>
  <c r="V272" i="96"/>
  <c r="W272" i="96" s="1"/>
  <c r="U272" i="96"/>
  <c r="N272" i="96" s="1"/>
  <c r="X271" i="96"/>
  <c r="V271" i="96"/>
  <c r="W271" i="96" s="1"/>
  <c r="U271" i="96"/>
  <c r="N271" i="96" s="1"/>
  <c r="X270" i="96"/>
  <c r="V270" i="96"/>
  <c r="W270" i="96" s="1"/>
  <c r="U270" i="96"/>
  <c r="N270" i="96" s="1"/>
  <c r="X269" i="96"/>
  <c r="V269" i="96"/>
  <c r="W269" i="96" s="1"/>
  <c r="U269" i="96"/>
  <c r="N269" i="96" s="1"/>
  <c r="X268" i="96"/>
  <c r="V268" i="96"/>
  <c r="W268" i="96" s="1"/>
  <c r="U268" i="96"/>
  <c r="N268" i="96" s="1"/>
  <c r="X267" i="96"/>
  <c r="V267" i="96"/>
  <c r="W267" i="96" s="1"/>
  <c r="U267" i="96"/>
  <c r="N267" i="96" s="1"/>
  <c r="X266" i="96"/>
  <c r="V266" i="96"/>
  <c r="W266" i="96" s="1"/>
  <c r="U266" i="96"/>
  <c r="N266" i="96" s="1"/>
  <c r="X265" i="96"/>
  <c r="V265" i="96"/>
  <c r="W265" i="96" s="1"/>
  <c r="U265" i="96"/>
  <c r="N265" i="96" s="1"/>
  <c r="X264" i="96"/>
  <c r="V264" i="96"/>
  <c r="W264" i="96" s="1"/>
  <c r="U264" i="96"/>
  <c r="N264" i="96" s="1"/>
  <c r="X263" i="96"/>
  <c r="V263" i="96"/>
  <c r="W263" i="96" s="1"/>
  <c r="U263" i="96"/>
  <c r="N263" i="96" s="1"/>
  <c r="X262" i="96"/>
  <c r="V262" i="96"/>
  <c r="W262" i="96" s="1"/>
  <c r="U262" i="96"/>
  <c r="N262" i="96" s="1"/>
  <c r="X261" i="96"/>
  <c r="V261" i="96"/>
  <c r="W261" i="96" s="1"/>
  <c r="U261" i="96"/>
  <c r="N261" i="96" s="1"/>
  <c r="X260" i="96"/>
  <c r="V260" i="96"/>
  <c r="W260" i="96" s="1"/>
  <c r="U260" i="96"/>
  <c r="N260" i="96" s="1"/>
  <c r="X259" i="96"/>
  <c r="V259" i="96"/>
  <c r="W259" i="96" s="1"/>
  <c r="U259" i="96"/>
  <c r="N259" i="96" s="1"/>
  <c r="X258" i="96"/>
  <c r="V258" i="96"/>
  <c r="W258" i="96" s="1"/>
  <c r="U258" i="96"/>
  <c r="N258" i="96" s="1"/>
  <c r="X257" i="96"/>
  <c r="V257" i="96"/>
  <c r="W257" i="96" s="1"/>
  <c r="U257" i="96"/>
  <c r="N257" i="96" s="1"/>
  <c r="X256" i="96"/>
  <c r="V256" i="96"/>
  <c r="W256" i="96" s="1"/>
  <c r="U256" i="96"/>
  <c r="N256" i="96" s="1"/>
  <c r="X255" i="96"/>
  <c r="V255" i="96"/>
  <c r="W255" i="96" s="1"/>
  <c r="U255" i="96"/>
  <c r="N255" i="96" s="1"/>
  <c r="X254" i="96"/>
  <c r="V254" i="96"/>
  <c r="W254" i="96" s="1"/>
  <c r="U254" i="96"/>
  <c r="N254" i="96" s="1"/>
  <c r="X253" i="96"/>
  <c r="V253" i="96"/>
  <c r="W253" i="96" s="1"/>
  <c r="U253" i="96"/>
  <c r="N253" i="96" s="1"/>
  <c r="X252" i="96"/>
  <c r="V252" i="96"/>
  <c r="W252" i="96" s="1"/>
  <c r="U252" i="96"/>
  <c r="N252" i="96" s="1"/>
  <c r="X251" i="96"/>
  <c r="V251" i="96"/>
  <c r="W251" i="96" s="1"/>
  <c r="U251" i="96"/>
  <c r="N251" i="96" s="1"/>
  <c r="X250" i="96"/>
  <c r="V250" i="96"/>
  <c r="W250" i="96" s="1"/>
  <c r="U250" i="96"/>
  <c r="N250" i="96" s="1"/>
  <c r="X249" i="96"/>
  <c r="V249" i="96"/>
  <c r="W249" i="96" s="1"/>
  <c r="U249" i="96"/>
  <c r="N249" i="96" s="1"/>
  <c r="X248" i="96"/>
  <c r="V248" i="96"/>
  <c r="W248" i="96" s="1"/>
  <c r="U248" i="96"/>
  <c r="N248" i="96" s="1"/>
  <c r="X247" i="96"/>
  <c r="V247" i="96"/>
  <c r="W247" i="96" s="1"/>
  <c r="U247" i="96"/>
  <c r="N247" i="96" s="1"/>
  <c r="X246" i="96"/>
  <c r="V246" i="96"/>
  <c r="W246" i="96" s="1"/>
  <c r="U246" i="96"/>
  <c r="N246" i="96" s="1"/>
  <c r="X245" i="96"/>
  <c r="V245" i="96"/>
  <c r="W245" i="96" s="1"/>
  <c r="U245" i="96"/>
  <c r="N245" i="96" s="1"/>
  <c r="X244" i="96"/>
  <c r="V244" i="96"/>
  <c r="W244" i="96" s="1"/>
  <c r="U244" i="96"/>
  <c r="N244" i="96" s="1"/>
  <c r="X243" i="96"/>
  <c r="V243" i="96"/>
  <c r="W243" i="96" s="1"/>
  <c r="U243" i="96"/>
  <c r="N243" i="96" s="1"/>
  <c r="X242" i="96"/>
  <c r="V242" i="96"/>
  <c r="W242" i="96" s="1"/>
  <c r="U242" i="96"/>
  <c r="N242" i="96" s="1"/>
  <c r="X241" i="96"/>
  <c r="V241" i="96"/>
  <c r="W241" i="96" s="1"/>
  <c r="U241" i="96"/>
  <c r="N241" i="96" s="1"/>
  <c r="X240" i="96"/>
  <c r="V240" i="96"/>
  <c r="W240" i="96" s="1"/>
  <c r="U240" i="96"/>
  <c r="N240" i="96" s="1"/>
  <c r="X239" i="96"/>
  <c r="V239" i="96"/>
  <c r="W239" i="96" s="1"/>
  <c r="U239" i="96"/>
  <c r="N239" i="96" s="1"/>
  <c r="X238" i="96"/>
  <c r="V238" i="96"/>
  <c r="W238" i="96" s="1"/>
  <c r="U238" i="96"/>
  <c r="N238" i="96" s="1"/>
  <c r="X237" i="96"/>
  <c r="V237" i="96"/>
  <c r="W237" i="96" s="1"/>
  <c r="U237" i="96"/>
  <c r="N237" i="96" s="1"/>
  <c r="X236" i="96"/>
  <c r="V236" i="96"/>
  <c r="W236" i="96" s="1"/>
  <c r="U236" i="96"/>
  <c r="N236" i="96" s="1"/>
  <c r="X235" i="96"/>
  <c r="V235" i="96"/>
  <c r="W235" i="96" s="1"/>
  <c r="U235" i="96"/>
  <c r="N235" i="96" s="1"/>
  <c r="X234" i="96"/>
  <c r="V234" i="96"/>
  <c r="W234" i="96" s="1"/>
  <c r="U234" i="96"/>
  <c r="N234" i="96" s="1"/>
  <c r="X233" i="96"/>
  <c r="V233" i="96"/>
  <c r="W233" i="96" s="1"/>
  <c r="U233" i="96"/>
  <c r="N233" i="96" s="1"/>
  <c r="X232" i="96"/>
  <c r="V232" i="96"/>
  <c r="W232" i="96" s="1"/>
  <c r="U232" i="96"/>
  <c r="N232" i="96" s="1"/>
  <c r="X231" i="96"/>
  <c r="V231" i="96"/>
  <c r="W231" i="96" s="1"/>
  <c r="U231" i="96"/>
  <c r="N231" i="96" s="1"/>
  <c r="X230" i="96"/>
  <c r="V230" i="96"/>
  <c r="W230" i="96" s="1"/>
  <c r="U230" i="96"/>
  <c r="N230" i="96" s="1"/>
  <c r="X229" i="96"/>
  <c r="V229" i="96"/>
  <c r="W229" i="96" s="1"/>
  <c r="U229" i="96"/>
  <c r="N229" i="96" s="1"/>
  <c r="X228" i="96"/>
  <c r="V228" i="96"/>
  <c r="W228" i="96" s="1"/>
  <c r="U228" i="96"/>
  <c r="N228" i="96" s="1"/>
  <c r="X227" i="96"/>
  <c r="V227" i="96"/>
  <c r="W227" i="96" s="1"/>
  <c r="U227" i="96"/>
  <c r="N227" i="96" s="1"/>
  <c r="X226" i="96"/>
  <c r="V226" i="96"/>
  <c r="W226" i="96" s="1"/>
  <c r="U226" i="96"/>
  <c r="N226" i="96" s="1"/>
  <c r="X225" i="96"/>
  <c r="V225" i="96"/>
  <c r="W225" i="96" s="1"/>
  <c r="U225" i="96"/>
  <c r="R224" i="96"/>
  <c r="Q224" i="96"/>
  <c r="X223" i="96"/>
  <c r="V223" i="96"/>
  <c r="W223" i="96" s="1"/>
  <c r="U223" i="96"/>
  <c r="R223" i="96"/>
  <c r="Q223" i="96"/>
  <c r="X222" i="96"/>
  <c r="V222" i="96"/>
  <c r="W222" i="96" s="1"/>
  <c r="U222" i="96"/>
  <c r="X221" i="96"/>
  <c r="V221" i="96"/>
  <c r="W221" i="96" s="1"/>
  <c r="U221" i="96"/>
  <c r="M221" i="96"/>
  <c r="X220" i="96"/>
  <c r="V220" i="96"/>
  <c r="W220" i="96" s="1"/>
  <c r="U220" i="96"/>
  <c r="N220" i="96" s="1"/>
  <c r="X219" i="96"/>
  <c r="V219" i="96"/>
  <c r="W219" i="96" s="1"/>
  <c r="U219" i="96"/>
  <c r="N219" i="96" s="1"/>
  <c r="X218" i="96"/>
  <c r="V218" i="96"/>
  <c r="W218" i="96" s="1"/>
  <c r="U218" i="96"/>
  <c r="N218" i="96" s="1"/>
  <c r="X217" i="96"/>
  <c r="V217" i="96"/>
  <c r="W217" i="96" s="1"/>
  <c r="U217" i="96"/>
  <c r="N217" i="96" s="1"/>
  <c r="X216" i="96"/>
  <c r="V216" i="96"/>
  <c r="W216" i="96" s="1"/>
  <c r="U216" i="96"/>
  <c r="N216" i="96" s="1"/>
  <c r="X215" i="96"/>
  <c r="V215" i="96"/>
  <c r="W215" i="96" s="1"/>
  <c r="U215" i="96"/>
  <c r="N215" i="96" s="1"/>
  <c r="X214" i="96"/>
  <c r="V214" i="96"/>
  <c r="W214" i="96" s="1"/>
  <c r="U214" i="96"/>
  <c r="N214" i="96" s="1"/>
  <c r="X213" i="96"/>
  <c r="V213" i="96"/>
  <c r="W213" i="96" s="1"/>
  <c r="U213" i="96"/>
  <c r="N213" i="96" s="1"/>
  <c r="X212" i="96"/>
  <c r="V212" i="96"/>
  <c r="W212" i="96" s="1"/>
  <c r="U212" i="96"/>
  <c r="N212" i="96" s="1"/>
  <c r="X211" i="96"/>
  <c r="V211" i="96"/>
  <c r="W211" i="96" s="1"/>
  <c r="U211" i="96"/>
  <c r="N211" i="96" s="1"/>
  <c r="X210" i="96"/>
  <c r="V210" i="96"/>
  <c r="W210" i="96" s="1"/>
  <c r="U210" i="96"/>
  <c r="N210" i="96" s="1"/>
  <c r="X209" i="96"/>
  <c r="V209" i="96"/>
  <c r="W209" i="96" s="1"/>
  <c r="U209" i="96"/>
  <c r="N209" i="96" s="1"/>
  <c r="X208" i="96"/>
  <c r="V208" i="96"/>
  <c r="W208" i="96" s="1"/>
  <c r="U208" i="96"/>
  <c r="N208" i="96" s="1"/>
  <c r="X207" i="96"/>
  <c r="V207" i="96"/>
  <c r="W207" i="96" s="1"/>
  <c r="U207" i="96"/>
  <c r="N207" i="96" s="1"/>
  <c r="X206" i="96"/>
  <c r="V206" i="96"/>
  <c r="W206" i="96" s="1"/>
  <c r="U206" i="96"/>
  <c r="N206" i="96" s="1"/>
  <c r="X205" i="96"/>
  <c r="V205" i="96"/>
  <c r="W205" i="96" s="1"/>
  <c r="U205" i="96"/>
  <c r="N205" i="96" s="1"/>
  <c r="X204" i="96"/>
  <c r="V204" i="96"/>
  <c r="W204" i="96" s="1"/>
  <c r="U204" i="96"/>
  <c r="N204" i="96" s="1"/>
  <c r="X203" i="96"/>
  <c r="V203" i="96"/>
  <c r="W203" i="96" s="1"/>
  <c r="U203" i="96"/>
  <c r="N203" i="96" s="1"/>
  <c r="X202" i="96"/>
  <c r="V202" i="96"/>
  <c r="W202" i="96" s="1"/>
  <c r="U202" i="96"/>
  <c r="N202" i="96" s="1"/>
  <c r="X201" i="96"/>
  <c r="V201" i="96"/>
  <c r="W201" i="96" s="1"/>
  <c r="U201" i="96"/>
  <c r="N201" i="96" s="1"/>
  <c r="X200" i="96"/>
  <c r="V200" i="96"/>
  <c r="W200" i="96" s="1"/>
  <c r="U200" i="96"/>
  <c r="N200" i="96" s="1"/>
  <c r="X199" i="96"/>
  <c r="V199" i="96"/>
  <c r="W199" i="96" s="1"/>
  <c r="U199" i="96"/>
  <c r="N199" i="96" s="1"/>
  <c r="X198" i="96"/>
  <c r="V198" i="96"/>
  <c r="W198" i="96" s="1"/>
  <c r="U198" i="96"/>
  <c r="N198" i="96" s="1"/>
  <c r="X197" i="96"/>
  <c r="V197" i="96"/>
  <c r="W197" i="96" s="1"/>
  <c r="U197" i="96"/>
  <c r="N197" i="96" s="1"/>
  <c r="X196" i="96"/>
  <c r="V196" i="96"/>
  <c r="W196" i="96" s="1"/>
  <c r="U196" i="96"/>
  <c r="N196" i="96" s="1"/>
  <c r="X195" i="96"/>
  <c r="V195" i="96"/>
  <c r="W195" i="96" s="1"/>
  <c r="U195" i="96"/>
  <c r="N195" i="96" s="1"/>
  <c r="X194" i="96"/>
  <c r="V194" i="96"/>
  <c r="W194" i="96" s="1"/>
  <c r="U194" i="96"/>
  <c r="N194" i="96" s="1"/>
  <c r="X193" i="96"/>
  <c r="V193" i="96"/>
  <c r="W193" i="96" s="1"/>
  <c r="U193" i="96"/>
  <c r="N193" i="96" s="1"/>
  <c r="X192" i="96"/>
  <c r="V192" i="96"/>
  <c r="W192" i="96" s="1"/>
  <c r="U192" i="96"/>
  <c r="N192" i="96" s="1"/>
  <c r="X191" i="96"/>
  <c r="V191" i="96"/>
  <c r="W191" i="96" s="1"/>
  <c r="U191" i="96"/>
  <c r="N191" i="96" s="1"/>
  <c r="X190" i="96"/>
  <c r="V190" i="96"/>
  <c r="W190" i="96" s="1"/>
  <c r="U190" i="96"/>
  <c r="N190" i="96" s="1"/>
  <c r="X189" i="96"/>
  <c r="V189" i="96"/>
  <c r="W189" i="96" s="1"/>
  <c r="U189" i="96"/>
  <c r="N189" i="96" s="1"/>
  <c r="X188" i="96"/>
  <c r="V188" i="96"/>
  <c r="W188" i="96" s="1"/>
  <c r="U188" i="96"/>
  <c r="N188" i="96" s="1"/>
  <c r="X187" i="96"/>
  <c r="V187" i="96"/>
  <c r="W187" i="96" s="1"/>
  <c r="U187" i="96"/>
  <c r="N187" i="96" s="1"/>
  <c r="X186" i="96"/>
  <c r="V186" i="96"/>
  <c r="W186" i="96" s="1"/>
  <c r="U186" i="96"/>
  <c r="N186" i="96" s="1"/>
  <c r="X185" i="96"/>
  <c r="V185" i="96"/>
  <c r="W185" i="96" s="1"/>
  <c r="U185" i="96"/>
  <c r="N185" i="96" s="1"/>
  <c r="X184" i="96"/>
  <c r="V184" i="96"/>
  <c r="W184" i="96" s="1"/>
  <c r="U184" i="96"/>
  <c r="N184" i="96" s="1"/>
  <c r="X183" i="96"/>
  <c r="V183" i="96"/>
  <c r="W183" i="96" s="1"/>
  <c r="U183" i="96"/>
  <c r="N183" i="96" s="1"/>
  <c r="X182" i="96"/>
  <c r="V182" i="96"/>
  <c r="W182" i="96" s="1"/>
  <c r="U182" i="96"/>
  <c r="N182" i="96" s="1"/>
  <c r="X181" i="96"/>
  <c r="V181" i="96"/>
  <c r="W181" i="96" s="1"/>
  <c r="U181" i="96"/>
  <c r="N181" i="96" s="1"/>
  <c r="X180" i="96"/>
  <c r="V180" i="96"/>
  <c r="W180" i="96" s="1"/>
  <c r="U180" i="96"/>
  <c r="N180" i="96" s="1"/>
  <c r="X179" i="96"/>
  <c r="V179" i="96"/>
  <c r="W179" i="96" s="1"/>
  <c r="U179" i="96"/>
  <c r="N179" i="96" s="1"/>
  <c r="X178" i="96"/>
  <c r="V178" i="96"/>
  <c r="W178" i="96" s="1"/>
  <c r="U178" i="96"/>
  <c r="N178" i="96" s="1"/>
  <c r="X177" i="96"/>
  <c r="V177" i="96"/>
  <c r="W177" i="96" s="1"/>
  <c r="U177" i="96"/>
  <c r="N177" i="96" s="1"/>
  <c r="X176" i="96"/>
  <c r="V176" i="96"/>
  <c r="W176" i="96" s="1"/>
  <c r="U176" i="96"/>
  <c r="N176" i="96" s="1"/>
  <c r="X175" i="96"/>
  <c r="V175" i="96"/>
  <c r="W175" i="96" s="1"/>
  <c r="U175" i="96"/>
  <c r="N175" i="96" s="1"/>
  <c r="X174" i="96"/>
  <c r="V174" i="96"/>
  <c r="W174" i="96" s="1"/>
  <c r="U174" i="96"/>
  <c r="N174" i="96" s="1"/>
  <c r="X173" i="96"/>
  <c r="V173" i="96"/>
  <c r="W173" i="96" s="1"/>
  <c r="U173" i="96"/>
  <c r="N173" i="96" s="1"/>
  <c r="X172" i="96"/>
  <c r="V172" i="96"/>
  <c r="W172" i="96" s="1"/>
  <c r="U172" i="96"/>
  <c r="N172" i="96" s="1"/>
  <c r="X171" i="96"/>
  <c r="V171" i="96"/>
  <c r="W171" i="96" s="1"/>
  <c r="U171" i="96"/>
  <c r="N171" i="96" s="1"/>
  <c r="X170" i="96"/>
  <c r="V170" i="96"/>
  <c r="W170" i="96" s="1"/>
  <c r="U170" i="96"/>
  <c r="N170" i="96" s="1"/>
  <c r="X169" i="96"/>
  <c r="V169" i="96"/>
  <c r="W169" i="96" s="1"/>
  <c r="U169" i="96"/>
  <c r="N169" i="96" s="1"/>
  <c r="X168" i="96"/>
  <c r="V168" i="96"/>
  <c r="W168" i="96" s="1"/>
  <c r="U168" i="96"/>
  <c r="N168" i="96" s="1"/>
  <c r="X167" i="96"/>
  <c r="V167" i="96"/>
  <c r="W167" i="96" s="1"/>
  <c r="U167" i="96"/>
  <c r="N167" i="96" s="1"/>
  <c r="X166" i="96"/>
  <c r="V166" i="96"/>
  <c r="W166" i="96" s="1"/>
  <c r="U166" i="96"/>
  <c r="N166" i="96" s="1"/>
  <c r="X165" i="96"/>
  <c r="V165" i="96"/>
  <c r="W165" i="96" s="1"/>
  <c r="U165" i="96"/>
  <c r="N165" i="96" s="1"/>
  <c r="X164" i="96"/>
  <c r="V164" i="96"/>
  <c r="W164" i="96" s="1"/>
  <c r="U164" i="96"/>
  <c r="N164" i="96" s="1"/>
  <c r="X163" i="96"/>
  <c r="V163" i="96"/>
  <c r="W163" i="96" s="1"/>
  <c r="U163" i="96"/>
  <c r="N163" i="96" s="1"/>
  <c r="X162" i="96"/>
  <c r="V162" i="96"/>
  <c r="W162" i="96" s="1"/>
  <c r="U162" i="96"/>
  <c r="N162" i="96" s="1"/>
  <c r="X161" i="96"/>
  <c r="V161" i="96"/>
  <c r="W161" i="96" s="1"/>
  <c r="U161" i="96"/>
  <c r="N161" i="96" s="1"/>
  <c r="X160" i="96"/>
  <c r="V160" i="96"/>
  <c r="W160" i="96" s="1"/>
  <c r="U160" i="96"/>
  <c r="N160" i="96" s="1"/>
  <c r="X159" i="96"/>
  <c r="V159" i="96"/>
  <c r="W159" i="96" s="1"/>
  <c r="U159" i="96"/>
  <c r="N159" i="96" s="1"/>
  <c r="X158" i="96"/>
  <c r="V158" i="96"/>
  <c r="W158" i="96" s="1"/>
  <c r="U158" i="96"/>
  <c r="N158" i="96" s="1"/>
  <c r="X157" i="96"/>
  <c r="V157" i="96"/>
  <c r="W157" i="96" s="1"/>
  <c r="U157" i="96"/>
  <c r="N157" i="96" s="1"/>
  <c r="X156" i="96"/>
  <c r="V156" i="96"/>
  <c r="W156" i="96" s="1"/>
  <c r="U156" i="96"/>
  <c r="N156" i="96" s="1"/>
  <c r="X155" i="96"/>
  <c r="V155" i="96"/>
  <c r="W155" i="96" s="1"/>
  <c r="U155" i="96"/>
  <c r="N155" i="96" s="1"/>
  <c r="X154" i="96"/>
  <c r="V154" i="96"/>
  <c r="W154" i="96" s="1"/>
  <c r="U154" i="96"/>
  <c r="N154" i="96" s="1"/>
  <c r="X153" i="96"/>
  <c r="V153" i="96"/>
  <c r="W153" i="96" s="1"/>
  <c r="U153" i="96"/>
  <c r="N153" i="96" s="1"/>
  <c r="X152" i="96"/>
  <c r="V152" i="96"/>
  <c r="W152" i="96" s="1"/>
  <c r="U152" i="96"/>
  <c r="N152" i="96" s="1"/>
  <c r="X151" i="96"/>
  <c r="V151" i="96"/>
  <c r="W151" i="96" s="1"/>
  <c r="U151" i="96"/>
  <c r="N151" i="96" s="1"/>
  <c r="X150" i="96"/>
  <c r="V150" i="96"/>
  <c r="W150" i="96" s="1"/>
  <c r="U150" i="96"/>
  <c r="N150" i="96" s="1"/>
  <c r="X149" i="96"/>
  <c r="V149" i="96"/>
  <c r="W149" i="96" s="1"/>
  <c r="U149" i="96"/>
  <c r="N149" i="96" s="1"/>
  <c r="X148" i="96"/>
  <c r="V148" i="96"/>
  <c r="W148" i="96" s="1"/>
  <c r="U148" i="96"/>
  <c r="N148" i="96" s="1"/>
  <c r="X147" i="96"/>
  <c r="V147" i="96"/>
  <c r="W147" i="96" s="1"/>
  <c r="U147" i="96"/>
  <c r="N147" i="96" s="1"/>
  <c r="X146" i="96"/>
  <c r="V146" i="96"/>
  <c r="W146" i="96" s="1"/>
  <c r="U146" i="96"/>
  <c r="N146" i="96" s="1"/>
  <c r="X145" i="96"/>
  <c r="V145" i="96"/>
  <c r="W145" i="96" s="1"/>
  <c r="U145" i="96"/>
  <c r="N145" i="96" s="1"/>
  <c r="X144" i="96"/>
  <c r="V144" i="96"/>
  <c r="W144" i="96" s="1"/>
  <c r="U144" i="96"/>
  <c r="N144" i="96" s="1"/>
  <c r="X143" i="96"/>
  <c r="V143" i="96"/>
  <c r="W143" i="96" s="1"/>
  <c r="U143" i="96"/>
  <c r="N143" i="96" s="1"/>
  <c r="X142" i="96"/>
  <c r="V142" i="96"/>
  <c r="W142" i="96" s="1"/>
  <c r="U142" i="96"/>
  <c r="N142" i="96" s="1"/>
  <c r="X141" i="96"/>
  <c r="V141" i="96"/>
  <c r="W141" i="96" s="1"/>
  <c r="U141" i="96"/>
  <c r="N141" i="96" s="1"/>
  <c r="X140" i="96"/>
  <c r="V140" i="96"/>
  <c r="W140" i="96" s="1"/>
  <c r="U140" i="96"/>
  <c r="N140" i="96" s="1"/>
  <c r="X139" i="96"/>
  <c r="V139" i="96"/>
  <c r="W139" i="96" s="1"/>
  <c r="U139" i="96"/>
  <c r="N139" i="96" s="1"/>
  <c r="X138" i="96"/>
  <c r="V138" i="96"/>
  <c r="W138" i="96" s="1"/>
  <c r="U138" i="96"/>
  <c r="N138" i="96" s="1"/>
  <c r="X137" i="96"/>
  <c r="V137" i="96"/>
  <c r="W137" i="96" s="1"/>
  <c r="U137" i="96"/>
  <c r="N137" i="96" s="1"/>
  <c r="X136" i="96"/>
  <c r="V136" i="96"/>
  <c r="W136" i="96" s="1"/>
  <c r="U136" i="96"/>
  <c r="N136" i="96" s="1"/>
  <c r="X135" i="96"/>
  <c r="V135" i="96"/>
  <c r="W135" i="96" s="1"/>
  <c r="U135" i="96"/>
  <c r="N135" i="96" s="1"/>
  <c r="X134" i="96"/>
  <c r="V134" i="96"/>
  <c r="W134" i="96" s="1"/>
  <c r="U134" i="96"/>
  <c r="N134" i="96" s="1"/>
  <c r="X133" i="96"/>
  <c r="V133" i="96"/>
  <c r="W133" i="96" s="1"/>
  <c r="U133" i="96"/>
  <c r="N133" i="96" s="1"/>
  <c r="X132" i="96"/>
  <c r="V132" i="96"/>
  <c r="W132" i="96" s="1"/>
  <c r="U132" i="96"/>
  <c r="N132" i="96" s="1"/>
  <c r="X131" i="96"/>
  <c r="V131" i="96"/>
  <c r="W131" i="96" s="1"/>
  <c r="U131" i="96"/>
  <c r="N131" i="96" s="1"/>
  <c r="X130" i="96"/>
  <c r="V130" i="96"/>
  <c r="W130" i="96" s="1"/>
  <c r="U130" i="96"/>
  <c r="N130" i="96" s="1"/>
  <c r="X129" i="96"/>
  <c r="V129" i="96"/>
  <c r="W129" i="96" s="1"/>
  <c r="U129" i="96"/>
  <c r="N129" i="96" s="1"/>
  <c r="X128" i="96"/>
  <c r="V128" i="96"/>
  <c r="W128" i="96" s="1"/>
  <c r="U128" i="96"/>
  <c r="N128" i="96" s="1"/>
  <c r="X127" i="96"/>
  <c r="V127" i="96"/>
  <c r="W127" i="96" s="1"/>
  <c r="U127" i="96"/>
  <c r="N127" i="96" s="1"/>
  <c r="X126" i="96"/>
  <c r="V126" i="96"/>
  <c r="W126" i="96" s="1"/>
  <c r="U126" i="96"/>
  <c r="N126" i="96" s="1"/>
  <c r="X125" i="96"/>
  <c r="V125" i="96"/>
  <c r="W125" i="96" s="1"/>
  <c r="U125" i="96"/>
  <c r="N125" i="96" s="1"/>
  <c r="X124" i="96"/>
  <c r="V124" i="96"/>
  <c r="W124" i="96" s="1"/>
  <c r="U124" i="96"/>
  <c r="N124" i="96" s="1"/>
  <c r="X123" i="96"/>
  <c r="V123" i="96"/>
  <c r="W123" i="96" s="1"/>
  <c r="U123" i="96"/>
  <c r="N123" i="96" s="1"/>
  <c r="X122" i="96"/>
  <c r="V122" i="96"/>
  <c r="W122" i="96" s="1"/>
  <c r="U122" i="96"/>
  <c r="N122" i="96" s="1"/>
  <c r="X121" i="96"/>
  <c r="V121" i="96"/>
  <c r="W121" i="96" s="1"/>
  <c r="U121" i="96"/>
  <c r="N121" i="96" s="1"/>
  <c r="X120" i="96"/>
  <c r="V120" i="96"/>
  <c r="W120" i="96" s="1"/>
  <c r="U120" i="96"/>
  <c r="N120" i="96" s="1"/>
  <c r="X119" i="96"/>
  <c r="V119" i="96"/>
  <c r="W119" i="96" s="1"/>
  <c r="U119" i="96"/>
  <c r="N119" i="96" s="1"/>
  <c r="X118" i="96"/>
  <c r="V118" i="96"/>
  <c r="W118" i="96" s="1"/>
  <c r="U118" i="96"/>
  <c r="N118" i="96" s="1"/>
  <c r="X117" i="96"/>
  <c r="V117" i="96"/>
  <c r="W117" i="96" s="1"/>
  <c r="U117" i="96"/>
  <c r="N117" i="96" s="1"/>
  <c r="X116" i="96"/>
  <c r="V116" i="96"/>
  <c r="W116" i="96" s="1"/>
  <c r="U116" i="96"/>
  <c r="N116" i="96" s="1"/>
  <c r="X115" i="96"/>
  <c r="V115" i="96"/>
  <c r="W115" i="96" s="1"/>
  <c r="U115" i="96"/>
  <c r="N115" i="96" s="1"/>
  <c r="X114" i="96"/>
  <c r="V114" i="96"/>
  <c r="W114" i="96" s="1"/>
  <c r="U114" i="96"/>
  <c r="N114" i="96" s="1"/>
  <c r="X113" i="96"/>
  <c r="V113" i="96"/>
  <c r="W113" i="96" s="1"/>
  <c r="U113" i="96"/>
  <c r="N113" i="96" s="1"/>
  <c r="X112" i="96"/>
  <c r="V112" i="96"/>
  <c r="W112" i="96" s="1"/>
  <c r="U112" i="96"/>
  <c r="N112" i="96" s="1"/>
  <c r="X111" i="96"/>
  <c r="V111" i="96"/>
  <c r="W111" i="96" s="1"/>
  <c r="U111" i="96"/>
  <c r="N111" i="96" s="1"/>
  <c r="X110" i="96"/>
  <c r="V110" i="96"/>
  <c r="W110" i="96" s="1"/>
  <c r="U110" i="96"/>
  <c r="N110" i="96" s="1"/>
  <c r="X109" i="96"/>
  <c r="V109" i="96"/>
  <c r="W109" i="96" s="1"/>
  <c r="U109" i="96"/>
  <c r="N109" i="96" s="1"/>
  <c r="X108" i="96"/>
  <c r="V108" i="96"/>
  <c r="W108" i="96" s="1"/>
  <c r="U108" i="96"/>
  <c r="N108" i="96" s="1"/>
  <c r="X107" i="96"/>
  <c r="V107" i="96"/>
  <c r="W107" i="96" s="1"/>
  <c r="U107" i="96"/>
  <c r="N107" i="96" s="1"/>
  <c r="X106" i="96"/>
  <c r="V106" i="96"/>
  <c r="W106" i="96" s="1"/>
  <c r="U106" i="96"/>
  <c r="N106" i="96" s="1"/>
  <c r="X105" i="96"/>
  <c r="V105" i="96"/>
  <c r="W105" i="96" s="1"/>
  <c r="U105" i="96"/>
  <c r="N105" i="96" s="1"/>
  <c r="X104" i="96"/>
  <c r="V104" i="96"/>
  <c r="W104" i="96" s="1"/>
  <c r="U104" i="96"/>
  <c r="N104" i="96" s="1"/>
  <c r="X103" i="96"/>
  <c r="V103" i="96"/>
  <c r="W103" i="96" s="1"/>
  <c r="U103" i="96"/>
  <c r="N103" i="96" s="1"/>
  <c r="X102" i="96"/>
  <c r="V102" i="96"/>
  <c r="W102" i="96" s="1"/>
  <c r="U102" i="96"/>
  <c r="N102" i="96" s="1"/>
  <c r="X101" i="96"/>
  <c r="V101" i="96"/>
  <c r="W101" i="96" s="1"/>
  <c r="U101" i="96"/>
  <c r="N101" i="96" s="1"/>
  <c r="X100" i="96"/>
  <c r="V100" i="96"/>
  <c r="W100" i="96" s="1"/>
  <c r="U100" i="96"/>
  <c r="N100" i="96" s="1"/>
  <c r="X99" i="96"/>
  <c r="V99" i="96"/>
  <c r="W99" i="96" s="1"/>
  <c r="U99" i="96"/>
  <c r="N99" i="96" s="1"/>
  <c r="X98" i="96"/>
  <c r="V98" i="96"/>
  <c r="W98" i="96" s="1"/>
  <c r="U98" i="96"/>
  <c r="N98" i="96" s="1"/>
  <c r="X97" i="96"/>
  <c r="V97" i="96"/>
  <c r="W97" i="96" s="1"/>
  <c r="U97" i="96"/>
  <c r="N97" i="96" s="1"/>
  <c r="X96" i="96"/>
  <c r="V96" i="96"/>
  <c r="W96" i="96" s="1"/>
  <c r="U96" i="96"/>
  <c r="N96" i="96" s="1"/>
  <c r="X95" i="96"/>
  <c r="V95" i="96"/>
  <c r="W95" i="96" s="1"/>
  <c r="U95" i="96"/>
  <c r="N95" i="96" s="1"/>
  <c r="X94" i="96"/>
  <c r="V94" i="96"/>
  <c r="W94" i="96" s="1"/>
  <c r="U94" i="96"/>
  <c r="N94" i="96" s="1"/>
  <c r="X93" i="96"/>
  <c r="V93" i="96"/>
  <c r="W93" i="96" s="1"/>
  <c r="U93" i="96"/>
  <c r="N93" i="96" s="1"/>
  <c r="X92" i="96"/>
  <c r="V92" i="96"/>
  <c r="W92" i="96" s="1"/>
  <c r="U92" i="96"/>
  <c r="N92" i="96" s="1"/>
  <c r="X91" i="96"/>
  <c r="V91" i="96"/>
  <c r="W91" i="96" s="1"/>
  <c r="U91" i="96"/>
  <c r="N91" i="96" s="1"/>
  <c r="X90" i="96"/>
  <c r="V90" i="96"/>
  <c r="W90" i="96" s="1"/>
  <c r="U90" i="96"/>
  <c r="N90" i="96" s="1"/>
  <c r="X89" i="96"/>
  <c r="V89" i="96"/>
  <c r="W89" i="96" s="1"/>
  <c r="U89" i="96"/>
  <c r="N89" i="96" s="1"/>
  <c r="X88" i="96"/>
  <c r="V88" i="96"/>
  <c r="W88" i="96" s="1"/>
  <c r="U88" i="96"/>
  <c r="N88" i="96" s="1"/>
  <c r="X87" i="96"/>
  <c r="V87" i="96"/>
  <c r="W87" i="96" s="1"/>
  <c r="U87" i="96"/>
  <c r="N87" i="96" s="1"/>
  <c r="X86" i="96"/>
  <c r="V86" i="96"/>
  <c r="W86" i="96" s="1"/>
  <c r="U86" i="96"/>
  <c r="N86" i="96" s="1"/>
  <c r="X85" i="96"/>
  <c r="V85" i="96"/>
  <c r="W85" i="96" s="1"/>
  <c r="U85" i="96"/>
  <c r="N85" i="96" s="1"/>
  <c r="X84" i="96"/>
  <c r="V84" i="96"/>
  <c r="W84" i="96" s="1"/>
  <c r="U84" i="96"/>
  <c r="N84" i="96" s="1"/>
  <c r="X83" i="96"/>
  <c r="V83" i="96"/>
  <c r="W83" i="96" s="1"/>
  <c r="U83" i="96"/>
  <c r="N83" i="96" s="1"/>
  <c r="X82" i="96"/>
  <c r="V82" i="96"/>
  <c r="W82" i="96" s="1"/>
  <c r="U82" i="96"/>
  <c r="N82" i="96" s="1"/>
  <c r="X81" i="96"/>
  <c r="V81" i="96"/>
  <c r="W81" i="96" s="1"/>
  <c r="U81" i="96"/>
  <c r="N81" i="96" s="1"/>
  <c r="X80" i="96"/>
  <c r="V80" i="96"/>
  <c r="W80" i="96" s="1"/>
  <c r="U80" i="96"/>
  <c r="N80" i="96" s="1"/>
  <c r="X79" i="96"/>
  <c r="V79" i="96"/>
  <c r="W79" i="96" s="1"/>
  <c r="U79" i="96"/>
  <c r="N79" i="96" s="1"/>
  <c r="X78" i="96"/>
  <c r="V78" i="96"/>
  <c r="W78" i="96" s="1"/>
  <c r="U78" i="96"/>
  <c r="N78" i="96" s="1"/>
  <c r="X77" i="96"/>
  <c r="V77" i="96"/>
  <c r="W77" i="96" s="1"/>
  <c r="U77" i="96"/>
  <c r="N77" i="96" s="1"/>
  <c r="X76" i="96"/>
  <c r="V76" i="96"/>
  <c r="W76" i="96" s="1"/>
  <c r="U76" i="96"/>
  <c r="N76" i="96" s="1"/>
  <c r="X75" i="96"/>
  <c r="V75" i="96"/>
  <c r="W75" i="96" s="1"/>
  <c r="U75" i="96"/>
  <c r="N75" i="96" s="1"/>
  <c r="X74" i="96"/>
  <c r="V74" i="96"/>
  <c r="W74" i="96" s="1"/>
  <c r="U74" i="96"/>
  <c r="N74" i="96" s="1"/>
  <c r="X73" i="96"/>
  <c r="V73" i="96"/>
  <c r="W73" i="96" s="1"/>
  <c r="U73" i="96"/>
  <c r="N73" i="96" s="1"/>
  <c r="X72" i="96"/>
  <c r="V72" i="96"/>
  <c r="W72" i="96" s="1"/>
  <c r="U72" i="96"/>
  <c r="N72" i="96" s="1"/>
  <c r="X71" i="96"/>
  <c r="V71" i="96"/>
  <c r="W71" i="96" s="1"/>
  <c r="U71" i="96"/>
  <c r="N71" i="96" s="1"/>
  <c r="X70" i="96"/>
  <c r="V70" i="96"/>
  <c r="W70" i="96" s="1"/>
  <c r="U70" i="96"/>
  <c r="N70" i="96" s="1"/>
  <c r="X69" i="96"/>
  <c r="V69" i="96"/>
  <c r="W69" i="96" s="1"/>
  <c r="U69" i="96"/>
  <c r="N69" i="96" s="1"/>
  <c r="X68" i="96"/>
  <c r="V68" i="96"/>
  <c r="W68" i="96" s="1"/>
  <c r="U68" i="96"/>
  <c r="N68" i="96" s="1"/>
  <c r="X67" i="96"/>
  <c r="V67" i="96"/>
  <c r="W67" i="96" s="1"/>
  <c r="U67" i="96"/>
  <c r="N67" i="96" s="1"/>
  <c r="X66" i="96"/>
  <c r="V66" i="96"/>
  <c r="W66" i="96" s="1"/>
  <c r="U66" i="96"/>
  <c r="N66" i="96" s="1"/>
  <c r="X65" i="96"/>
  <c r="V65" i="96"/>
  <c r="W65" i="96" s="1"/>
  <c r="U65" i="96"/>
  <c r="N65" i="96" s="1"/>
  <c r="X64" i="96"/>
  <c r="V64" i="96"/>
  <c r="W64" i="96" s="1"/>
  <c r="U64" i="96"/>
  <c r="N64" i="96" s="1"/>
  <c r="X63" i="96"/>
  <c r="V63" i="96"/>
  <c r="W63" i="96" s="1"/>
  <c r="U63" i="96"/>
  <c r="N63" i="96" s="1"/>
  <c r="X62" i="96"/>
  <c r="V62" i="96"/>
  <c r="W62" i="96" s="1"/>
  <c r="U62" i="96"/>
  <c r="N62" i="96" s="1"/>
  <c r="X61" i="96"/>
  <c r="V61" i="96"/>
  <c r="W61" i="96" s="1"/>
  <c r="U61" i="96"/>
  <c r="N61" i="96" s="1"/>
  <c r="X60" i="96"/>
  <c r="V60" i="96"/>
  <c r="W60" i="96" s="1"/>
  <c r="U60" i="96"/>
  <c r="N60" i="96" s="1"/>
  <c r="X59" i="96"/>
  <c r="V59" i="96"/>
  <c r="W59" i="96" s="1"/>
  <c r="U59" i="96"/>
  <c r="N59" i="96" s="1"/>
  <c r="X58" i="96"/>
  <c r="V58" i="96"/>
  <c r="W58" i="96" s="1"/>
  <c r="U58" i="96"/>
  <c r="N58" i="96" s="1"/>
  <c r="X57" i="96"/>
  <c r="V57" i="96"/>
  <c r="W57" i="96" s="1"/>
  <c r="U57" i="96"/>
  <c r="N57" i="96" s="1"/>
  <c r="X56" i="96"/>
  <c r="V56" i="96"/>
  <c r="W56" i="96" s="1"/>
  <c r="U56" i="96"/>
  <c r="N56" i="96" s="1"/>
  <c r="X55" i="96"/>
  <c r="V55" i="96"/>
  <c r="W55" i="96" s="1"/>
  <c r="U55" i="96"/>
  <c r="N55" i="96" s="1"/>
  <c r="X54" i="96"/>
  <c r="V54" i="96"/>
  <c r="W54" i="96" s="1"/>
  <c r="U54" i="96"/>
  <c r="N54" i="96" s="1"/>
  <c r="X53" i="96"/>
  <c r="V53" i="96"/>
  <c r="W53" i="96" s="1"/>
  <c r="U53" i="96"/>
  <c r="N53" i="96" s="1"/>
  <c r="X52" i="96"/>
  <c r="V52" i="96"/>
  <c r="W52" i="96" s="1"/>
  <c r="U52" i="96"/>
  <c r="N52" i="96" s="1"/>
  <c r="X51" i="96"/>
  <c r="V51" i="96"/>
  <c r="W51" i="96" s="1"/>
  <c r="U51" i="96"/>
  <c r="N51" i="96" s="1"/>
  <c r="X50" i="96"/>
  <c r="V50" i="96"/>
  <c r="W50" i="96" s="1"/>
  <c r="U50" i="96"/>
  <c r="N50" i="96" s="1"/>
  <c r="V49" i="96"/>
  <c r="W49" i="96" s="1"/>
  <c r="U49" i="96"/>
  <c r="M48" i="96"/>
  <c r="X47" i="96"/>
  <c r="V47" i="96"/>
  <c r="W47" i="96" s="1"/>
  <c r="U47" i="96"/>
  <c r="N47" i="96" s="1"/>
  <c r="X46" i="96"/>
  <c r="V46" i="96"/>
  <c r="W46" i="96" s="1"/>
  <c r="U46" i="96"/>
  <c r="N46" i="96" s="1"/>
  <c r="V45" i="96"/>
  <c r="W45" i="96" s="1"/>
  <c r="U45" i="96"/>
  <c r="M44" i="96"/>
  <c r="X43" i="96"/>
  <c r="V43" i="96"/>
  <c r="W43" i="96" s="1"/>
  <c r="U43" i="96"/>
  <c r="N43" i="96" s="1"/>
  <c r="X42" i="96"/>
  <c r="V42" i="96"/>
  <c r="W42" i="96" s="1"/>
  <c r="U42" i="96"/>
  <c r="N42" i="96" s="1"/>
  <c r="X41" i="96"/>
  <c r="V41" i="96"/>
  <c r="W41" i="96" s="1"/>
  <c r="U41" i="96"/>
  <c r="N41" i="96" s="1"/>
  <c r="X40" i="96"/>
  <c r="V40" i="96"/>
  <c r="W40" i="96" s="1"/>
  <c r="U40" i="96"/>
  <c r="N40" i="96" s="1"/>
  <c r="X39" i="96"/>
  <c r="V39" i="96"/>
  <c r="W39" i="96" s="1"/>
  <c r="U39" i="96"/>
  <c r="N39" i="96" s="1"/>
  <c r="X38" i="96"/>
  <c r="V38" i="96"/>
  <c r="W38" i="96" s="1"/>
  <c r="U38" i="96"/>
  <c r="N38" i="96" s="1"/>
  <c r="X37" i="96"/>
  <c r="V37" i="96"/>
  <c r="W37" i="96" s="1"/>
  <c r="U37" i="96"/>
  <c r="N37" i="96" s="1"/>
  <c r="X36" i="96"/>
  <c r="V36" i="96"/>
  <c r="W36" i="96" s="1"/>
  <c r="U36" i="96"/>
  <c r="N36" i="96" s="1"/>
  <c r="X35" i="96"/>
  <c r="V35" i="96"/>
  <c r="W35" i="96" s="1"/>
  <c r="U35" i="96"/>
  <c r="N35" i="96" s="1"/>
  <c r="X34" i="96"/>
  <c r="V34" i="96"/>
  <c r="W34" i="96" s="1"/>
  <c r="U34" i="96"/>
  <c r="N34" i="96" s="1"/>
  <c r="X33" i="96"/>
  <c r="V33" i="96"/>
  <c r="W33" i="96" s="1"/>
  <c r="U33" i="96"/>
  <c r="N33" i="96" s="1"/>
  <c r="X32" i="96"/>
  <c r="V32" i="96"/>
  <c r="W32" i="96" s="1"/>
  <c r="U32" i="96"/>
  <c r="N32" i="96" s="1"/>
  <c r="X31" i="96"/>
  <c r="V31" i="96"/>
  <c r="W31" i="96" s="1"/>
  <c r="U31" i="96"/>
  <c r="N31" i="96" s="1"/>
  <c r="X30" i="96"/>
  <c r="V30" i="96"/>
  <c r="W30" i="96" s="1"/>
  <c r="U30" i="96"/>
  <c r="N30" i="96" s="1"/>
  <c r="X29" i="96"/>
  <c r="V29" i="96"/>
  <c r="W29" i="96" s="1"/>
  <c r="U29" i="96"/>
  <c r="N29" i="96" s="1"/>
  <c r="X28" i="96"/>
  <c r="V28" i="96"/>
  <c r="W28" i="96" s="1"/>
  <c r="U28" i="96"/>
  <c r="N28" i="96" s="1"/>
  <c r="X27" i="96"/>
  <c r="V27" i="96"/>
  <c r="W27" i="96" s="1"/>
  <c r="U27" i="96"/>
  <c r="N27" i="96" s="1"/>
  <c r="X26" i="96"/>
  <c r="V26" i="96"/>
  <c r="W26" i="96" s="1"/>
  <c r="U26" i="96"/>
  <c r="N26" i="96" s="1"/>
  <c r="X25" i="96"/>
  <c r="V25" i="96"/>
  <c r="W25" i="96" s="1"/>
  <c r="U25" i="96"/>
  <c r="N25" i="96" s="1"/>
  <c r="X24" i="96"/>
  <c r="V24" i="96"/>
  <c r="W24" i="96" s="1"/>
  <c r="U24" i="96"/>
  <c r="N24" i="96" s="1"/>
  <c r="X23" i="96"/>
  <c r="V23" i="96"/>
  <c r="W23" i="96" s="1"/>
  <c r="U23" i="96"/>
  <c r="N23" i="96" s="1"/>
  <c r="X22" i="96"/>
  <c r="V22" i="96"/>
  <c r="W22" i="96" s="1"/>
  <c r="U22" i="96"/>
  <c r="N22" i="96" s="1"/>
  <c r="X21" i="96"/>
  <c r="V21" i="96"/>
  <c r="W21" i="96" s="1"/>
  <c r="U21" i="96"/>
  <c r="N21" i="96" s="1"/>
  <c r="X20" i="96"/>
  <c r="V20" i="96"/>
  <c r="W20" i="96" s="1"/>
  <c r="U20" i="96"/>
  <c r="N20" i="96" s="1"/>
  <c r="X19" i="96"/>
  <c r="V19" i="96"/>
  <c r="W19" i="96" s="1"/>
  <c r="U19" i="96"/>
  <c r="N19" i="96" s="1"/>
  <c r="X18" i="96"/>
  <c r="V18" i="96"/>
  <c r="W18" i="96" s="1"/>
  <c r="U18" i="96"/>
  <c r="N18" i="96" s="1"/>
  <c r="X17" i="96"/>
  <c r="V17" i="96"/>
  <c r="W17" i="96" s="1"/>
  <c r="U17" i="96"/>
  <c r="N17" i="96" s="1"/>
  <c r="X16" i="96"/>
  <c r="V16" i="96"/>
  <c r="W16" i="96" s="1"/>
  <c r="U16" i="96"/>
  <c r="N16" i="96" s="1"/>
  <c r="X15" i="96"/>
  <c r="V15" i="96"/>
  <c r="W15" i="96" s="1"/>
  <c r="U15" i="96"/>
  <c r="N15" i="96" s="1"/>
  <c r="X14" i="96"/>
  <c r="V14" i="96"/>
  <c r="W14" i="96" s="1"/>
  <c r="U14" i="96"/>
  <c r="N14" i="96" s="1"/>
  <c r="X13" i="96"/>
  <c r="V13" i="96"/>
  <c r="W13" i="96" s="1"/>
  <c r="U13" i="96"/>
  <c r="N13" i="96" s="1"/>
  <c r="X12" i="96"/>
  <c r="V12" i="96"/>
  <c r="W12" i="96" s="1"/>
  <c r="U12" i="96"/>
  <c r="N12" i="96" s="1"/>
  <c r="X11" i="96"/>
  <c r="V11" i="96"/>
  <c r="W11" i="96" s="1"/>
  <c r="U11" i="96"/>
  <c r="N11" i="96" s="1"/>
  <c r="X10" i="96"/>
  <c r="V10" i="96"/>
  <c r="W10" i="96" s="1"/>
  <c r="U10" i="96"/>
  <c r="N10" i="96" s="1"/>
  <c r="X9" i="96"/>
  <c r="V9" i="96"/>
  <c r="W9" i="96" s="1"/>
  <c r="U9" i="96"/>
  <c r="N9" i="96" s="1"/>
  <c r="X8" i="96"/>
  <c r="V8" i="96"/>
  <c r="W8" i="96" s="1"/>
  <c r="U8" i="96"/>
  <c r="N8" i="96" s="1"/>
  <c r="Q85" i="82" l="1"/>
  <c r="D4" i="99"/>
  <c r="D45" i="99"/>
  <c r="D98" i="99"/>
  <c r="D77" i="99"/>
  <c r="D23" i="99"/>
  <c r="D52" i="99"/>
  <c r="D34" i="99"/>
  <c r="D83" i="99"/>
  <c r="D51" i="99"/>
  <c r="D84" i="99"/>
  <c r="D66" i="99"/>
  <c r="D6" i="99"/>
  <c r="D19" i="99"/>
  <c r="D32" i="99"/>
  <c r="D64" i="99"/>
  <c r="D96" i="99"/>
  <c r="D57" i="99"/>
  <c r="D89" i="99"/>
  <c r="D46" i="99"/>
  <c r="D78" i="99"/>
  <c r="D31" i="99"/>
  <c r="D63" i="99"/>
  <c r="D95" i="99"/>
  <c r="D3" i="99"/>
  <c r="D22" i="99"/>
  <c r="D36" i="99"/>
  <c r="D68" i="99"/>
  <c r="D100" i="99"/>
  <c r="D61" i="99"/>
  <c r="D93" i="99"/>
  <c r="D50" i="99"/>
  <c r="D82" i="99"/>
  <c r="D35" i="99"/>
  <c r="D67" i="99"/>
  <c r="D99" i="99"/>
  <c r="D5" i="99"/>
  <c r="D16" i="99"/>
  <c r="D48" i="99"/>
  <c r="D80" i="99"/>
  <c r="D41" i="99"/>
  <c r="D73" i="99"/>
  <c r="D30" i="99"/>
  <c r="D62" i="99"/>
  <c r="D94" i="99"/>
  <c r="D47" i="99"/>
  <c r="D79" i="99"/>
  <c r="D9" i="99"/>
  <c r="D21" i="99"/>
  <c r="D18" i="99"/>
  <c r="D13" i="99"/>
  <c r="D14" i="99" s="1"/>
  <c r="D40" i="99"/>
  <c r="D56" i="99"/>
  <c r="D72" i="99"/>
  <c r="D88" i="99"/>
  <c r="D33" i="99"/>
  <c r="D49" i="99"/>
  <c r="D65" i="99"/>
  <c r="D81" i="99"/>
  <c r="D97" i="99"/>
  <c r="D38" i="99"/>
  <c r="D54" i="99"/>
  <c r="D70" i="99"/>
  <c r="D86" i="99"/>
  <c r="D102" i="99"/>
  <c r="D39" i="99"/>
  <c r="D55" i="99"/>
  <c r="D71" i="99"/>
  <c r="D87" i="99"/>
  <c r="D7" i="99"/>
  <c r="D10" i="99"/>
  <c r="D8" i="99"/>
  <c r="D17" i="99"/>
  <c r="D20" i="99"/>
  <c r="D27" i="99"/>
  <c r="D44" i="99"/>
  <c r="D60" i="99"/>
  <c r="D76" i="99"/>
  <c r="D92" i="99"/>
  <c r="D37" i="99"/>
  <c r="D53" i="99"/>
  <c r="D69" i="99"/>
  <c r="D85" i="99"/>
  <c r="D101" i="99"/>
  <c r="D42" i="99"/>
  <c r="D58" i="99"/>
  <c r="D74" i="99"/>
  <c r="D90" i="99"/>
  <c r="D26" i="99"/>
  <c r="D43" i="99"/>
  <c r="D59" i="99"/>
  <c r="D75" i="99"/>
  <c r="S223" i="96"/>
  <c r="N807" i="96"/>
  <c r="P807" i="96" s="1"/>
  <c r="Q807" i="96" s="1"/>
  <c r="R807" i="96" s="1"/>
  <c r="S807" i="96" s="1"/>
  <c r="N221" i="96"/>
  <c r="P221" i="96" s="1"/>
  <c r="Q221" i="96" s="1"/>
  <c r="R221" i="96" s="1"/>
  <c r="Q795" i="82"/>
  <c r="P816" i="82"/>
  <c r="Q882" i="82"/>
  <c r="P883" i="82"/>
  <c r="Q738" i="82"/>
  <c r="P739" i="82"/>
  <c r="P881" i="82"/>
  <c r="Q781" i="82"/>
  <c r="P784" i="82"/>
  <c r="Q659" i="82"/>
  <c r="P663" i="82"/>
  <c r="Q787" i="82"/>
  <c r="P794" i="82"/>
  <c r="Q703" i="82"/>
  <c r="P737" i="82"/>
  <c r="Q777" i="82"/>
  <c r="P780" i="82"/>
  <c r="Q817" i="82"/>
  <c r="P818" i="82"/>
  <c r="Q629" i="82"/>
  <c r="P632" i="82"/>
  <c r="Q668" i="82"/>
  <c r="P702" i="82"/>
  <c r="Q645" i="82"/>
  <c r="P658" i="82"/>
  <c r="Q775" i="82"/>
  <c r="P776" i="82"/>
  <c r="Q740" i="82"/>
  <c r="P752" i="82"/>
  <c r="Q627" i="82"/>
  <c r="P628" i="82"/>
  <c r="Q771" i="82"/>
  <c r="P774" i="82"/>
  <c r="Q871" i="82"/>
  <c r="P873" i="82"/>
  <c r="Q760" i="82"/>
  <c r="P770" i="82"/>
  <c r="Q641" i="82"/>
  <c r="P642" i="82"/>
  <c r="Q610" i="82"/>
  <c r="P617" i="82"/>
  <c r="Q602" i="82"/>
  <c r="P609" i="82"/>
  <c r="Q664" i="82"/>
  <c r="P667" i="82"/>
  <c r="Q819" i="82"/>
  <c r="P821" i="82"/>
  <c r="Q785" i="82"/>
  <c r="P786" i="82"/>
  <c r="Q753" i="82"/>
  <c r="P759" i="82"/>
  <c r="Q643" i="82"/>
  <c r="P644" i="82"/>
  <c r="Q633" i="82"/>
  <c r="P640" i="82"/>
  <c r="P870" i="82"/>
  <c r="P626" i="82"/>
  <c r="Q582" i="82"/>
  <c r="P601" i="82"/>
  <c r="P74" i="82"/>
  <c r="P130" i="96"/>
  <c r="Q130" i="96" s="1"/>
  <c r="R130" i="96" s="1"/>
  <c r="S130" i="96" s="1"/>
  <c r="P170" i="96"/>
  <c r="Q170" i="96" s="1"/>
  <c r="R170" i="96" s="1"/>
  <c r="S170" i="96" s="1"/>
  <c r="P173" i="96"/>
  <c r="Q173" i="96" s="1"/>
  <c r="R173" i="96" s="1"/>
  <c r="S173" i="96" s="1"/>
  <c r="P174" i="96"/>
  <c r="Q174" i="96" s="1"/>
  <c r="R174" i="96" s="1"/>
  <c r="S174" i="96" s="1"/>
  <c r="P189" i="96"/>
  <c r="Q189" i="96" s="1"/>
  <c r="R189" i="96" s="1"/>
  <c r="S189" i="96" s="1"/>
  <c r="P190" i="96"/>
  <c r="Q190" i="96" s="1"/>
  <c r="R190" i="96" s="1"/>
  <c r="S190" i="96" s="1"/>
  <c r="P193" i="96"/>
  <c r="Q193" i="96" s="1"/>
  <c r="R193" i="96" s="1"/>
  <c r="S193" i="96" s="1"/>
  <c r="P194" i="96"/>
  <c r="Q194" i="96" s="1"/>
  <c r="R194" i="96" s="1"/>
  <c r="S194" i="96" s="1"/>
  <c r="P217" i="96"/>
  <c r="Q217" i="96" s="1"/>
  <c r="R217" i="96" s="1"/>
  <c r="S217" i="96" s="1"/>
  <c r="P218" i="96"/>
  <c r="Q218" i="96" s="1"/>
  <c r="R218" i="96" s="1"/>
  <c r="S218" i="96" s="1"/>
  <c r="P295" i="96"/>
  <c r="Q295" i="96" s="1"/>
  <c r="R295" i="96" s="1"/>
  <c r="S295" i="96" s="1"/>
  <c r="P342" i="96"/>
  <c r="Q342" i="96" s="1"/>
  <c r="R342" i="96" s="1"/>
  <c r="S342" i="96" s="1"/>
  <c r="P376" i="96"/>
  <c r="Q376" i="96" s="1"/>
  <c r="R376" i="96" s="1"/>
  <c r="S376" i="96" s="1"/>
  <c r="P795" i="96"/>
  <c r="Q795" i="96" s="1"/>
  <c r="R795" i="96" s="1"/>
  <c r="S795" i="96" s="1"/>
  <c r="P29" i="96"/>
  <c r="Q29" i="96" s="1"/>
  <c r="R29" i="96" s="1"/>
  <c r="S29" i="96" s="1"/>
  <c r="P33" i="96"/>
  <c r="Q33" i="96" s="1"/>
  <c r="R33" i="96" s="1"/>
  <c r="S33" i="96" s="1"/>
  <c r="P497" i="96"/>
  <c r="Q497" i="96" s="1"/>
  <c r="R497" i="96" s="1"/>
  <c r="S497" i="96" s="1"/>
  <c r="P537" i="96"/>
  <c r="Q537" i="96" s="1"/>
  <c r="R537" i="96" s="1"/>
  <c r="S537" i="96" s="1"/>
  <c r="P611" i="96"/>
  <c r="Q611" i="96" s="1"/>
  <c r="R611" i="96" s="1"/>
  <c r="S611" i="96" s="1"/>
  <c r="P750" i="96"/>
  <c r="Q750" i="96" s="1"/>
  <c r="R750" i="96" s="1"/>
  <c r="S750" i="96" s="1"/>
  <c r="P751" i="96"/>
  <c r="Q751" i="96" s="1"/>
  <c r="R751" i="96" s="1"/>
  <c r="S751" i="96" s="1"/>
  <c r="P781" i="96"/>
  <c r="Q781" i="96" s="1"/>
  <c r="R781" i="96" s="1"/>
  <c r="S781" i="96" s="1"/>
  <c r="P742" i="96"/>
  <c r="Q742" i="96" s="1"/>
  <c r="R742" i="96" s="1"/>
  <c r="S742" i="96" s="1"/>
  <c r="P172" i="96"/>
  <c r="Q172" i="96" s="1"/>
  <c r="R172" i="96" s="1"/>
  <c r="S172" i="96" s="1"/>
  <c r="P477" i="96"/>
  <c r="Q477" i="96" s="1"/>
  <c r="R477" i="96" s="1"/>
  <c r="S477" i="96" s="1"/>
  <c r="P481" i="96"/>
  <c r="Q481" i="96" s="1"/>
  <c r="R481" i="96" s="1"/>
  <c r="S481" i="96" s="1"/>
  <c r="P485" i="96"/>
  <c r="Q485" i="96" s="1"/>
  <c r="R485" i="96" s="1"/>
  <c r="S485" i="96" s="1"/>
  <c r="P595" i="96"/>
  <c r="Q595" i="96" s="1"/>
  <c r="R595" i="96" s="1"/>
  <c r="S595" i="96" s="1"/>
  <c r="P753" i="96"/>
  <c r="Q753" i="96" s="1"/>
  <c r="R753" i="96" s="1"/>
  <c r="S753" i="96" s="1"/>
  <c r="P759" i="96"/>
  <c r="Q759" i="96" s="1"/>
  <c r="R759" i="96" s="1"/>
  <c r="S759" i="96" s="1"/>
  <c r="P236" i="96"/>
  <c r="Q236" i="96" s="1"/>
  <c r="R236" i="96" s="1"/>
  <c r="S236" i="96" s="1"/>
  <c r="P25" i="96"/>
  <c r="Q25" i="96" s="1"/>
  <c r="R25" i="96" s="1"/>
  <c r="S25" i="96" s="1"/>
  <c r="P37" i="96"/>
  <c r="Q37" i="96" s="1"/>
  <c r="R37" i="96" s="1"/>
  <c r="S37" i="96" s="1"/>
  <c r="B10" i="59"/>
  <c r="Q876" i="82"/>
  <c r="Q665" i="82"/>
  <c r="Q797" i="82"/>
  <c r="Q864" i="82"/>
  <c r="Q820" i="82"/>
  <c r="Q735" i="82"/>
  <c r="Q778" i="82"/>
  <c r="Q789" i="82"/>
  <c r="Q773" i="82"/>
  <c r="Q660" i="82"/>
  <c r="Q884" i="82"/>
  <c r="Q885" i="82" s="1"/>
  <c r="Q646" i="82"/>
  <c r="Q742" i="82"/>
  <c r="Q600" i="82"/>
  <c r="Q593" i="82"/>
  <c r="Q669" i="82"/>
  <c r="Q886" i="82"/>
  <c r="Q779" i="82"/>
  <c r="Q755" i="82"/>
  <c r="Q672" i="82"/>
  <c r="Q866" i="82"/>
  <c r="Q824" i="82"/>
  <c r="Q788" i="82"/>
  <c r="Q622" i="82"/>
  <c r="Q619" i="82"/>
  <c r="Q822" i="82"/>
  <c r="Q618" i="82"/>
  <c r="Q608" i="82"/>
  <c r="Q573" i="82"/>
  <c r="Q762" i="82"/>
  <c r="Q707" i="82"/>
  <c r="Q875" i="82"/>
  <c r="Q631" i="82"/>
  <c r="Q783" i="82"/>
  <c r="Q874" i="82"/>
  <c r="Q73" i="82"/>
  <c r="P175" i="96"/>
  <c r="Q175" i="96" s="1"/>
  <c r="R175" i="96" s="1"/>
  <c r="S175" i="96" s="1"/>
  <c r="P565" i="96"/>
  <c r="Q565" i="96" s="1"/>
  <c r="R565" i="96" s="1"/>
  <c r="S565" i="96" s="1"/>
  <c r="P619" i="96"/>
  <c r="Q619" i="96" s="1"/>
  <c r="R619" i="96" s="1"/>
  <c r="S619" i="96" s="1"/>
  <c r="P668" i="96"/>
  <c r="Q668" i="96" s="1"/>
  <c r="R668" i="96" s="1"/>
  <c r="S668" i="96" s="1"/>
  <c r="P13" i="96"/>
  <c r="Q13" i="96" s="1"/>
  <c r="R13" i="96" s="1"/>
  <c r="S13" i="96" s="1"/>
  <c r="P17" i="96"/>
  <c r="Q17" i="96" s="1"/>
  <c r="R17" i="96" s="1"/>
  <c r="S17" i="96" s="1"/>
  <c r="P21" i="96"/>
  <c r="Q21" i="96" s="1"/>
  <c r="R21" i="96" s="1"/>
  <c r="S21" i="96" s="1"/>
  <c r="P188" i="96"/>
  <c r="Q188" i="96" s="1"/>
  <c r="R188" i="96" s="1"/>
  <c r="S188" i="96" s="1"/>
  <c r="P234" i="96"/>
  <c r="Q234" i="96" s="1"/>
  <c r="R234" i="96" s="1"/>
  <c r="S234" i="96" s="1"/>
  <c r="P155" i="96"/>
  <c r="Q155" i="96" s="1"/>
  <c r="R155" i="96" s="1"/>
  <c r="S155" i="96" s="1"/>
  <c r="P203" i="96"/>
  <c r="Q203" i="96" s="1"/>
  <c r="R203" i="96" s="1"/>
  <c r="S203" i="96" s="1"/>
  <c r="P232" i="96"/>
  <c r="Q232" i="96" s="1"/>
  <c r="R232" i="96" s="1"/>
  <c r="S232" i="96" s="1"/>
  <c r="P233" i="96"/>
  <c r="Q233" i="96" s="1"/>
  <c r="R233" i="96" s="1"/>
  <c r="S233" i="96" s="1"/>
  <c r="P237" i="96"/>
  <c r="Q237" i="96" s="1"/>
  <c r="R237" i="96" s="1"/>
  <c r="S237" i="96" s="1"/>
  <c r="P245" i="96"/>
  <c r="Q245" i="96" s="1"/>
  <c r="R245" i="96" s="1"/>
  <c r="S245" i="96" s="1"/>
  <c r="P248" i="96"/>
  <c r="Q248" i="96" s="1"/>
  <c r="R248" i="96" s="1"/>
  <c r="S248" i="96" s="1"/>
  <c r="P294" i="96"/>
  <c r="Q294" i="96" s="1"/>
  <c r="R294" i="96" s="1"/>
  <c r="S294" i="96" s="1"/>
  <c r="P296" i="96"/>
  <c r="Q296" i="96" s="1"/>
  <c r="R296" i="96" s="1"/>
  <c r="S296" i="96" s="1"/>
  <c r="P312" i="96"/>
  <c r="Q312" i="96" s="1"/>
  <c r="R312" i="96" s="1"/>
  <c r="S312" i="96" s="1"/>
  <c r="P346" i="96"/>
  <c r="Q346" i="96" s="1"/>
  <c r="R346" i="96" s="1"/>
  <c r="S346" i="96" s="1"/>
  <c r="P347" i="96"/>
  <c r="Q347" i="96" s="1"/>
  <c r="R347" i="96" s="1"/>
  <c r="S347" i="96" s="1"/>
  <c r="P350" i="96"/>
  <c r="Q350" i="96" s="1"/>
  <c r="R350" i="96" s="1"/>
  <c r="S350" i="96" s="1"/>
  <c r="P370" i="96"/>
  <c r="Q370" i="96" s="1"/>
  <c r="R370" i="96" s="1"/>
  <c r="S370" i="96" s="1"/>
  <c r="P383" i="96"/>
  <c r="Q383" i="96" s="1"/>
  <c r="R383" i="96" s="1"/>
  <c r="S383" i="96" s="1"/>
  <c r="P402" i="96"/>
  <c r="Q402" i="96" s="1"/>
  <c r="R402" i="96" s="1"/>
  <c r="S402" i="96" s="1"/>
  <c r="P468" i="96"/>
  <c r="Q468" i="96" s="1"/>
  <c r="R468" i="96" s="1"/>
  <c r="S468" i="96" s="1"/>
  <c r="P566" i="96"/>
  <c r="Q566" i="96" s="1"/>
  <c r="R566" i="96" s="1"/>
  <c r="S566" i="96" s="1"/>
  <c r="P603" i="96"/>
  <c r="Q603" i="96" s="1"/>
  <c r="R603" i="96" s="1"/>
  <c r="S603" i="96" s="1"/>
  <c r="P610" i="96"/>
  <c r="Q610" i="96" s="1"/>
  <c r="R610" i="96" s="1"/>
  <c r="S610" i="96" s="1"/>
  <c r="P9" i="96"/>
  <c r="Q9" i="96" s="1"/>
  <c r="R9" i="96" s="1"/>
  <c r="S9" i="96" s="1"/>
  <c r="P124" i="96"/>
  <c r="Q124" i="96" s="1"/>
  <c r="R124" i="96" s="1"/>
  <c r="S124" i="96" s="1"/>
  <c r="P195" i="96"/>
  <c r="Q195" i="96" s="1"/>
  <c r="R195" i="96" s="1"/>
  <c r="S195" i="96" s="1"/>
  <c r="P219" i="96"/>
  <c r="Q219" i="96" s="1"/>
  <c r="R219" i="96" s="1"/>
  <c r="S219" i="96" s="1"/>
  <c r="P310" i="96"/>
  <c r="Q310" i="96" s="1"/>
  <c r="R310" i="96" s="1"/>
  <c r="S310" i="96" s="1"/>
  <c r="P525" i="96"/>
  <c r="Q525" i="96" s="1"/>
  <c r="R525" i="96" s="1"/>
  <c r="S525" i="96" s="1"/>
  <c r="P561" i="96"/>
  <c r="Q561" i="96" s="1"/>
  <c r="R561" i="96" s="1"/>
  <c r="S561" i="96" s="1"/>
  <c r="P159" i="96"/>
  <c r="Q159" i="96" s="1"/>
  <c r="R159" i="96" s="1"/>
  <c r="S159" i="96" s="1"/>
  <c r="P553" i="96"/>
  <c r="Q553" i="96" s="1"/>
  <c r="R553" i="96" s="1"/>
  <c r="S553" i="96" s="1"/>
  <c r="P615" i="96"/>
  <c r="Q615" i="96" s="1"/>
  <c r="R615" i="96" s="1"/>
  <c r="S615" i="96" s="1"/>
  <c r="P656" i="96"/>
  <c r="Q656" i="96" s="1"/>
  <c r="R656" i="96" s="1"/>
  <c r="S656" i="96" s="1"/>
  <c r="P705" i="96"/>
  <c r="Q705" i="96" s="1"/>
  <c r="R705" i="96" s="1"/>
  <c r="S705" i="96" s="1"/>
  <c r="P709" i="96"/>
  <c r="Q709" i="96" s="1"/>
  <c r="R709" i="96" s="1"/>
  <c r="S709" i="96" s="1"/>
  <c r="P204" i="96"/>
  <c r="Q204" i="96" s="1"/>
  <c r="R204" i="96" s="1"/>
  <c r="S204" i="96" s="1"/>
  <c r="P207" i="96"/>
  <c r="Q207" i="96" s="1"/>
  <c r="R207" i="96" s="1"/>
  <c r="S207" i="96" s="1"/>
  <c r="P407" i="96"/>
  <c r="Q407" i="96" s="1"/>
  <c r="R407" i="96" s="1"/>
  <c r="S407" i="96" s="1"/>
  <c r="P467" i="96"/>
  <c r="Q467" i="96" s="1"/>
  <c r="R467" i="96" s="1"/>
  <c r="S467" i="96" s="1"/>
  <c r="P505" i="96"/>
  <c r="Q505" i="96" s="1"/>
  <c r="R505" i="96" s="1"/>
  <c r="S505" i="96" s="1"/>
  <c r="P509" i="96"/>
  <c r="Q509" i="96" s="1"/>
  <c r="R509" i="96" s="1"/>
  <c r="S509" i="96" s="1"/>
  <c r="P527" i="96"/>
  <c r="Q527" i="96" s="1"/>
  <c r="R527" i="96" s="1"/>
  <c r="S527" i="96" s="1"/>
  <c r="P528" i="96"/>
  <c r="Q528" i="96" s="1"/>
  <c r="R528" i="96" s="1"/>
  <c r="S528" i="96" s="1"/>
  <c r="P653" i="96"/>
  <c r="Q653" i="96" s="1"/>
  <c r="R653" i="96" s="1"/>
  <c r="S653" i="96" s="1"/>
  <c r="P721" i="96"/>
  <c r="Q721" i="96" s="1"/>
  <c r="R721" i="96" s="1"/>
  <c r="S721" i="96" s="1"/>
  <c r="P725" i="96"/>
  <c r="Q725" i="96" s="1"/>
  <c r="R725" i="96" s="1"/>
  <c r="S725" i="96" s="1"/>
  <c r="P156" i="96"/>
  <c r="Q156" i="96" s="1"/>
  <c r="R156" i="96" s="1"/>
  <c r="S156" i="96" s="1"/>
  <c r="P226" i="96"/>
  <c r="Q226" i="96" s="1"/>
  <c r="R226" i="96" s="1"/>
  <c r="S226" i="96" s="1"/>
  <c r="P258" i="96"/>
  <c r="Q258" i="96" s="1"/>
  <c r="R258" i="96" s="1"/>
  <c r="S258" i="96" s="1"/>
  <c r="P278" i="96"/>
  <c r="Q278" i="96" s="1"/>
  <c r="R278" i="96" s="1"/>
  <c r="S278" i="96" s="1"/>
  <c r="P384" i="96"/>
  <c r="Q384" i="96" s="1"/>
  <c r="R384" i="96" s="1"/>
  <c r="S384" i="96" s="1"/>
  <c r="P140" i="96"/>
  <c r="Q140" i="96" s="1"/>
  <c r="R140" i="96" s="1"/>
  <c r="S140" i="96" s="1"/>
  <c r="P363" i="96"/>
  <c r="Q363" i="96" s="1"/>
  <c r="R363" i="96" s="1"/>
  <c r="S363" i="96" s="1"/>
  <c r="P382" i="96"/>
  <c r="Q382" i="96" s="1"/>
  <c r="R382" i="96" s="1"/>
  <c r="S382" i="96" s="1"/>
  <c r="P406" i="96"/>
  <c r="Q406" i="96" s="1"/>
  <c r="R406" i="96" s="1"/>
  <c r="S406" i="96" s="1"/>
  <c r="P410" i="96"/>
  <c r="Q410" i="96" s="1"/>
  <c r="R410" i="96" s="1"/>
  <c r="S410" i="96" s="1"/>
  <c r="P411" i="96"/>
  <c r="Q411" i="96" s="1"/>
  <c r="R411" i="96" s="1"/>
  <c r="S411" i="96" s="1"/>
  <c r="P414" i="96"/>
  <c r="Q414" i="96" s="1"/>
  <c r="R414" i="96" s="1"/>
  <c r="S414" i="96" s="1"/>
  <c r="P415" i="96"/>
  <c r="Q415" i="96" s="1"/>
  <c r="R415" i="96" s="1"/>
  <c r="S415" i="96" s="1"/>
  <c r="P501" i="96"/>
  <c r="Q501" i="96" s="1"/>
  <c r="R501" i="96" s="1"/>
  <c r="S501" i="96" s="1"/>
  <c r="P507" i="96"/>
  <c r="Q507" i="96" s="1"/>
  <c r="R507" i="96" s="1"/>
  <c r="S507" i="96" s="1"/>
  <c r="P523" i="96"/>
  <c r="Q523" i="96" s="1"/>
  <c r="R523" i="96" s="1"/>
  <c r="S523" i="96" s="1"/>
  <c r="P545" i="96"/>
  <c r="Q545" i="96" s="1"/>
  <c r="R545" i="96" s="1"/>
  <c r="S545" i="96" s="1"/>
  <c r="P557" i="96"/>
  <c r="Q557" i="96" s="1"/>
  <c r="R557" i="96" s="1"/>
  <c r="S557" i="96" s="1"/>
  <c r="P569" i="96"/>
  <c r="Q569" i="96" s="1"/>
  <c r="R569" i="96" s="1"/>
  <c r="S569" i="96" s="1"/>
  <c r="P614" i="96"/>
  <c r="Q614" i="96" s="1"/>
  <c r="R614" i="96" s="1"/>
  <c r="S614" i="96" s="1"/>
  <c r="P626" i="96"/>
  <c r="Q626" i="96" s="1"/>
  <c r="R626" i="96" s="1"/>
  <c r="S626" i="96" s="1"/>
  <c r="P627" i="96"/>
  <c r="Q627" i="96" s="1"/>
  <c r="R627" i="96" s="1"/>
  <c r="S627" i="96" s="1"/>
  <c r="P669" i="96"/>
  <c r="Q669" i="96" s="1"/>
  <c r="R669" i="96" s="1"/>
  <c r="S669" i="96" s="1"/>
  <c r="P729" i="96"/>
  <c r="Q729" i="96" s="1"/>
  <c r="R729" i="96" s="1"/>
  <c r="S729" i="96" s="1"/>
  <c r="P775" i="96"/>
  <c r="Q775" i="96" s="1"/>
  <c r="R775" i="96" s="1"/>
  <c r="S775" i="96" s="1"/>
  <c r="P783" i="96"/>
  <c r="Q783" i="96" s="1"/>
  <c r="R783" i="96" s="1"/>
  <c r="S783" i="96" s="1"/>
  <c r="P266" i="96"/>
  <c r="Q266" i="96" s="1"/>
  <c r="R266" i="96" s="1"/>
  <c r="S266" i="96" s="1"/>
  <c r="P41" i="96"/>
  <c r="Q41" i="96" s="1"/>
  <c r="R41" i="96" s="1"/>
  <c r="S41" i="96" s="1"/>
  <c r="P43" i="96"/>
  <c r="Q43" i="96" s="1"/>
  <c r="R43" i="96" s="1"/>
  <c r="S43" i="96" s="1"/>
  <c r="P127" i="96"/>
  <c r="Q127" i="96" s="1"/>
  <c r="R127" i="96" s="1"/>
  <c r="S127" i="96" s="1"/>
  <c r="P256" i="96"/>
  <c r="Q256" i="96" s="1"/>
  <c r="R256" i="96" s="1"/>
  <c r="S256" i="96" s="1"/>
  <c r="P264" i="96"/>
  <c r="Q264" i="96" s="1"/>
  <c r="R264" i="96" s="1"/>
  <c r="S264" i="96" s="1"/>
  <c r="P268" i="96"/>
  <c r="Q268" i="96" s="1"/>
  <c r="R268" i="96" s="1"/>
  <c r="S268" i="96" s="1"/>
  <c r="P272" i="96"/>
  <c r="Q272" i="96" s="1"/>
  <c r="R272" i="96" s="1"/>
  <c r="S272" i="96" s="1"/>
  <c r="P280" i="96"/>
  <c r="Q280" i="96" s="1"/>
  <c r="R280" i="96" s="1"/>
  <c r="S280" i="96" s="1"/>
  <c r="P284" i="96"/>
  <c r="Q284" i="96" s="1"/>
  <c r="R284" i="96" s="1"/>
  <c r="S284" i="96" s="1"/>
  <c r="P288" i="96"/>
  <c r="Q288" i="96" s="1"/>
  <c r="R288" i="96" s="1"/>
  <c r="S288" i="96" s="1"/>
  <c r="P274" i="96"/>
  <c r="Q274" i="96" s="1"/>
  <c r="R274" i="96" s="1"/>
  <c r="S274" i="96" s="1"/>
  <c r="P11" i="96"/>
  <c r="Q11" i="96" s="1"/>
  <c r="R11" i="96" s="1"/>
  <c r="S11" i="96" s="1"/>
  <c r="P15" i="96"/>
  <c r="Q15" i="96" s="1"/>
  <c r="R15" i="96" s="1"/>
  <c r="S15" i="96" s="1"/>
  <c r="P19" i="96"/>
  <c r="Q19" i="96" s="1"/>
  <c r="R19" i="96" s="1"/>
  <c r="S19" i="96" s="1"/>
  <c r="P23" i="96"/>
  <c r="Q23" i="96" s="1"/>
  <c r="R23" i="96" s="1"/>
  <c r="S23" i="96" s="1"/>
  <c r="P27" i="96"/>
  <c r="Q27" i="96" s="1"/>
  <c r="R27" i="96" s="1"/>
  <c r="S27" i="96" s="1"/>
  <c r="P31" i="96"/>
  <c r="Q31" i="96" s="1"/>
  <c r="R31" i="96" s="1"/>
  <c r="S31" i="96" s="1"/>
  <c r="P35" i="96"/>
  <c r="Q35" i="96" s="1"/>
  <c r="R35" i="96" s="1"/>
  <c r="S35" i="96" s="1"/>
  <c r="P39" i="96"/>
  <c r="Q39" i="96" s="1"/>
  <c r="R39" i="96" s="1"/>
  <c r="S39" i="96" s="1"/>
  <c r="P142" i="96"/>
  <c r="Q142" i="96" s="1"/>
  <c r="R142" i="96" s="1"/>
  <c r="S142" i="96" s="1"/>
  <c r="P323" i="96"/>
  <c r="Q323" i="96" s="1"/>
  <c r="R323" i="96" s="1"/>
  <c r="S323" i="96" s="1"/>
  <c r="P399" i="96"/>
  <c r="Q399" i="96" s="1"/>
  <c r="R399" i="96" s="1"/>
  <c r="S399" i="96" s="1"/>
  <c r="P484" i="96"/>
  <c r="Q484" i="96" s="1"/>
  <c r="R484" i="96" s="1"/>
  <c r="S484" i="96" s="1"/>
  <c r="P529" i="96"/>
  <c r="Q529" i="96" s="1"/>
  <c r="R529" i="96" s="1"/>
  <c r="S529" i="96" s="1"/>
  <c r="P630" i="96"/>
  <c r="Q630" i="96" s="1"/>
  <c r="R630" i="96" s="1"/>
  <c r="S630" i="96" s="1"/>
  <c r="P672" i="96"/>
  <c r="Q672" i="96" s="1"/>
  <c r="R672" i="96" s="1"/>
  <c r="S672" i="96" s="1"/>
  <c r="P737" i="96"/>
  <c r="Q737" i="96" s="1"/>
  <c r="R737" i="96" s="1"/>
  <c r="S737" i="96" s="1"/>
  <c r="P739" i="96"/>
  <c r="Q739" i="96" s="1"/>
  <c r="R739" i="96" s="1"/>
  <c r="S739" i="96" s="1"/>
  <c r="P10" i="96"/>
  <c r="Q10" i="96" s="1"/>
  <c r="R10" i="96" s="1"/>
  <c r="S10" i="96" s="1"/>
  <c r="P14" i="96"/>
  <c r="Q14" i="96" s="1"/>
  <c r="R14" i="96" s="1"/>
  <c r="S14" i="96" s="1"/>
  <c r="P18" i="96"/>
  <c r="Q18" i="96" s="1"/>
  <c r="R18" i="96" s="1"/>
  <c r="S18" i="96" s="1"/>
  <c r="P22" i="96"/>
  <c r="Q22" i="96" s="1"/>
  <c r="R22" i="96" s="1"/>
  <c r="S22" i="96" s="1"/>
  <c r="P26" i="96"/>
  <c r="Q26" i="96" s="1"/>
  <c r="R26" i="96" s="1"/>
  <c r="S26" i="96" s="1"/>
  <c r="P30" i="96"/>
  <c r="Q30" i="96" s="1"/>
  <c r="R30" i="96" s="1"/>
  <c r="S30" i="96" s="1"/>
  <c r="P34" i="96"/>
  <c r="Q34" i="96" s="1"/>
  <c r="R34" i="96" s="1"/>
  <c r="S34" i="96" s="1"/>
  <c r="P38" i="96"/>
  <c r="Q38" i="96" s="1"/>
  <c r="R38" i="96" s="1"/>
  <c r="S38" i="96" s="1"/>
  <c r="P121" i="96"/>
  <c r="Q121" i="96" s="1"/>
  <c r="R121" i="96" s="1"/>
  <c r="S121" i="96" s="1"/>
  <c r="P122" i="96"/>
  <c r="Q122" i="96" s="1"/>
  <c r="R122" i="96" s="1"/>
  <c r="S122" i="96" s="1"/>
  <c r="P137" i="96"/>
  <c r="Q137" i="96" s="1"/>
  <c r="R137" i="96" s="1"/>
  <c r="S137" i="96" s="1"/>
  <c r="P138" i="96"/>
  <c r="Q138" i="96" s="1"/>
  <c r="R138" i="96" s="1"/>
  <c r="S138" i="96" s="1"/>
  <c r="P149" i="96"/>
  <c r="Q149" i="96" s="1"/>
  <c r="R149" i="96" s="1"/>
  <c r="S149" i="96" s="1"/>
  <c r="P150" i="96"/>
  <c r="Q150" i="96" s="1"/>
  <c r="R150" i="96" s="1"/>
  <c r="S150" i="96" s="1"/>
  <c r="P331" i="96"/>
  <c r="Q331" i="96" s="1"/>
  <c r="R331" i="96" s="1"/>
  <c r="S331" i="96" s="1"/>
  <c r="P324" i="96"/>
  <c r="Q324" i="96" s="1"/>
  <c r="R324" i="96" s="1"/>
  <c r="S324" i="96" s="1"/>
  <c r="P328" i="96"/>
  <c r="Q328" i="96" s="1"/>
  <c r="R328" i="96" s="1"/>
  <c r="S328" i="96" s="1"/>
  <c r="P332" i="96"/>
  <c r="Q332" i="96" s="1"/>
  <c r="R332" i="96" s="1"/>
  <c r="S332" i="96" s="1"/>
  <c r="P333" i="96"/>
  <c r="Q333" i="96" s="1"/>
  <c r="R333" i="96" s="1"/>
  <c r="S333" i="96" s="1"/>
  <c r="P343" i="96"/>
  <c r="Q343" i="96" s="1"/>
  <c r="R343" i="96" s="1"/>
  <c r="S343" i="96" s="1"/>
  <c r="P123" i="96"/>
  <c r="Q123" i="96" s="1"/>
  <c r="R123" i="96" s="1"/>
  <c r="S123" i="96" s="1"/>
  <c r="P139" i="96"/>
  <c r="Q139" i="96" s="1"/>
  <c r="R139" i="96" s="1"/>
  <c r="S139" i="96" s="1"/>
  <c r="P148" i="96"/>
  <c r="Q148" i="96" s="1"/>
  <c r="R148" i="96" s="1"/>
  <c r="S148" i="96" s="1"/>
  <c r="P151" i="96"/>
  <c r="Q151" i="96" s="1"/>
  <c r="R151" i="96" s="1"/>
  <c r="S151" i="96" s="1"/>
  <c r="P179" i="96"/>
  <c r="Q179" i="96" s="1"/>
  <c r="R179" i="96" s="1"/>
  <c r="S179" i="96" s="1"/>
  <c r="P196" i="96"/>
  <c r="Q196" i="96" s="1"/>
  <c r="R196" i="96" s="1"/>
  <c r="S196" i="96" s="1"/>
  <c r="P199" i="96"/>
  <c r="Q199" i="96" s="1"/>
  <c r="R199" i="96" s="1"/>
  <c r="S199" i="96" s="1"/>
  <c r="P220" i="96"/>
  <c r="Q220" i="96" s="1"/>
  <c r="R220" i="96" s="1"/>
  <c r="S220" i="96" s="1"/>
  <c r="P235" i="96"/>
  <c r="Q235" i="96" s="1"/>
  <c r="R235" i="96" s="1"/>
  <c r="S235" i="96" s="1"/>
  <c r="P241" i="96"/>
  <c r="Q241" i="96" s="1"/>
  <c r="R241" i="96" s="1"/>
  <c r="S241" i="96" s="1"/>
  <c r="P242" i="96"/>
  <c r="Q242" i="96" s="1"/>
  <c r="R242" i="96" s="1"/>
  <c r="S242" i="96" s="1"/>
  <c r="P249" i="96"/>
  <c r="Q249" i="96" s="1"/>
  <c r="R249" i="96" s="1"/>
  <c r="S249" i="96" s="1"/>
  <c r="P253" i="96"/>
  <c r="Q253" i="96" s="1"/>
  <c r="R253" i="96" s="1"/>
  <c r="S253" i="96" s="1"/>
  <c r="P314" i="96"/>
  <c r="Q314" i="96" s="1"/>
  <c r="R314" i="96" s="1"/>
  <c r="S314" i="96" s="1"/>
  <c r="P315" i="96"/>
  <c r="Q315" i="96" s="1"/>
  <c r="R315" i="96" s="1"/>
  <c r="S315" i="96" s="1"/>
  <c r="P355" i="96"/>
  <c r="Q355" i="96" s="1"/>
  <c r="R355" i="96" s="1"/>
  <c r="S355" i="96" s="1"/>
  <c r="P358" i="96"/>
  <c r="Q358" i="96" s="1"/>
  <c r="R358" i="96" s="1"/>
  <c r="S358" i="96" s="1"/>
  <c r="P359" i="96"/>
  <c r="Q359" i="96" s="1"/>
  <c r="R359" i="96" s="1"/>
  <c r="S359" i="96" s="1"/>
  <c r="P362" i="96"/>
  <c r="Q362" i="96" s="1"/>
  <c r="R362" i="96" s="1"/>
  <c r="S362" i="96" s="1"/>
  <c r="P408" i="96"/>
  <c r="Q408" i="96" s="1"/>
  <c r="R408" i="96" s="1"/>
  <c r="S408" i="96" s="1"/>
  <c r="P409" i="96"/>
  <c r="Q409" i="96" s="1"/>
  <c r="R409" i="96" s="1"/>
  <c r="S409" i="96" s="1"/>
  <c r="P473" i="96"/>
  <c r="Q473" i="96" s="1"/>
  <c r="R473" i="96" s="1"/>
  <c r="S473" i="96" s="1"/>
  <c r="P541" i="96"/>
  <c r="Q541" i="96" s="1"/>
  <c r="R541" i="96" s="1"/>
  <c r="S541" i="96" s="1"/>
  <c r="P640" i="96"/>
  <c r="Q640" i="96" s="1"/>
  <c r="R640" i="96" s="1"/>
  <c r="S640" i="96" s="1"/>
  <c r="P743" i="96"/>
  <c r="Q743" i="96" s="1"/>
  <c r="R743" i="96" s="1"/>
  <c r="S743" i="96" s="1"/>
  <c r="P754" i="96"/>
  <c r="Q754" i="96" s="1"/>
  <c r="R754" i="96" s="1"/>
  <c r="S754" i="96" s="1"/>
  <c r="P757" i="96"/>
  <c r="Q757" i="96" s="1"/>
  <c r="R757" i="96" s="1"/>
  <c r="S757" i="96" s="1"/>
  <c r="P762" i="96"/>
  <c r="Q762" i="96" s="1"/>
  <c r="R762" i="96" s="1"/>
  <c r="S762" i="96" s="1"/>
  <c r="P799" i="96"/>
  <c r="Q799" i="96" s="1"/>
  <c r="R799" i="96" s="1"/>
  <c r="S799" i="96" s="1"/>
  <c r="P803" i="96"/>
  <c r="Q803" i="96" s="1"/>
  <c r="R803" i="96" s="1"/>
  <c r="S803" i="96" s="1"/>
  <c r="P400" i="96"/>
  <c r="Q400" i="96" s="1"/>
  <c r="R400" i="96" s="1"/>
  <c r="S400" i="96" s="1"/>
  <c r="P403" i="96"/>
  <c r="Q403" i="96" s="1"/>
  <c r="R403" i="96" s="1"/>
  <c r="S403" i="96" s="1"/>
  <c r="P469" i="96"/>
  <c r="Q469" i="96" s="1"/>
  <c r="R469" i="96" s="1"/>
  <c r="S469" i="96" s="1"/>
  <c r="P475" i="96"/>
  <c r="Q475" i="96" s="1"/>
  <c r="R475" i="96" s="1"/>
  <c r="S475" i="96" s="1"/>
  <c r="P489" i="96"/>
  <c r="Q489" i="96" s="1"/>
  <c r="R489" i="96" s="1"/>
  <c r="S489" i="96" s="1"/>
  <c r="P493" i="96"/>
  <c r="Q493" i="96" s="1"/>
  <c r="R493" i="96" s="1"/>
  <c r="S493" i="96" s="1"/>
  <c r="P533" i="96"/>
  <c r="Q533" i="96" s="1"/>
  <c r="R533" i="96" s="1"/>
  <c r="S533" i="96" s="1"/>
  <c r="P544" i="96"/>
  <c r="Q544" i="96" s="1"/>
  <c r="R544" i="96" s="1"/>
  <c r="S544" i="96" s="1"/>
  <c r="P564" i="96"/>
  <c r="Q564" i="96" s="1"/>
  <c r="R564" i="96" s="1"/>
  <c r="S564" i="96" s="1"/>
  <c r="P594" i="96"/>
  <c r="Q594" i="96" s="1"/>
  <c r="R594" i="96" s="1"/>
  <c r="S594" i="96" s="1"/>
  <c r="P621" i="96"/>
  <c r="Q621" i="96" s="1"/>
  <c r="R621" i="96" s="1"/>
  <c r="S621" i="96" s="1"/>
  <c r="P622" i="96"/>
  <c r="Q622" i="96" s="1"/>
  <c r="R622" i="96" s="1"/>
  <c r="S622" i="96" s="1"/>
  <c r="P637" i="96"/>
  <c r="Q637" i="96" s="1"/>
  <c r="R637" i="96" s="1"/>
  <c r="S637" i="96" s="1"/>
  <c r="P641" i="96"/>
  <c r="Q641" i="96" s="1"/>
  <c r="R641" i="96" s="1"/>
  <c r="S641" i="96" s="1"/>
  <c r="P679" i="96"/>
  <c r="Q679" i="96" s="1"/>
  <c r="R679" i="96" s="1"/>
  <c r="S679" i="96" s="1"/>
  <c r="P680" i="96"/>
  <c r="Q680" i="96" s="1"/>
  <c r="R680" i="96" s="1"/>
  <c r="S680" i="96" s="1"/>
  <c r="P681" i="96"/>
  <c r="Q681" i="96" s="1"/>
  <c r="R681" i="96" s="1"/>
  <c r="S681" i="96" s="1"/>
  <c r="P695" i="96"/>
  <c r="Q695" i="96" s="1"/>
  <c r="R695" i="96" s="1"/>
  <c r="S695" i="96" s="1"/>
  <c r="P696" i="96"/>
  <c r="Q696" i="96" s="1"/>
  <c r="R696" i="96" s="1"/>
  <c r="S696" i="96" s="1"/>
  <c r="P697" i="96"/>
  <c r="Q697" i="96" s="1"/>
  <c r="R697" i="96" s="1"/>
  <c r="S697" i="96" s="1"/>
  <c r="P699" i="96"/>
  <c r="Q699" i="96" s="1"/>
  <c r="R699" i="96" s="1"/>
  <c r="S699" i="96" s="1"/>
  <c r="P700" i="96"/>
  <c r="Q700" i="96" s="1"/>
  <c r="R700" i="96" s="1"/>
  <c r="S700" i="96" s="1"/>
  <c r="P701" i="96"/>
  <c r="Q701" i="96" s="1"/>
  <c r="R701" i="96" s="1"/>
  <c r="S701" i="96" s="1"/>
  <c r="P724" i="96"/>
  <c r="Q724" i="96" s="1"/>
  <c r="R724" i="96" s="1"/>
  <c r="S724" i="96" s="1"/>
  <c r="P727" i="96"/>
  <c r="Q727" i="96" s="1"/>
  <c r="R727" i="96" s="1"/>
  <c r="S727" i="96" s="1"/>
  <c r="P755" i="96"/>
  <c r="Q755" i="96" s="1"/>
  <c r="R755" i="96" s="1"/>
  <c r="S755" i="96" s="1"/>
  <c r="P756" i="96"/>
  <c r="Q756" i="96" s="1"/>
  <c r="R756" i="96" s="1"/>
  <c r="S756" i="96" s="1"/>
  <c r="P758" i="96"/>
  <c r="Q758" i="96" s="1"/>
  <c r="R758" i="96" s="1"/>
  <c r="S758" i="96" s="1"/>
  <c r="P770" i="96"/>
  <c r="Q770" i="96" s="1"/>
  <c r="R770" i="96" s="1"/>
  <c r="S770" i="96" s="1"/>
  <c r="P773" i="96"/>
  <c r="Q773" i="96" s="1"/>
  <c r="R773" i="96" s="1"/>
  <c r="S773" i="96" s="1"/>
  <c r="P778" i="96"/>
  <c r="Q778" i="96" s="1"/>
  <c r="R778" i="96" s="1"/>
  <c r="S778" i="96" s="1"/>
  <c r="P789" i="96"/>
  <c r="Q789" i="96" s="1"/>
  <c r="R789" i="96" s="1"/>
  <c r="S789" i="96" s="1"/>
  <c r="P791" i="96"/>
  <c r="Q791" i="96" s="1"/>
  <c r="R791" i="96" s="1"/>
  <c r="S791" i="96" s="1"/>
  <c r="P318" i="96"/>
  <c r="Q318" i="96" s="1"/>
  <c r="R318" i="96" s="1"/>
  <c r="S318" i="96" s="1"/>
  <c r="P322" i="96"/>
  <c r="Q322" i="96" s="1"/>
  <c r="R322" i="96" s="1"/>
  <c r="S322" i="96" s="1"/>
  <c r="P339" i="96"/>
  <c r="Q339" i="96" s="1"/>
  <c r="R339" i="96" s="1"/>
  <c r="S339" i="96" s="1"/>
  <c r="P354" i="96"/>
  <c r="Q354" i="96" s="1"/>
  <c r="R354" i="96" s="1"/>
  <c r="S354" i="96" s="1"/>
  <c r="P374" i="96"/>
  <c r="Q374" i="96" s="1"/>
  <c r="R374" i="96" s="1"/>
  <c r="S374" i="96" s="1"/>
  <c r="P387" i="96"/>
  <c r="Q387" i="96" s="1"/>
  <c r="R387" i="96" s="1"/>
  <c r="S387" i="96" s="1"/>
  <c r="P392" i="96"/>
  <c r="Q392" i="96" s="1"/>
  <c r="R392" i="96" s="1"/>
  <c r="S392" i="96" s="1"/>
  <c r="P416" i="96"/>
  <c r="Q416" i="96" s="1"/>
  <c r="R416" i="96" s="1"/>
  <c r="S416" i="96" s="1"/>
  <c r="P417" i="96"/>
  <c r="Q417" i="96" s="1"/>
  <c r="R417" i="96" s="1"/>
  <c r="S417" i="96" s="1"/>
  <c r="P418" i="96"/>
  <c r="Q418" i="96" s="1"/>
  <c r="R418" i="96" s="1"/>
  <c r="S418" i="96" s="1"/>
  <c r="P419" i="96"/>
  <c r="Q419" i="96" s="1"/>
  <c r="R419" i="96" s="1"/>
  <c r="S419" i="96" s="1"/>
  <c r="P420" i="96"/>
  <c r="Q420" i="96" s="1"/>
  <c r="R420" i="96" s="1"/>
  <c r="S420" i="96" s="1"/>
  <c r="P421" i="96"/>
  <c r="Q421" i="96" s="1"/>
  <c r="R421" i="96" s="1"/>
  <c r="S421" i="96" s="1"/>
  <c r="P422" i="96"/>
  <c r="Q422" i="96" s="1"/>
  <c r="R422" i="96" s="1"/>
  <c r="S422" i="96" s="1"/>
  <c r="P423" i="96"/>
  <c r="Q423" i="96" s="1"/>
  <c r="R423" i="96" s="1"/>
  <c r="S423" i="96" s="1"/>
  <c r="P424" i="96"/>
  <c r="Q424" i="96" s="1"/>
  <c r="R424" i="96" s="1"/>
  <c r="S424" i="96" s="1"/>
  <c r="P425" i="96"/>
  <c r="Q425" i="96" s="1"/>
  <c r="R425" i="96" s="1"/>
  <c r="S425" i="96" s="1"/>
  <c r="P426" i="96"/>
  <c r="Q426" i="96" s="1"/>
  <c r="R426" i="96" s="1"/>
  <c r="S426" i="96" s="1"/>
  <c r="P427" i="96"/>
  <c r="Q427" i="96" s="1"/>
  <c r="R427" i="96" s="1"/>
  <c r="S427" i="96" s="1"/>
  <c r="P428" i="96"/>
  <c r="Q428" i="96" s="1"/>
  <c r="R428" i="96" s="1"/>
  <c r="S428" i="96" s="1"/>
  <c r="P429" i="96"/>
  <c r="Q429" i="96" s="1"/>
  <c r="R429" i="96" s="1"/>
  <c r="S429" i="96" s="1"/>
  <c r="P430" i="96"/>
  <c r="Q430" i="96" s="1"/>
  <c r="R430" i="96" s="1"/>
  <c r="S430" i="96" s="1"/>
  <c r="P431" i="96"/>
  <c r="Q431" i="96" s="1"/>
  <c r="R431" i="96" s="1"/>
  <c r="S431" i="96" s="1"/>
  <c r="P432" i="96"/>
  <c r="Q432" i="96" s="1"/>
  <c r="R432" i="96" s="1"/>
  <c r="S432" i="96" s="1"/>
  <c r="P433" i="96"/>
  <c r="Q433" i="96" s="1"/>
  <c r="R433" i="96" s="1"/>
  <c r="S433" i="96" s="1"/>
  <c r="P434" i="96"/>
  <c r="Q434" i="96" s="1"/>
  <c r="R434" i="96" s="1"/>
  <c r="S434" i="96" s="1"/>
  <c r="P435" i="96"/>
  <c r="Q435" i="96" s="1"/>
  <c r="R435" i="96" s="1"/>
  <c r="S435" i="96" s="1"/>
  <c r="P436" i="96"/>
  <c r="Q436" i="96" s="1"/>
  <c r="R436" i="96" s="1"/>
  <c r="S436" i="96" s="1"/>
  <c r="P437" i="96"/>
  <c r="Q437" i="96" s="1"/>
  <c r="R437" i="96" s="1"/>
  <c r="S437" i="96" s="1"/>
  <c r="P438" i="96"/>
  <c r="Q438" i="96" s="1"/>
  <c r="R438" i="96" s="1"/>
  <c r="S438" i="96" s="1"/>
  <c r="P439" i="96"/>
  <c r="Q439" i="96" s="1"/>
  <c r="R439" i="96" s="1"/>
  <c r="S439" i="96" s="1"/>
  <c r="P440" i="96"/>
  <c r="Q440" i="96" s="1"/>
  <c r="R440" i="96" s="1"/>
  <c r="S440" i="96" s="1"/>
  <c r="P441" i="96"/>
  <c r="Q441" i="96" s="1"/>
  <c r="R441" i="96" s="1"/>
  <c r="S441" i="96" s="1"/>
  <c r="P442" i="96"/>
  <c r="Q442" i="96" s="1"/>
  <c r="R442" i="96" s="1"/>
  <c r="S442" i="96" s="1"/>
  <c r="P443" i="96"/>
  <c r="Q443" i="96" s="1"/>
  <c r="R443" i="96" s="1"/>
  <c r="S443" i="96" s="1"/>
  <c r="P444" i="96"/>
  <c r="Q444" i="96" s="1"/>
  <c r="R444" i="96" s="1"/>
  <c r="S444" i="96" s="1"/>
  <c r="P445" i="96"/>
  <c r="Q445" i="96" s="1"/>
  <c r="R445" i="96" s="1"/>
  <c r="S445" i="96" s="1"/>
  <c r="P446" i="96"/>
  <c r="Q446" i="96" s="1"/>
  <c r="R446" i="96" s="1"/>
  <c r="S446" i="96" s="1"/>
  <c r="P447" i="96"/>
  <c r="Q447" i="96" s="1"/>
  <c r="R447" i="96" s="1"/>
  <c r="S447" i="96" s="1"/>
  <c r="P448" i="96"/>
  <c r="Q448" i="96" s="1"/>
  <c r="R448" i="96" s="1"/>
  <c r="S448" i="96" s="1"/>
  <c r="P449" i="96"/>
  <c r="Q449" i="96" s="1"/>
  <c r="R449" i="96" s="1"/>
  <c r="S449" i="96" s="1"/>
  <c r="P450" i="96"/>
  <c r="Q450" i="96" s="1"/>
  <c r="R450" i="96" s="1"/>
  <c r="S450" i="96" s="1"/>
  <c r="P451" i="96"/>
  <c r="Q451" i="96" s="1"/>
  <c r="R451" i="96" s="1"/>
  <c r="S451" i="96" s="1"/>
  <c r="P452" i="96"/>
  <c r="Q452" i="96" s="1"/>
  <c r="R452" i="96" s="1"/>
  <c r="S452" i="96" s="1"/>
  <c r="P453" i="96"/>
  <c r="Q453" i="96" s="1"/>
  <c r="R453" i="96" s="1"/>
  <c r="S453" i="96" s="1"/>
  <c r="P454" i="96"/>
  <c r="Q454" i="96" s="1"/>
  <c r="R454" i="96" s="1"/>
  <c r="S454" i="96" s="1"/>
  <c r="P455" i="96"/>
  <c r="Q455" i="96" s="1"/>
  <c r="R455" i="96" s="1"/>
  <c r="S455" i="96" s="1"/>
  <c r="P456" i="96"/>
  <c r="Q456" i="96" s="1"/>
  <c r="R456" i="96" s="1"/>
  <c r="S456" i="96" s="1"/>
  <c r="P457" i="96"/>
  <c r="Q457" i="96" s="1"/>
  <c r="R457" i="96" s="1"/>
  <c r="S457" i="96" s="1"/>
  <c r="P458" i="96"/>
  <c r="Q458" i="96" s="1"/>
  <c r="R458" i="96" s="1"/>
  <c r="S458" i="96" s="1"/>
  <c r="P459" i="96"/>
  <c r="Q459" i="96" s="1"/>
  <c r="R459" i="96" s="1"/>
  <c r="S459" i="96" s="1"/>
  <c r="P460" i="96"/>
  <c r="Q460" i="96" s="1"/>
  <c r="R460" i="96" s="1"/>
  <c r="S460" i="96" s="1"/>
  <c r="P461" i="96"/>
  <c r="Q461" i="96" s="1"/>
  <c r="R461" i="96" s="1"/>
  <c r="S461" i="96" s="1"/>
  <c r="P462" i="96"/>
  <c r="Q462" i="96" s="1"/>
  <c r="R462" i="96" s="1"/>
  <c r="S462" i="96" s="1"/>
  <c r="P463" i="96"/>
  <c r="Q463" i="96" s="1"/>
  <c r="R463" i="96" s="1"/>
  <c r="S463" i="96" s="1"/>
  <c r="P464" i="96"/>
  <c r="Q464" i="96" s="1"/>
  <c r="R464" i="96" s="1"/>
  <c r="S464" i="96" s="1"/>
  <c r="P465" i="96"/>
  <c r="Q465" i="96" s="1"/>
  <c r="R465" i="96" s="1"/>
  <c r="S465" i="96" s="1"/>
  <c r="P466" i="96"/>
  <c r="Q466" i="96" s="1"/>
  <c r="R466" i="96" s="1"/>
  <c r="S466" i="96" s="1"/>
  <c r="P491" i="96"/>
  <c r="Q491" i="96" s="1"/>
  <c r="R491" i="96" s="1"/>
  <c r="S491" i="96" s="1"/>
  <c r="P492" i="96"/>
  <c r="Q492" i="96" s="1"/>
  <c r="R492" i="96" s="1"/>
  <c r="S492" i="96" s="1"/>
  <c r="P515" i="96"/>
  <c r="Q515" i="96" s="1"/>
  <c r="R515" i="96" s="1"/>
  <c r="S515" i="96" s="1"/>
  <c r="P536" i="96"/>
  <c r="Q536" i="96" s="1"/>
  <c r="R536" i="96" s="1"/>
  <c r="S536" i="96" s="1"/>
  <c r="P578" i="96"/>
  <c r="Q578" i="96" s="1"/>
  <c r="R578" i="96" s="1"/>
  <c r="S578" i="96" s="1"/>
  <c r="P607" i="96"/>
  <c r="Q607" i="96" s="1"/>
  <c r="R607" i="96" s="1"/>
  <c r="S607" i="96" s="1"/>
  <c r="P636" i="96"/>
  <c r="Q636" i="96" s="1"/>
  <c r="R636" i="96" s="1"/>
  <c r="S636" i="96" s="1"/>
  <c r="P642" i="96"/>
  <c r="Q642" i="96" s="1"/>
  <c r="R642" i="96" s="1"/>
  <c r="S642" i="96" s="1"/>
  <c r="P644" i="96"/>
  <c r="Q644" i="96" s="1"/>
  <c r="R644" i="96" s="1"/>
  <c r="S644" i="96" s="1"/>
  <c r="P648" i="96"/>
  <c r="Q648" i="96" s="1"/>
  <c r="R648" i="96" s="1"/>
  <c r="S648" i="96" s="1"/>
  <c r="P661" i="96"/>
  <c r="Q661" i="96" s="1"/>
  <c r="R661" i="96" s="1"/>
  <c r="S661" i="96" s="1"/>
  <c r="P667" i="96"/>
  <c r="Q667" i="96" s="1"/>
  <c r="R667" i="96" s="1"/>
  <c r="S667" i="96" s="1"/>
  <c r="P671" i="96"/>
  <c r="Q671" i="96" s="1"/>
  <c r="R671" i="96" s="1"/>
  <c r="S671" i="96" s="1"/>
  <c r="P704" i="96"/>
  <c r="Q704" i="96" s="1"/>
  <c r="R704" i="96" s="1"/>
  <c r="S704" i="96" s="1"/>
  <c r="P711" i="96"/>
  <c r="Q711" i="96" s="1"/>
  <c r="R711" i="96" s="1"/>
  <c r="S711" i="96" s="1"/>
  <c r="P712" i="96"/>
  <c r="Q712" i="96" s="1"/>
  <c r="R712" i="96" s="1"/>
  <c r="S712" i="96" s="1"/>
  <c r="P767" i="96"/>
  <c r="Q767" i="96" s="1"/>
  <c r="R767" i="96" s="1"/>
  <c r="S767" i="96" s="1"/>
  <c r="P769" i="96"/>
  <c r="Q769" i="96" s="1"/>
  <c r="R769" i="96" s="1"/>
  <c r="S769" i="96" s="1"/>
  <c r="P771" i="96"/>
  <c r="Q771" i="96" s="1"/>
  <c r="R771" i="96" s="1"/>
  <c r="S771" i="96" s="1"/>
  <c r="P772" i="96"/>
  <c r="Q772" i="96" s="1"/>
  <c r="R772" i="96" s="1"/>
  <c r="S772" i="96" s="1"/>
  <c r="P774" i="96"/>
  <c r="Q774" i="96" s="1"/>
  <c r="R774" i="96" s="1"/>
  <c r="S774" i="96" s="1"/>
  <c r="P779" i="96"/>
  <c r="Q779" i="96" s="1"/>
  <c r="R779" i="96" s="1"/>
  <c r="S779" i="96" s="1"/>
  <c r="P782" i="96"/>
  <c r="Q782" i="96" s="1"/>
  <c r="R782" i="96" s="1"/>
  <c r="S782" i="96" s="1"/>
  <c r="P47" i="96"/>
  <c r="Q47" i="96" s="1"/>
  <c r="R47" i="96" s="1"/>
  <c r="S47" i="96" s="1"/>
  <c r="P161" i="96"/>
  <c r="Q161" i="96" s="1"/>
  <c r="R161" i="96" s="1"/>
  <c r="S161" i="96" s="1"/>
  <c r="P162" i="96"/>
  <c r="Q162" i="96" s="1"/>
  <c r="R162" i="96" s="1"/>
  <c r="S162" i="96" s="1"/>
  <c r="P171" i="96"/>
  <c r="Q171" i="96" s="1"/>
  <c r="R171" i="96" s="1"/>
  <c r="S171" i="96" s="1"/>
  <c r="P181" i="96"/>
  <c r="Q181" i="96" s="1"/>
  <c r="R181" i="96" s="1"/>
  <c r="S181" i="96" s="1"/>
  <c r="P182" i="96"/>
  <c r="Q182" i="96" s="1"/>
  <c r="R182" i="96" s="1"/>
  <c r="S182" i="96" s="1"/>
  <c r="P191" i="96"/>
  <c r="Q191" i="96" s="1"/>
  <c r="R191" i="96" s="1"/>
  <c r="S191" i="96" s="1"/>
  <c r="P201" i="96"/>
  <c r="Q201" i="96" s="1"/>
  <c r="R201" i="96" s="1"/>
  <c r="S201" i="96" s="1"/>
  <c r="P202" i="96"/>
  <c r="Q202" i="96" s="1"/>
  <c r="R202" i="96" s="1"/>
  <c r="S202" i="96" s="1"/>
  <c r="P205" i="96"/>
  <c r="Q205" i="96" s="1"/>
  <c r="R205" i="96" s="1"/>
  <c r="S205" i="96" s="1"/>
  <c r="P206" i="96"/>
  <c r="Q206" i="96" s="1"/>
  <c r="R206" i="96" s="1"/>
  <c r="S206" i="96" s="1"/>
  <c r="P252" i="96"/>
  <c r="Q252" i="96" s="1"/>
  <c r="R252" i="96" s="1"/>
  <c r="S252" i="96" s="1"/>
  <c r="P262" i="96"/>
  <c r="Q262" i="96" s="1"/>
  <c r="R262" i="96" s="1"/>
  <c r="S262" i="96" s="1"/>
  <c r="P281" i="96"/>
  <c r="Q281" i="96" s="1"/>
  <c r="R281" i="96" s="1"/>
  <c r="S281" i="96" s="1"/>
  <c r="P282" i="96"/>
  <c r="Q282" i="96" s="1"/>
  <c r="R282" i="96" s="1"/>
  <c r="S282" i="96" s="1"/>
  <c r="P302" i="96"/>
  <c r="Q302" i="96" s="1"/>
  <c r="R302" i="96" s="1"/>
  <c r="S302" i="96" s="1"/>
  <c r="P306" i="96"/>
  <c r="Q306" i="96" s="1"/>
  <c r="R306" i="96" s="1"/>
  <c r="S306" i="96" s="1"/>
  <c r="P307" i="96"/>
  <c r="Q307" i="96" s="1"/>
  <c r="R307" i="96" s="1"/>
  <c r="S307" i="96" s="1"/>
  <c r="P319" i="96"/>
  <c r="Q319" i="96" s="1"/>
  <c r="R319" i="96" s="1"/>
  <c r="S319" i="96" s="1"/>
  <c r="P371" i="96"/>
  <c r="Q371" i="96" s="1"/>
  <c r="R371" i="96" s="1"/>
  <c r="S371" i="96" s="1"/>
  <c r="P117" i="96"/>
  <c r="Q117" i="96" s="1"/>
  <c r="R117" i="96" s="1"/>
  <c r="S117" i="96" s="1"/>
  <c r="P118" i="96"/>
  <c r="Q118" i="96" s="1"/>
  <c r="R118" i="96" s="1"/>
  <c r="S118" i="96" s="1"/>
  <c r="P133" i="96"/>
  <c r="Q133" i="96" s="1"/>
  <c r="R133" i="96" s="1"/>
  <c r="S133" i="96" s="1"/>
  <c r="P134" i="96"/>
  <c r="Q134" i="96" s="1"/>
  <c r="R134" i="96" s="1"/>
  <c r="S134" i="96" s="1"/>
  <c r="P145" i="96"/>
  <c r="Q145" i="96" s="1"/>
  <c r="R145" i="96" s="1"/>
  <c r="S145" i="96" s="1"/>
  <c r="P146" i="96"/>
  <c r="Q146" i="96" s="1"/>
  <c r="R146" i="96" s="1"/>
  <c r="S146" i="96" s="1"/>
  <c r="P165" i="96"/>
  <c r="Q165" i="96" s="1"/>
  <c r="R165" i="96" s="1"/>
  <c r="S165" i="96" s="1"/>
  <c r="P166" i="96"/>
  <c r="Q166" i="96" s="1"/>
  <c r="R166" i="96" s="1"/>
  <c r="S166" i="96" s="1"/>
  <c r="P169" i="96"/>
  <c r="Q169" i="96" s="1"/>
  <c r="R169" i="96" s="1"/>
  <c r="S169" i="96" s="1"/>
  <c r="P185" i="96"/>
  <c r="Q185" i="96" s="1"/>
  <c r="R185" i="96" s="1"/>
  <c r="S185" i="96" s="1"/>
  <c r="P186" i="96"/>
  <c r="Q186" i="96" s="1"/>
  <c r="R186" i="96" s="1"/>
  <c r="S186" i="96" s="1"/>
  <c r="P209" i="96"/>
  <c r="Q209" i="96" s="1"/>
  <c r="R209" i="96" s="1"/>
  <c r="S209" i="96" s="1"/>
  <c r="P210" i="96"/>
  <c r="Q210" i="96" s="1"/>
  <c r="R210" i="96" s="1"/>
  <c r="S210" i="96" s="1"/>
  <c r="P213" i="96"/>
  <c r="Q213" i="96" s="1"/>
  <c r="R213" i="96" s="1"/>
  <c r="S213" i="96" s="1"/>
  <c r="P214" i="96"/>
  <c r="Q214" i="96" s="1"/>
  <c r="R214" i="96" s="1"/>
  <c r="S214" i="96" s="1"/>
  <c r="P228" i="96"/>
  <c r="Q228" i="96" s="1"/>
  <c r="R228" i="96" s="1"/>
  <c r="S228" i="96" s="1"/>
  <c r="P229" i="96"/>
  <c r="Q229" i="96" s="1"/>
  <c r="R229" i="96" s="1"/>
  <c r="S229" i="96" s="1"/>
  <c r="P290" i="96"/>
  <c r="Q290" i="96" s="1"/>
  <c r="R290" i="96" s="1"/>
  <c r="S290" i="96" s="1"/>
  <c r="P298" i="96"/>
  <c r="Q298" i="96" s="1"/>
  <c r="R298" i="96" s="1"/>
  <c r="S298" i="96" s="1"/>
  <c r="P180" i="96"/>
  <c r="Q180" i="96" s="1"/>
  <c r="R180" i="96" s="1"/>
  <c r="S180" i="96" s="1"/>
  <c r="P183" i="96"/>
  <c r="Q183" i="96" s="1"/>
  <c r="R183" i="96" s="1"/>
  <c r="S183" i="96" s="1"/>
  <c r="P338" i="96"/>
  <c r="Q338" i="96" s="1"/>
  <c r="R338" i="96" s="1"/>
  <c r="S338" i="96" s="1"/>
  <c r="P364" i="96"/>
  <c r="Q364" i="96" s="1"/>
  <c r="R364" i="96" s="1"/>
  <c r="S364" i="96" s="1"/>
  <c r="P365" i="96"/>
  <c r="Q365" i="96" s="1"/>
  <c r="R365" i="96" s="1"/>
  <c r="S365" i="96" s="1"/>
  <c r="P368" i="96"/>
  <c r="Q368" i="96" s="1"/>
  <c r="R368" i="96" s="1"/>
  <c r="S368" i="96" s="1"/>
  <c r="P378" i="96"/>
  <c r="Q378" i="96" s="1"/>
  <c r="R378" i="96" s="1"/>
  <c r="S378" i="96" s="1"/>
  <c r="P379" i="96"/>
  <c r="Q379" i="96" s="1"/>
  <c r="R379" i="96" s="1"/>
  <c r="S379" i="96" s="1"/>
  <c r="P131" i="96"/>
  <c r="Q131" i="96" s="1"/>
  <c r="R131" i="96" s="1"/>
  <c r="S131" i="96" s="1"/>
  <c r="P143" i="96"/>
  <c r="Q143" i="96" s="1"/>
  <c r="R143" i="96" s="1"/>
  <c r="S143" i="96" s="1"/>
  <c r="P163" i="96"/>
  <c r="Q163" i="96" s="1"/>
  <c r="R163" i="96" s="1"/>
  <c r="S163" i="96" s="1"/>
  <c r="P50" i="96"/>
  <c r="Q50" i="96" s="1"/>
  <c r="R50" i="96" s="1"/>
  <c r="S50" i="96" s="1"/>
  <c r="P51" i="96"/>
  <c r="Q51" i="96" s="1"/>
  <c r="R51" i="96" s="1"/>
  <c r="S51" i="96" s="1"/>
  <c r="P52" i="96"/>
  <c r="Q52" i="96" s="1"/>
  <c r="R52" i="96" s="1"/>
  <c r="S52" i="96" s="1"/>
  <c r="P53" i="96"/>
  <c r="Q53" i="96" s="1"/>
  <c r="R53" i="96" s="1"/>
  <c r="S53" i="96" s="1"/>
  <c r="P54" i="96"/>
  <c r="Q54" i="96" s="1"/>
  <c r="R54" i="96" s="1"/>
  <c r="S54" i="96" s="1"/>
  <c r="P55" i="96"/>
  <c r="Q55" i="96" s="1"/>
  <c r="R55" i="96" s="1"/>
  <c r="S55" i="96" s="1"/>
  <c r="P56" i="96"/>
  <c r="Q56" i="96" s="1"/>
  <c r="R56" i="96" s="1"/>
  <c r="S56" i="96" s="1"/>
  <c r="P57" i="96"/>
  <c r="Q57" i="96" s="1"/>
  <c r="R57" i="96" s="1"/>
  <c r="S57" i="96" s="1"/>
  <c r="P58" i="96"/>
  <c r="Q58" i="96" s="1"/>
  <c r="R58" i="96" s="1"/>
  <c r="S58" i="96" s="1"/>
  <c r="P59" i="96"/>
  <c r="Q59" i="96" s="1"/>
  <c r="R59" i="96" s="1"/>
  <c r="S59" i="96" s="1"/>
  <c r="P60" i="96"/>
  <c r="Q60" i="96" s="1"/>
  <c r="R60" i="96" s="1"/>
  <c r="S60" i="96" s="1"/>
  <c r="P61" i="96"/>
  <c r="Q61" i="96" s="1"/>
  <c r="R61" i="96" s="1"/>
  <c r="S61" i="96" s="1"/>
  <c r="P62" i="96"/>
  <c r="Q62" i="96" s="1"/>
  <c r="R62" i="96" s="1"/>
  <c r="S62" i="96" s="1"/>
  <c r="P63" i="96"/>
  <c r="Q63" i="96" s="1"/>
  <c r="R63" i="96" s="1"/>
  <c r="S63" i="96" s="1"/>
  <c r="P64" i="96"/>
  <c r="Q64" i="96" s="1"/>
  <c r="R64" i="96" s="1"/>
  <c r="S64" i="96" s="1"/>
  <c r="P65" i="96"/>
  <c r="Q65" i="96" s="1"/>
  <c r="R65" i="96" s="1"/>
  <c r="S65" i="96" s="1"/>
  <c r="P66" i="96"/>
  <c r="Q66" i="96" s="1"/>
  <c r="R66" i="96" s="1"/>
  <c r="S66" i="96" s="1"/>
  <c r="P67" i="96"/>
  <c r="Q67" i="96" s="1"/>
  <c r="R67" i="96" s="1"/>
  <c r="S67" i="96" s="1"/>
  <c r="P68" i="96"/>
  <c r="Q68" i="96" s="1"/>
  <c r="R68" i="96" s="1"/>
  <c r="S68" i="96" s="1"/>
  <c r="P69" i="96"/>
  <c r="Q69" i="96" s="1"/>
  <c r="R69" i="96" s="1"/>
  <c r="S69" i="96" s="1"/>
  <c r="P70" i="96"/>
  <c r="Q70" i="96" s="1"/>
  <c r="R70" i="96" s="1"/>
  <c r="S70" i="96" s="1"/>
  <c r="P71" i="96"/>
  <c r="Q71" i="96" s="1"/>
  <c r="R71" i="96" s="1"/>
  <c r="S71" i="96" s="1"/>
  <c r="P72" i="96"/>
  <c r="Q72" i="96" s="1"/>
  <c r="R72" i="96" s="1"/>
  <c r="S72" i="96" s="1"/>
  <c r="P73" i="96"/>
  <c r="Q73" i="96" s="1"/>
  <c r="R73" i="96" s="1"/>
  <c r="S73" i="96" s="1"/>
  <c r="P74" i="96"/>
  <c r="Q74" i="96" s="1"/>
  <c r="R74" i="96" s="1"/>
  <c r="S74" i="96" s="1"/>
  <c r="P75" i="96"/>
  <c r="Q75" i="96" s="1"/>
  <c r="R75" i="96" s="1"/>
  <c r="S75" i="96" s="1"/>
  <c r="P76" i="96"/>
  <c r="Q76" i="96" s="1"/>
  <c r="R76" i="96" s="1"/>
  <c r="S76" i="96" s="1"/>
  <c r="P77" i="96"/>
  <c r="Q77" i="96" s="1"/>
  <c r="R77" i="96" s="1"/>
  <c r="S77" i="96" s="1"/>
  <c r="P78" i="96"/>
  <c r="Q78" i="96" s="1"/>
  <c r="R78" i="96" s="1"/>
  <c r="S78" i="96" s="1"/>
  <c r="P79" i="96"/>
  <c r="Q79" i="96" s="1"/>
  <c r="R79" i="96" s="1"/>
  <c r="S79" i="96" s="1"/>
  <c r="P80" i="96"/>
  <c r="Q80" i="96" s="1"/>
  <c r="R80" i="96" s="1"/>
  <c r="S80" i="96" s="1"/>
  <c r="P81" i="96"/>
  <c r="Q81" i="96" s="1"/>
  <c r="R81" i="96" s="1"/>
  <c r="S81" i="96" s="1"/>
  <c r="P82" i="96"/>
  <c r="Q82" i="96" s="1"/>
  <c r="R82" i="96" s="1"/>
  <c r="S82" i="96" s="1"/>
  <c r="P83" i="96"/>
  <c r="Q83" i="96" s="1"/>
  <c r="R83" i="96" s="1"/>
  <c r="S83" i="96" s="1"/>
  <c r="P84" i="96"/>
  <c r="Q84" i="96" s="1"/>
  <c r="R84" i="96" s="1"/>
  <c r="S84" i="96" s="1"/>
  <c r="P85" i="96"/>
  <c r="Q85" i="96" s="1"/>
  <c r="R85" i="96" s="1"/>
  <c r="S85" i="96" s="1"/>
  <c r="P86" i="96"/>
  <c r="Q86" i="96" s="1"/>
  <c r="R86" i="96" s="1"/>
  <c r="S86" i="96" s="1"/>
  <c r="P87" i="96"/>
  <c r="Q87" i="96" s="1"/>
  <c r="R87" i="96" s="1"/>
  <c r="S87" i="96" s="1"/>
  <c r="P88" i="96"/>
  <c r="Q88" i="96" s="1"/>
  <c r="R88" i="96" s="1"/>
  <c r="S88" i="96" s="1"/>
  <c r="P89" i="96"/>
  <c r="Q89" i="96" s="1"/>
  <c r="R89" i="96" s="1"/>
  <c r="S89" i="96" s="1"/>
  <c r="P90" i="96"/>
  <c r="Q90" i="96" s="1"/>
  <c r="R90" i="96" s="1"/>
  <c r="S90" i="96" s="1"/>
  <c r="P91" i="96"/>
  <c r="Q91" i="96" s="1"/>
  <c r="R91" i="96" s="1"/>
  <c r="S91" i="96" s="1"/>
  <c r="P92" i="96"/>
  <c r="Q92" i="96" s="1"/>
  <c r="R92" i="96" s="1"/>
  <c r="S92" i="96" s="1"/>
  <c r="P93" i="96"/>
  <c r="Q93" i="96" s="1"/>
  <c r="R93" i="96" s="1"/>
  <c r="S93" i="96" s="1"/>
  <c r="P94" i="96"/>
  <c r="Q94" i="96" s="1"/>
  <c r="R94" i="96" s="1"/>
  <c r="S94" i="96" s="1"/>
  <c r="P95" i="96"/>
  <c r="Q95" i="96" s="1"/>
  <c r="R95" i="96" s="1"/>
  <c r="S95" i="96" s="1"/>
  <c r="P96" i="96"/>
  <c r="Q96" i="96" s="1"/>
  <c r="R96" i="96" s="1"/>
  <c r="S96" i="96" s="1"/>
  <c r="P97" i="96"/>
  <c r="Q97" i="96" s="1"/>
  <c r="R97" i="96" s="1"/>
  <c r="S97" i="96" s="1"/>
  <c r="P98" i="96"/>
  <c r="Q98" i="96" s="1"/>
  <c r="R98" i="96" s="1"/>
  <c r="S98" i="96" s="1"/>
  <c r="P99" i="96"/>
  <c r="Q99" i="96" s="1"/>
  <c r="R99" i="96" s="1"/>
  <c r="S99" i="96" s="1"/>
  <c r="P100" i="96"/>
  <c r="Q100" i="96" s="1"/>
  <c r="R100" i="96" s="1"/>
  <c r="S100" i="96" s="1"/>
  <c r="P101" i="96"/>
  <c r="Q101" i="96" s="1"/>
  <c r="R101" i="96" s="1"/>
  <c r="S101" i="96" s="1"/>
  <c r="P102" i="96"/>
  <c r="Q102" i="96" s="1"/>
  <c r="R102" i="96" s="1"/>
  <c r="S102" i="96" s="1"/>
  <c r="P103" i="96"/>
  <c r="Q103" i="96" s="1"/>
  <c r="R103" i="96" s="1"/>
  <c r="S103" i="96" s="1"/>
  <c r="P104" i="96"/>
  <c r="Q104" i="96" s="1"/>
  <c r="R104" i="96" s="1"/>
  <c r="S104" i="96" s="1"/>
  <c r="P105" i="96"/>
  <c r="Q105" i="96" s="1"/>
  <c r="R105" i="96" s="1"/>
  <c r="S105" i="96" s="1"/>
  <c r="P106" i="96"/>
  <c r="Q106" i="96" s="1"/>
  <c r="R106" i="96" s="1"/>
  <c r="S106" i="96" s="1"/>
  <c r="P107" i="96"/>
  <c r="Q107" i="96" s="1"/>
  <c r="R107" i="96" s="1"/>
  <c r="S107" i="96" s="1"/>
  <c r="P108" i="96"/>
  <c r="Q108" i="96" s="1"/>
  <c r="R108" i="96" s="1"/>
  <c r="S108" i="96" s="1"/>
  <c r="P109" i="96"/>
  <c r="Q109" i="96" s="1"/>
  <c r="R109" i="96" s="1"/>
  <c r="S109" i="96" s="1"/>
  <c r="P110" i="96"/>
  <c r="Q110" i="96" s="1"/>
  <c r="R110" i="96" s="1"/>
  <c r="S110" i="96" s="1"/>
  <c r="P111" i="96"/>
  <c r="Q111" i="96" s="1"/>
  <c r="R111" i="96" s="1"/>
  <c r="S111" i="96" s="1"/>
  <c r="P112" i="96"/>
  <c r="Q112" i="96" s="1"/>
  <c r="R112" i="96" s="1"/>
  <c r="S112" i="96" s="1"/>
  <c r="P113" i="96"/>
  <c r="Q113" i="96" s="1"/>
  <c r="R113" i="96" s="1"/>
  <c r="S113" i="96" s="1"/>
  <c r="P277" i="96"/>
  <c r="Q277" i="96" s="1"/>
  <c r="R277" i="96" s="1"/>
  <c r="S277" i="96" s="1"/>
  <c r="P589" i="96"/>
  <c r="Q589" i="96" s="1"/>
  <c r="R589" i="96" s="1"/>
  <c r="S589" i="96" s="1"/>
  <c r="P590" i="96"/>
  <c r="Q590" i="96" s="1"/>
  <c r="R590" i="96" s="1"/>
  <c r="S590" i="96" s="1"/>
  <c r="P599" i="96"/>
  <c r="Q599" i="96" s="1"/>
  <c r="R599" i="96" s="1"/>
  <c r="S599" i="96" s="1"/>
  <c r="P600" i="96"/>
  <c r="Q600" i="96" s="1"/>
  <c r="R600" i="96" s="1"/>
  <c r="S600" i="96" s="1"/>
  <c r="P602" i="96"/>
  <c r="Q602" i="96" s="1"/>
  <c r="R602" i="96" s="1"/>
  <c r="S602" i="96" s="1"/>
  <c r="P617" i="96"/>
  <c r="Q617" i="96" s="1"/>
  <c r="R617" i="96" s="1"/>
  <c r="S617" i="96" s="1"/>
  <c r="P618" i="96"/>
  <c r="Q618" i="96" s="1"/>
  <c r="R618" i="96" s="1"/>
  <c r="S618" i="96" s="1"/>
  <c r="P664" i="96"/>
  <c r="Q664" i="96" s="1"/>
  <c r="R664" i="96" s="1"/>
  <c r="S664" i="96" s="1"/>
  <c r="P728" i="96"/>
  <c r="Q728" i="96" s="1"/>
  <c r="R728" i="96" s="1"/>
  <c r="S728" i="96" s="1"/>
  <c r="P299" i="96"/>
  <c r="Q299" i="96" s="1"/>
  <c r="R299" i="96" s="1"/>
  <c r="S299" i="96" s="1"/>
  <c r="P308" i="96"/>
  <c r="Q308" i="96" s="1"/>
  <c r="R308" i="96" s="1"/>
  <c r="S308" i="96" s="1"/>
  <c r="P309" i="96"/>
  <c r="Q309" i="96" s="1"/>
  <c r="R309" i="96" s="1"/>
  <c r="S309" i="96" s="1"/>
  <c r="P327" i="96"/>
  <c r="Q327" i="96" s="1"/>
  <c r="R327" i="96" s="1"/>
  <c r="S327" i="96" s="1"/>
  <c r="P352" i="96"/>
  <c r="Q352" i="96" s="1"/>
  <c r="R352" i="96" s="1"/>
  <c r="S352" i="96" s="1"/>
  <c r="P356" i="96"/>
  <c r="Q356" i="96" s="1"/>
  <c r="R356" i="96" s="1"/>
  <c r="S356" i="96" s="1"/>
  <c r="P366" i="96"/>
  <c r="Q366" i="96" s="1"/>
  <c r="R366" i="96" s="1"/>
  <c r="S366" i="96" s="1"/>
  <c r="P372" i="96"/>
  <c r="Q372" i="96" s="1"/>
  <c r="R372" i="96" s="1"/>
  <c r="S372" i="96" s="1"/>
  <c r="P373" i="96"/>
  <c r="Q373" i="96" s="1"/>
  <c r="R373" i="96" s="1"/>
  <c r="S373" i="96" s="1"/>
  <c r="P412" i="96"/>
  <c r="Q412" i="96" s="1"/>
  <c r="R412" i="96" s="1"/>
  <c r="S412" i="96" s="1"/>
  <c r="P519" i="96"/>
  <c r="Q519" i="96" s="1"/>
  <c r="R519" i="96" s="1"/>
  <c r="S519" i="96" s="1"/>
  <c r="P520" i="96"/>
  <c r="Q520" i="96" s="1"/>
  <c r="R520" i="96" s="1"/>
  <c r="S520" i="96" s="1"/>
  <c r="P521" i="96"/>
  <c r="Q521" i="96" s="1"/>
  <c r="R521" i="96" s="1"/>
  <c r="S521" i="96" s="1"/>
  <c r="P114" i="96"/>
  <c r="Q114" i="96" s="1"/>
  <c r="R114" i="96" s="1"/>
  <c r="S114" i="96" s="1"/>
  <c r="P115" i="96"/>
  <c r="Q115" i="96" s="1"/>
  <c r="R115" i="96" s="1"/>
  <c r="S115" i="96" s="1"/>
  <c r="P116" i="96"/>
  <c r="Q116" i="96" s="1"/>
  <c r="R116" i="96" s="1"/>
  <c r="S116" i="96" s="1"/>
  <c r="P119" i="96"/>
  <c r="Q119" i="96" s="1"/>
  <c r="R119" i="96" s="1"/>
  <c r="S119" i="96" s="1"/>
  <c r="P125" i="96"/>
  <c r="Q125" i="96" s="1"/>
  <c r="R125" i="96" s="1"/>
  <c r="S125" i="96" s="1"/>
  <c r="P126" i="96"/>
  <c r="Q126" i="96" s="1"/>
  <c r="R126" i="96" s="1"/>
  <c r="S126" i="96" s="1"/>
  <c r="P129" i="96"/>
  <c r="Q129" i="96" s="1"/>
  <c r="R129" i="96" s="1"/>
  <c r="S129" i="96" s="1"/>
  <c r="P132" i="96"/>
  <c r="Q132" i="96" s="1"/>
  <c r="R132" i="96" s="1"/>
  <c r="S132" i="96" s="1"/>
  <c r="P135" i="96"/>
  <c r="Q135" i="96" s="1"/>
  <c r="R135" i="96" s="1"/>
  <c r="S135" i="96" s="1"/>
  <c r="P141" i="96"/>
  <c r="Q141" i="96" s="1"/>
  <c r="R141" i="96" s="1"/>
  <c r="S141" i="96" s="1"/>
  <c r="P147" i="96"/>
  <c r="Q147" i="96" s="1"/>
  <c r="R147" i="96" s="1"/>
  <c r="S147" i="96" s="1"/>
  <c r="P153" i="96"/>
  <c r="Q153" i="96" s="1"/>
  <c r="R153" i="96" s="1"/>
  <c r="S153" i="96" s="1"/>
  <c r="P154" i="96"/>
  <c r="Q154" i="96" s="1"/>
  <c r="R154" i="96" s="1"/>
  <c r="S154" i="96" s="1"/>
  <c r="P157" i="96"/>
  <c r="Q157" i="96" s="1"/>
  <c r="R157" i="96" s="1"/>
  <c r="S157" i="96" s="1"/>
  <c r="P158" i="96"/>
  <c r="Q158" i="96" s="1"/>
  <c r="R158" i="96" s="1"/>
  <c r="S158" i="96" s="1"/>
  <c r="P164" i="96"/>
  <c r="Q164" i="96" s="1"/>
  <c r="R164" i="96" s="1"/>
  <c r="S164" i="96" s="1"/>
  <c r="P167" i="96"/>
  <c r="Q167" i="96" s="1"/>
  <c r="R167" i="96" s="1"/>
  <c r="S167" i="96" s="1"/>
  <c r="P177" i="96"/>
  <c r="Q177" i="96" s="1"/>
  <c r="R177" i="96" s="1"/>
  <c r="S177" i="96" s="1"/>
  <c r="P178" i="96"/>
  <c r="Q178" i="96" s="1"/>
  <c r="R178" i="96" s="1"/>
  <c r="S178" i="96" s="1"/>
  <c r="P187" i="96"/>
  <c r="Q187" i="96" s="1"/>
  <c r="R187" i="96" s="1"/>
  <c r="S187" i="96" s="1"/>
  <c r="P197" i="96"/>
  <c r="Q197" i="96" s="1"/>
  <c r="R197" i="96" s="1"/>
  <c r="S197" i="96" s="1"/>
  <c r="P198" i="96"/>
  <c r="Q198" i="96" s="1"/>
  <c r="R198" i="96" s="1"/>
  <c r="S198" i="96" s="1"/>
  <c r="P211" i="96"/>
  <c r="Q211" i="96" s="1"/>
  <c r="R211" i="96" s="1"/>
  <c r="S211" i="96" s="1"/>
  <c r="P212" i="96"/>
  <c r="Q212" i="96" s="1"/>
  <c r="R212" i="96" s="1"/>
  <c r="S212" i="96" s="1"/>
  <c r="P215" i="96"/>
  <c r="Q215" i="96" s="1"/>
  <c r="R215" i="96" s="1"/>
  <c r="S215" i="96" s="1"/>
  <c r="P227" i="96"/>
  <c r="Q227" i="96" s="1"/>
  <c r="R227" i="96" s="1"/>
  <c r="S227" i="96" s="1"/>
  <c r="P230" i="96"/>
  <c r="Q230" i="96" s="1"/>
  <c r="R230" i="96" s="1"/>
  <c r="S230" i="96" s="1"/>
  <c r="P240" i="96"/>
  <c r="Q240" i="96" s="1"/>
  <c r="R240" i="96" s="1"/>
  <c r="S240" i="96" s="1"/>
  <c r="P244" i="96"/>
  <c r="Q244" i="96" s="1"/>
  <c r="R244" i="96" s="1"/>
  <c r="S244" i="96" s="1"/>
  <c r="P254" i="96"/>
  <c r="Q254" i="96" s="1"/>
  <c r="R254" i="96" s="1"/>
  <c r="S254" i="96" s="1"/>
  <c r="P260" i="96"/>
  <c r="Q260" i="96" s="1"/>
  <c r="R260" i="96" s="1"/>
  <c r="S260" i="96" s="1"/>
  <c r="P270" i="96"/>
  <c r="Q270" i="96" s="1"/>
  <c r="R270" i="96" s="1"/>
  <c r="S270" i="96" s="1"/>
  <c r="P276" i="96"/>
  <c r="Q276" i="96" s="1"/>
  <c r="R276" i="96" s="1"/>
  <c r="S276" i="96" s="1"/>
  <c r="P286" i="96"/>
  <c r="Q286" i="96" s="1"/>
  <c r="R286" i="96" s="1"/>
  <c r="S286" i="96" s="1"/>
  <c r="P292" i="96"/>
  <c r="Q292" i="96" s="1"/>
  <c r="R292" i="96" s="1"/>
  <c r="S292" i="96" s="1"/>
  <c r="P300" i="96"/>
  <c r="Q300" i="96" s="1"/>
  <c r="R300" i="96" s="1"/>
  <c r="S300" i="96" s="1"/>
  <c r="P301" i="96"/>
  <c r="Q301" i="96" s="1"/>
  <c r="R301" i="96" s="1"/>
  <c r="S301" i="96" s="1"/>
  <c r="P303" i="96"/>
  <c r="Q303" i="96" s="1"/>
  <c r="R303" i="96" s="1"/>
  <c r="S303" i="96" s="1"/>
  <c r="P304" i="96"/>
  <c r="Q304" i="96" s="1"/>
  <c r="R304" i="96" s="1"/>
  <c r="S304" i="96" s="1"/>
  <c r="P311" i="96"/>
  <c r="Q311" i="96" s="1"/>
  <c r="R311" i="96" s="1"/>
  <c r="S311" i="96" s="1"/>
  <c r="P320" i="96"/>
  <c r="Q320" i="96" s="1"/>
  <c r="R320" i="96" s="1"/>
  <c r="S320" i="96" s="1"/>
  <c r="P326" i="96"/>
  <c r="Q326" i="96" s="1"/>
  <c r="R326" i="96" s="1"/>
  <c r="S326" i="96" s="1"/>
  <c r="P330" i="96"/>
  <c r="Q330" i="96" s="1"/>
  <c r="R330" i="96" s="1"/>
  <c r="S330" i="96" s="1"/>
  <c r="P334" i="96"/>
  <c r="Q334" i="96" s="1"/>
  <c r="R334" i="96" s="1"/>
  <c r="S334" i="96" s="1"/>
  <c r="P336" i="96"/>
  <c r="Q336" i="96" s="1"/>
  <c r="R336" i="96" s="1"/>
  <c r="S336" i="96" s="1"/>
  <c r="P341" i="96"/>
  <c r="Q341" i="96" s="1"/>
  <c r="R341" i="96" s="1"/>
  <c r="S341" i="96" s="1"/>
  <c r="P344" i="96"/>
  <c r="Q344" i="96" s="1"/>
  <c r="R344" i="96" s="1"/>
  <c r="S344" i="96" s="1"/>
  <c r="P348" i="96"/>
  <c r="Q348" i="96" s="1"/>
  <c r="R348" i="96" s="1"/>
  <c r="S348" i="96" s="1"/>
  <c r="P351" i="96"/>
  <c r="Q351" i="96" s="1"/>
  <c r="R351" i="96" s="1"/>
  <c r="S351" i="96" s="1"/>
  <c r="P360" i="96"/>
  <c r="Q360" i="96" s="1"/>
  <c r="R360" i="96" s="1"/>
  <c r="S360" i="96" s="1"/>
  <c r="P361" i="96"/>
  <c r="Q361" i="96" s="1"/>
  <c r="R361" i="96" s="1"/>
  <c r="S361" i="96" s="1"/>
  <c r="P375" i="96"/>
  <c r="Q375" i="96" s="1"/>
  <c r="R375" i="96" s="1"/>
  <c r="S375" i="96" s="1"/>
  <c r="P386" i="96"/>
  <c r="Q386" i="96" s="1"/>
  <c r="R386" i="96" s="1"/>
  <c r="S386" i="96" s="1"/>
  <c r="P391" i="96"/>
  <c r="Q391" i="96" s="1"/>
  <c r="R391" i="96" s="1"/>
  <c r="S391" i="96" s="1"/>
  <c r="P394" i="96"/>
  <c r="Q394" i="96" s="1"/>
  <c r="R394" i="96" s="1"/>
  <c r="S394" i="96" s="1"/>
  <c r="P395" i="96"/>
  <c r="Q395" i="96" s="1"/>
  <c r="R395" i="96" s="1"/>
  <c r="S395" i="96" s="1"/>
  <c r="P404" i="96"/>
  <c r="Q404" i="96" s="1"/>
  <c r="R404" i="96" s="1"/>
  <c r="S404" i="96" s="1"/>
  <c r="P500" i="96"/>
  <c r="Q500" i="96" s="1"/>
  <c r="R500" i="96" s="1"/>
  <c r="S500" i="96" s="1"/>
  <c r="P524" i="96"/>
  <c r="Q524" i="96" s="1"/>
  <c r="R524" i="96" s="1"/>
  <c r="S524" i="96" s="1"/>
  <c r="P560" i="96"/>
  <c r="Q560" i="96" s="1"/>
  <c r="R560" i="96" s="1"/>
  <c r="S560" i="96" s="1"/>
  <c r="P574" i="96"/>
  <c r="Q574" i="96" s="1"/>
  <c r="R574" i="96" s="1"/>
  <c r="S574" i="96" s="1"/>
  <c r="P575" i="96"/>
  <c r="Q575" i="96" s="1"/>
  <c r="R575" i="96" s="1"/>
  <c r="S575" i="96" s="1"/>
  <c r="P623" i="96"/>
  <c r="Q623" i="96" s="1"/>
  <c r="R623" i="96" s="1"/>
  <c r="S623" i="96" s="1"/>
  <c r="P639" i="96"/>
  <c r="Q639" i="96" s="1"/>
  <c r="R639" i="96" s="1"/>
  <c r="S639" i="96" s="1"/>
  <c r="P645" i="96"/>
  <c r="Q645" i="96" s="1"/>
  <c r="R645" i="96" s="1"/>
  <c r="S645" i="96" s="1"/>
  <c r="P659" i="96"/>
  <c r="Q659" i="96" s="1"/>
  <c r="R659" i="96" s="1"/>
  <c r="S659" i="96" s="1"/>
  <c r="P673" i="96"/>
  <c r="Q673" i="96" s="1"/>
  <c r="R673" i="96" s="1"/>
  <c r="S673" i="96" s="1"/>
  <c r="P683" i="96"/>
  <c r="Q683" i="96" s="1"/>
  <c r="R683" i="96" s="1"/>
  <c r="S683" i="96" s="1"/>
  <c r="P685" i="96"/>
  <c r="Q685" i="96" s="1"/>
  <c r="R685" i="96" s="1"/>
  <c r="S685" i="96" s="1"/>
  <c r="P686" i="96"/>
  <c r="Q686" i="96" s="1"/>
  <c r="R686" i="96" s="1"/>
  <c r="S686" i="96" s="1"/>
  <c r="P713" i="96"/>
  <c r="Q713" i="96" s="1"/>
  <c r="R713" i="96" s="1"/>
  <c r="S713" i="96" s="1"/>
  <c r="P734" i="96"/>
  <c r="Q734" i="96" s="1"/>
  <c r="R734" i="96" s="1"/>
  <c r="S734" i="96" s="1"/>
  <c r="P786" i="96"/>
  <c r="Q786" i="96" s="1"/>
  <c r="R786" i="96" s="1"/>
  <c r="S786" i="96" s="1"/>
  <c r="P388" i="96"/>
  <c r="Q388" i="96" s="1"/>
  <c r="R388" i="96" s="1"/>
  <c r="S388" i="96" s="1"/>
  <c r="P398" i="96"/>
  <c r="Q398" i="96" s="1"/>
  <c r="R398" i="96" s="1"/>
  <c r="S398" i="96" s="1"/>
  <c r="P401" i="96"/>
  <c r="Q401" i="96" s="1"/>
  <c r="R401" i="96" s="1"/>
  <c r="S401" i="96" s="1"/>
  <c r="P471" i="96"/>
  <c r="Q471" i="96" s="1"/>
  <c r="R471" i="96" s="1"/>
  <c r="S471" i="96" s="1"/>
  <c r="P472" i="96"/>
  <c r="Q472" i="96" s="1"/>
  <c r="R472" i="96" s="1"/>
  <c r="S472" i="96" s="1"/>
  <c r="P487" i="96"/>
  <c r="Q487" i="96" s="1"/>
  <c r="R487" i="96" s="1"/>
  <c r="S487" i="96" s="1"/>
  <c r="P488" i="96"/>
  <c r="Q488" i="96" s="1"/>
  <c r="R488" i="96" s="1"/>
  <c r="S488" i="96" s="1"/>
  <c r="P503" i="96"/>
  <c r="Q503" i="96" s="1"/>
  <c r="R503" i="96" s="1"/>
  <c r="S503" i="96" s="1"/>
  <c r="P504" i="96"/>
  <c r="Q504" i="96" s="1"/>
  <c r="R504" i="96" s="1"/>
  <c r="S504" i="96" s="1"/>
  <c r="P513" i="96"/>
  <c r="Q513" i="96" s="1"/>
  <c r="R513" i="96" s="1"/>
  <c r="S513" i="96" s="1"/>
  <c r="P514" i="96"/>
  <c r="Q514" i="96" s="1"/>
  <c r="R514" i="96" s="1"/>
  <c r="S514" i="96" s="1"/>
  <c r="P517" i="96"/>
  <c r="Q517" i="96" s="1"/>
  <c r="R517" i="96" s="1"/>
  <c r="S517" i="96" s="1"/>
  <c r="P539" i="96"/>
  <c r="Q539" i="96" s="1"/>
  <c r="R539" i="96" s="1"/>
  <c r="S539" i="96" s="1"/>
  <c r="P540" i="96"/>
  <c r="Q540" i="96" s="1"/>
  <c r="R540" i="96" s="1"/>
  <c r="S540" i="96" s="1"/>
  <c r="P548" i="96"/>
  <c r="Q548" i="96" s="1"/>
  <c r="R548" i="96" s="1"/>
  <c r="S548" i="96" s="1"/>
  <c r="P549" i="96"/>
  <c r="Q549" i="96" s="1"/>
  <c r="R549" i="96" s="1"/>
  <c r="S549" i="96" s="1"/>
  <c r="P555" i="96"/>
  <c r="Q555" i="96" s="1"/>
  <c r="R555" i="96" s="1"/>
  <c r="S555" i="96" s="1"/>
  <c r="P556" i="96"/>
  <c r="Q556" i="96" s="1"/>
  <c r="R556" i="96" s="1"/>
  <c r="S556" i="96" s="1"/>
  <c r="P571" i="96"/>
  <c r="Q571" i="96" s="1"/>
  <c r="R571" i="96" s="1"/>
  <c r="S571" i="96" s="1"/>
  <c r="P579" i="96"/>
  <c r="Q579" i="96" s="1"/>
  <c r="R579" i="96" s="1"/>
  <c r="S579" i="96" s="1"/>
  <c r="P583" i="96"/>
  <c r="Q583" i="96" s="1"/>
  <c r="R583" i="96" s="1"/>
  <c r="S583" i="96" s="1"/>
  <c r="P584" i="96"/>
  <c r="Q584" i="96" s="1"/>
  <c r="R584" i="96" s="1"/>
  <c r="S584" i="96" s="1"/>
  <c r="P585" i="96"/>
  <c r="Q585" i="96" s="1"/>
  <c r="R585" i="96" s="1"/>
  <c r="S585" i="96" s="1"/>
  <c r="P586" i="96"/>
  <c r="Q586" i="96" s="1"/>
  <c r="R586" i="96" s="1"/>
  <c r="S586" i="96" s="1"/>
  <c r="P587" i="96"/>
  <c r="Q587" i="96" s="1"/>
  <c r="R587" i="96" s="1"/>
  <c r="S587" i="96" s="1"/>
  <c r="P598" i="96"/>
  <c r="Q598" i="96" s="1"/>
  <c r="R598" i="96" s="1"/>
  <c r="S598" i="96" s="1"/>
  <c r="P635" i="96"/>
  <c r="Q635" i="96" s="1"/>
  <c r="R635" i="96" s="1"/>
  <c r="S635" i="96" s="1"/>
  <c r="P647" i="96"/>
  <c r="Q647" i="96" s="1"/>
  <c r="R647" i="96" s="1"/>
  <c r="S647" i="96" s="1"/>
  <c r="P651" i="96"/>
  <c r="Q651" i="96" s="1"/>
  <c r="R651" i="96" s="1"/>
  <c r="S651" i="96" s="1"/>
  <c r="P652" i="96"/>
  <c r="Q652" i="96" s="1"/>
  <c r="R652" i="96" s="1"/>
  <c r="S652" i="96" s="1"/>
  <c r="P655" i="96"/>
  <c r="Q655" i="96" s="1"/>
  <c r="R655" i="96" s="1"/>
  <c r="S655" i="96" s="1"/>
  <c r="P657" i="96"/>
  <c r="Q657" i="96" s="1"/>
  <c r="R657" i="96" s="1"/>
  <c r="S657" i="96" s="1"/>
  <c r="P658" i="96"/>
  <c r="Q658" i="96" s="1"/>
  <c r="R658" i="96" s="1"/>
  <c r="S658" i="96" s="1"/>
  <c r="P660" i="96"/>
  <c r="Q660" i="96" s="1"/>
  <c r="R660" i="96" s="1"/>
  <c r="S660" i="96" s="1"/>
  <c r="P687" i="96"/>
  <c r="Q687" i="96" s="1"/>
  <c r="R687" i="96" s="1"/>
  <c r="S687" i="96" s="1"/>
  <c r="P688" i="96"/>
  <c r="Q688" i="96" s="1"/>
  <c r="R688" i="96" s="1"/>
  <c r="S688" i="96" s="1"/>
  <c r="P689" i="96"/>
  <c r="Q689" i="96" s="1"/>
  <c r="R689" i="96" s="1"/>
  <c r="S689" i="96" s="1"/>
  <c r="P708" i="96"/>
  <c r="Q708" i="96" s="1"/>
  <c r="R708" i="96" s="1"/>
  <c r="S708" i="96" s="1"/>
  <c r="P715" i="96"/>
  <c r="Q715" i="96" s="1"/>
  <c r="R715" i="96" s="1"/>
  <c r="S715" i="96" s="1"/>
  <c r="P716" i="96"/>
  <c r="Q716" i="96" s="1"/>
  <c r="R716" i="96" s="1"/>
  <c r="S716" i="96" s="1"/>
  <c r="P717" i="96"/>
  <c r="Q717" i="96" s="1"/>
  <c r="R717" i="96" s="1"/>
  <c r="S717" i="96" s="1"/>
  <c r="P731" i="96"/>
  <c r="Q731" i="96" s="1"/>
  <c r="R731" i="96" s="1"/>
  <c r="S731" i="96" s="1"/>
  <c r="P735" i="96"/>
  <c r="Q735" i="96" s="1"/>
  <c r="R735" i="96" s="1"/>
  <c r="S735" i="96" s="1"/>
  <c r="P738" i="96"/>
  <c r="Q738" i="96" s="1"/>
  <c r="R738" i="96" s="1"/>
  <c r="S738" i="96" s="1"/>
  <c r="P746" i="96"/>
  <c r="Q746" i="96" s="1"/>
  <c r="R746" i="96" s="1"/>
  <c r="S746" i="96" s="1"/>
  <c r="P761" i="96"/>
  <c r="Q761" i="96" s="1"/>
  <c r="R761" i="96" s="1"/>
  <c r="S761" i="96" s="1"/>
  <c r="P765" i="96"/>
  <c r="Q765" i="96" s="1"/>
  <c r="R765" i="96" s="1"/>
  <c r="S765" i="96" s="1"/>
  <c r="P777" i="96"/>
  <c r="Q777" i="96" s="1"/>
  <c r="R777" i="96" s="1"/>
  <c r="S777" i="96" s="1"/>
  <c r="P785" i="96"/>
  <c r="Q785" i="96" s="1"/>
  <c r="R785" i="96" s="1"/>
  <c r="S785" i="96" s="1"/>
  <c r="P787" i="96"/>
  <c r="Q787" i="96" s="1"/>
  <c r="R787" i="96" s="1"/>
  <c r="S787" i="96" s="1"/>
  <c r="P788" i="96"/>
  <c r="Q788" i="96" s="1"/>
  <c r="R788" i="96" s="1"/>
  <c r="S788" i="96" s="1"/>
  <c r="P790" i="96"/>
  <c r="Q790" i="96" s="1"/>
  <c r="R790" i="96" s="1"/>
  <c r="S790" i="96" s="1"/>
  <c r="P808" i="96"/>
  <c r="Q808" i="96" s="1"/>
  <c r="R808" i="96" s="1"/>
  <c r="S808" i="96" s="1"/>
  <c r="P480" i="96"/>
  <c r="Q480" i="96" s="1"/>
  <c r="R480" i="96" s="1"/>
  <c r="S480" i="96" s="1"/>
  <c r="P496" i="96"/>
  <c r="Q496" i="96" s="1"/>
  <c r="R496" i="96" s="1"/>
  <c r="S496" i="96" s="1"/>
  <c r="P511" i="96"/>
  <c r="Q511" i="96" s="1"/>
  <c r="R511" i="96" s="1"/>
  <c r="S511" i="96" s="1"/>
  <c r="P512" i="96"/>
  <c r="Q512" i="96" s="1"/>
  <c r="R512" i="96" s="1"/>
  <c r="S512" i="96" s="1"/>
  <c r="P532" i="96"/>
  <c r="Q532" i="96" s="1"/>
  <c r="R532" i="96" s="1"/>
  <c r="S532" i="96" s="1"/>
  <c r="P551" i="96"/>
  <c r="Q551" i="96" s="1"/>
  <c r="R551" i="96" s="1"/>
  <c r="S551" i="96" s="1"/>
  <c r="P567" i="96"/>
  <c r="Q567" i="96" s="1"/>
  <c r="R567" i="96" s="1"/>
  <c r="S567" i="96" s="1"/>
  <c r="P568" i="96"/>
  <c r="Q568" i="96" s="1"/>
  <c r="R568" i="96" s="1"/>
  <c r="S568" i="96" s="1"/>
  <c r="P570" i="96"/>
  <c r="Q570" i="96" s="1"/>
  <c r="R570" i="96" s="1"/>
  <c r="S570" i="96" s="1"/>
  <c r="P581" i="96"/>
  <c r="Q581" i="96" s="1"/>
  <c r="R581" i="96" s="1"/>
  <c r="S581" i="96" s="1"/>
  <c r="P582" i="96"/>
  <c r="Q582" i="96" s="1"/>
  <c r="R582" i="96" s="1"/>
  <c r="S582" i="96" s="1"/>
  <c r="P593" i="96"/>
  <c r="Q593" i="96" s="1"/>
  <c r="R593" i="96" s="1"/>
  <c r="S593" i="96" s="1"/>
  <c r="P601" i="96"/>
  <c r="Q601" i="96" s="1"/>
  <c r="R601" i="96" s="1"/>
  <c r="S601" i="96" s="1"/>
  <c r="P606" i="96"/>
  <c r="Q606" i="96" s="1"/>
  <c r="R606" i="96" s="1"/>
  <c r="S606" i="96" s="1"/>
  <c r="P643" i="96"/>
  <c r="Q643" i="96" s="1"/>
  <c r="R643" i="96" s="1"/>
  <c r="S643" i="96" s="1"/>
  <c r="P663" i="96"/>
  <c r="Q663" i="96" s="1"/>
  <c r="R663" i="96" s="1"/>
  <c r="S663" i="96" s="1"/>
  <c r="P675" i="96"/>
  <c r="Q675" i="96" s="1"/>
  <c r="R675" i="96" s="1"/>
  <c r="S675" i="96" s="1"/>
  <c r="P677" i="96"/>
  <c r="Q677" i="96" s="1"/>
  <c r="R677" i="96" s="1"/>
  <c r="S677" i="96" s="1"/>
  <c r="P678" i="96"/>
  <c r="Q678" i="96" s="1"/>
  <c r="R678" i="96" s="1"/>
  <c r="S678" i="96" s="1"/>
  <c r="P691" i="96"/>
  <c r="Q691" i="96" s="1"/>
  <c r="R691" i="96" s="1"/>
  <c r="S691" i="96" s="1"/>
  <c r="P693" i="96"/>
  <c r="Q693" i="96" s="1"/>
  <c r="R693" i="96" s="1"/>
  <c r="S693" i="96" s="1"/>
  <c r="P694" i="96"/>
  <c r="Q694" i="96" s="1"/>
  <c r="R694" i="96" s="1"/>
  <c r="S694" i="96" s="1"/>
  <c r="P720" i="96"/>
  <c r="Q720" i="96" s="1"/>
  <c r="R720" i="96" s="1"/>
  <c r="S720" i="96" s="1"/>
  <c r="P766" i="96"/>
  <c r="Q766" i="96" s="1"/>
  <c r="R766" i="96" s="1"/>
  <c r="S766" i="96" s="1"/>
  <c r="P794" i="96"/>
  <c r="Q794" i="96" s="1"/>
  <c r="R794" i="96" s="1"/>
  <c r="S794" i="96" s="1"/>
  <c r="P46" i="96"/>
  <c r="Q46" i="96" s="1"/>
  <c r="R46" i="96" s="1"/>
  <c r="S46" i="96" s="1"/>
  <c r="P8" i="96"/>
  <c r="Q8" i="96" s="1"/>
  <c r="R8" i="96" s="1"/>
  <c r="S8" i="96" s="1"/>
  <c r="P12" i="96"/>
  <c r="Q12" i="96" s="1"/>
  <c r="R12" i="96" s="1"/>
  <c r="S12" i="96" s="1"/>
  <c r="P16" i="96"/>
  <c r="Q16" i="96" s="1"/>
  <c r="R16" i="96" s="1"/>
  <c r="S16" i="96" s="1"/>
  <c r="P20" i="96"/>
  <c r="Q20" i="96" s="1"/>
  <c r="R20" i="96" s="1"/>
  <c r="S20" i="96" s="1"/>
  <c r="P24" i="96"/>
  <c r="Q24" i="96" s="1"/>
  <c r="R24" i="96" s="1"/>
  <c r="S24" i="96" s="1"/>
  <c r="P28" i="96"/>
  <c r="Q28" i="96" s="1"/>
  <c r="R28" i="96" s="1"/>
  <c r="S28" i="96" s="1"/>
  <c r="P32" i="96"/>
  <c r="Q32" i="96" s="1"/>
  <c r="R32" i="96" s="1"/>
  <c r="S32" i="96" s="1"/>
  <c r="P36" i="96"/>
  <c r="Q36" i="96" s="1"/>
  <c r="R36" i="96" s="1"/>
  <c r="S36" i="96" s="1"/>
  <c r="P40" i="96"/>
  <c r="Q40" i="96" s="1"/>
  <c r="R40" i="96" s="1"/>
  <c r="S40" i="96" s="1"/>
  <c r="P42" i="96"/>
  <c r="Q42" i="96" s="1"/>
  <c r="R42" i="96" s="1"/>
  <c r="S42" i="96" s="1"/>
  <c r="P246" i="96"/>
  <c r="Q246" i="96" s="1"/>
  <c r="R246" i="96" s="1"/>
  <c r="S246" i="96" s="1"/>
  <c r="P251" i="96"/>
  <c r="Q251" i="96" s="1"/>
  <c r="R251" i="96" s="1"/>
  <c r="S251" i="96" s="1"/>
  <c r="P255" i="96"/>
  <c r="Q255" i="96" s="1"/>
  <c r="R255" i="96" s="1"/>
  <c r="S255" i="96" s="1"/>
  <c r="P259" i="96"/>
  <c r="Q259" i="96" s="1"/>
  <c r="R259" i="96" s="1"/>
  <c r="S259" i="96" s="1"/>
  <c r="P263" i="96"/>
  <c r="Q263" i="96" s="1"/>
  <c r="R263" i="96" s="1"/>
  <c r="S263" i="96" s="1"/>
  <c r="P267" i="96"/>
  <c r="Q267" i="96" s="1"/>
  <c r="R267" i="96" s="1"/>
  <c r="S267" i="96" s="1"/>
  <c r="P271" i="96"/>
  <c r="Q271" i="96" s="1"/>
  <c r="R271" i="96" s="1"/>
  <c r="S271" i="96" s="1"/>
  <c r="P275" i="96"/>
  <c r="Q275" i="96" s="1"/>
  <c r="R275" i="96" s="1"/>
  <c r="S275" i="96" s="1"/>
  <c r="P279" i="96"/>
  <c r="Q279" i="96" s="1"/>
  <c r="R279" i="96" s="1"/>
  <c r="S279" i="96" s="1"/>
  <c r="P283" i="96"/>
  <c r="Q283" i="96" s="1"/>
  <c r="R283" i="96" s="1"/>
  <c r="S283" i="96" s="1"/>
  <c r="P287" i="96"/>
  <c r="Q287" i="96" s="1"/>
  <c r="R287" i="96" s="1"/>
  <c r="S287" i="96" s="1"/>
  <c r="P291" i="96"/>
  <c r="Q291" i="96" s="1"/>
  <c r="R291" i="96" s="1"/>
  <c r="S291" i="96" s="1"/>
  <c r="P340" i="96"/>
  <c r="Q340" i="96" s="1"/>
  <c r="R340" i="96" s="1"/>
  <c r="S340" i="96" s="1"/>
  <c r="P247" i="96"/>
  <c r="Q247" i="96" s="1"/>
  <c r="R247" i="96" s="1"/>
  <c r="S247" i="96" s="1"/>
  <c r="P136" i="96"/>
  <c r="Q136" i="96" s="1"/>
  <c r="R136" i="96" s="1"/>
  <c r="S136" i="96" s="1"/>
  <c r="P144" i="96"/>
  <c r="Q144" i="96" s="1"/>
  <c r="R144" i="96" s="1"/>
  <c r="S144" i="96" s="1"/>
  <c r="P176" i="96"/>
  <c r="Q176" i="96" s="1"/>
  <c r="R176" i="96" s="1"/>
  <c r="S176" i="96" s="1"/>
  <c r="P200" i="96"/>
  <c r="Q200" i="96" s="1"/>
  <c r="R200" i="96" s="1"/>
  <c r="S200" i="96" s="1"/>
  <c r="P208" i="96"/>
  <c r="Q208" i="96" s="1"/>
  <c r="R208" i="96" s="1"/>
  <c r="S208" i="96" s="1"/>
  <c r="P216" i="96"/>
  <c r="Q216" i="96" s="1"/>
  <c r="R216" i="96" s="1"/>
  <c r="S216" i="96" s="1"/>
  <c r="P231" i="96"/>
  <c r="Q231" i="96" s="1"/>
  <c r="R231" i="96" s="1"/>
  <c r="S231" i="96" s="1"/>
  <c r="P239" i="96"/>
  <c r="Q239" i="96" s="1"/>
  <c r="R239" i="96" s="1"/>
  <c r="S239" i="96" s="1"/>
  <c r="P250" i="96"/>
  <c r="Q250" i="96" s="1"/>
  <c r="R250" i="96" s="1"/>
  <c r="S250" i="96" s="1"/>
  <c r="P261" i="96"/>
  <c r="Q261" i="96" s="1"/>
  <c r="R261" i="96" s="1"/>
  <c r="S261" i="96" s="1"/>
  <c r="P269" i="96"/>
  <c r="Q269" i="96" s="1"/>
  <c r="R269" i="96" s="1"/>
  <c r="S269" i="96" s="1"/>
  <c r="P289" i="96"/>
  <c r="Q289" i="96" s="1"/>
  <c r="R289" i="96" s="1"/>
  <c r="S289" i="96" s="1"/>
  <c r="P293" i="96"/>
  <c r="Q293" i="96" s="1"/>
  <c r="R293" i="96" s="1"/>
  <c r="S293" i="96" s="1"/>
  <c r="P120" i="96"/>
  <c r="Q120" i="96" s="1"/>
  <c r="R120" i="96" s="1"/>
  <c r="S120" i="96" s="1"/>
  <c r="P128" i="96"/>
  <c r="Q128" i="96" s="1"/>
  <c r="R128" i="96" s="1"/>
  <c r="S128" i="96" s="1"/>
  <c r="P152" i="96"/>
  <c r="Q152" i="96" s="1"/>
  <c r="R152" i="96" s="1"/>
  <c r="S152" i="96" s="1"/>
  <c r="P160" i="96"/>
  <c r="Q160" i="96" s="1"/>
  <c r="R160" i="96" s="1"/>
  <c r="S160" i="96" s="1"/>
  <c r="P168" i="96"/>
  <c r="Q168" i="96" s="1"/>
  <c r="R168" i="96" s="1"/>
  <c r="S168" i="96" s="1"/>
  <c r="P184" i="96"/>
  <c r="Q184" i="96" s="1"/>
  <c r="R184" i="96" s="1"/>
  <c r="S184" i="96" s="1"/>
  <c r="P192" i="96"/>
  <c r="Q192" i="96" s="1"/>
  <c r="R192" i="96" s="1"/>
  <c r="S192" i="96" s="1"/>
  <c r="P257" i="96"/>
  <c r="Q257" i="96" s="1"/>
  <c r="R257" i="96" s="1"/>
  <c r="S257" i="96" s="1"/>
  <c r="P265" i="96"/>
  <c r="Q265" i="96" s="1"/>
  <c r="R265" i="96" s="1"/>
  <c r="S265" i="96" s="1"/>
  <c r="P273" i="96"/>
  <c r="Q273" i="96" s="1"/>
  <c r="R273" i="96" s="1"/>
  <c r="S273" i="96" s="1"/>
  <c r="P285" i="96"/>
  <c r="Q285" i="96" s="1"/>
  <c r="R285" i="96" s="1"/>
  <c r="S285" i="96" s="1"/>
  <c r="P297" i="96"/>
  <c r="Q297" i="96" s="1"/>
  <c r="R297" i="96" s="1"/>
  <c r="S297" i="96" s="1"/>
  <c r="P335" i="96"/>
  <c r="Q335" i="96" s="1"/>
  <c r="R335" i="96" s="1"/>
  <c r="S335" i="96" s="1"/>
  <c r="P238" i="96"/>
  <c r="Q238" i="96" s="1"/>
  <c r="R238" i="96" s="1"/>
  <c r="S238" i="96" s="1"/>
  <c r="P243" i="96"/>
  <c r="Q243" i="96" s="1"/>
  <c r="R243" i="96" s="1"/>
  <c r="S243" i="96" s="1"/>
  <c r="P316" i="96"/>
  <c r="Q316" i="96" s="1"/>
  <c r="R316" i="96" s="1"/>
  <c r="S316" i="96" s="1"/>
  <c r="P329" i="96"/>
  <c r="Q329" i="96" s="1"/>
  <c r="R329" i="96" s="1"/>
  <c r="S329" i="96" s="1"/>
  <c r="P367" i="96"/>
  <c r="Q367" i="96" s="1"/>
  <c r="R367" i="96" s="1"/>
  <c r="S367" i="96" s="1"/>
  <c r="P305" i="96"/>
  <c r="Q305" i="96" s="1"/>
  <c r="R305" i="96" s="1"/>
  <c r="S305" i="96" s="1"/>
  <c r="P337" i="96"/>
  <c r="Q337" i="96" s="1"/>
  <c r="R337" i="96" s="1"/>
  <c r="S337" i="96" s="1"/>
  <c r="P369" i="96"/>
  <c r="Q369" i="96" s="1"/>
  <c r="R369" i="96" s="1"/>
  <c r="S369" i="96" s="1"/>
  <c r="P377" i="96"/>
  <c r="Q377" i="96" s="1"/>
  <c r="R377" i="96" s="1"/>
  <c r="S377" i="96" s="1"/>
  <c r="P393" i="96"/>
  <c r="Q393" i="96" s="1"/>
  <c r="R393" i="96" s="1"/>
  <c r="S393" i="96" s="1"/>
  <c r="P313" i="96"/>
  <c r="Q313" i="96" s="1"/>
  <c r="R313" i="96" s="1"/>
  <c r="S313" i="96" s="1"/>
  <c r="P317" i="96"/>
  <c r="Q317" i="96" s="1"/>
  <c r="R317" i="96" s="1"/>
  <c r="S317" i="96" s="1"/>
  <c r="P345" i="96"/>
  <c r="Q345" i="96" s="1"/>
  <c r="R345" i="96" s="1"/>
  <c r="S345" i="96" s="1"/>
  <c r="P349" i="96"/>
  <c r="Q349" i="96" s="1"/>
  <c r="R349" i="96" s="1"/>
  <c r="S349" i="96" s="1"/>
  <c r="P380" i="96"/>
  <c r="Q380" i="96" s="1"/>
  <c r="R380" i="96" s="1"/>
  <c r="S380" i="96" s="1"/>
  <c r="P396" i="96"/>
  <c r="Q396" i="96" s="1"/>
  <c r="R396" i="96" s="1"/>
  <c r="S396" i="96" s="1"/>
  <c r="P476" i="96"/>
  <c r="Q476" i="96" s="1"/>
  <c r="R476" i="96" s="1"/>
  <c r="S476" i="96" s="1"/>
  <c r="P508" i="96"/>
  <c r="Q508" i="96" s="1"/>
  <c r="R508" i="96" s="1"/>
  <c r="S508" i="96" s="1"/>
  <c r="P321" i="96"/>
  <c r="Q321" i="96" s="1"/>
  <c r="R321" i="96" s="1"/>
  <c r="S321" i="96" s="1"/>
  <c r="P325" i="96"/>
  <c r="Q325" i="96" s="1"/>
  <c r="R325" i="96" s="1"/>
  <c r="S325" i="96" s="1"/>
  <c r="P353" i="96"/>
  <c r="Q353" i="96" s="1"/>
  <c r="R353" i="96" s="1"/>
  <c r="S353" i="96" s="1"/>
  <c r="P357" i="96"/>
  <c r="Q357" i="96" s="1"/>
  <c r="R357" i="96" s="1"/>
  <c r="S357" i="96" s="1"/>
  <c r="P385" i="96"/>
  <c r="Q385" i="96" s="1"/>
  <c r="R385" i="96" s="1"/>
  <c r="S385" i="96" s="1"/>
  <c r="P390" i="96"/>
  <c r="Q390" i="96" s="1"/>
  <c r="R390" i="96" s="1"/>
  <c r="S390" i="96" s="1"/>
  <c r="P381" i="96"/>
  <c r="Q381" i="96" s="1"/>
  <c r="R381" i="96" s="1"/>
  <c r="S381" i="96" s="1"/>
  <c r="P389" i="96"/>
  <c r="Q389" i="96" s="1"/>
  <c r="R389" i="96" s="1"/>
  <c r="S389" i="96" s="1"/>
  <c r="P397" i="96"/>
  <c r="Q397" i="96" s="1"/>
  <c r="R397" i="96" s="1"/>
  <c r="S397" i="96" s="1"/>
  <c r="P405" i="96"/>
  <c r="Q405" i="96" s="1"/>
  <c r="R405" i="96" s="1"/>
  <c r="S405" i="96" s="1"/>
  <c r="P413" i="96"/>
  <c r="Q413" i="96" s="1"/>
  <c r="R413" i="96" s="1"/>
  <c r="S413" i="96" s="1"/>
  <c r="P483" i="96"/>
  <c r="Q483" i="96" s="1"/>
  <c r="R483" i="96" s="1"/>
  <c r="S483" i="96" s="1"/>
  <c r="P499" i="96"/>
  <c r="Q499" i="96" s="1"/>
  <c r="R499" i="96" s="1"/>
  <c r="S499" i="96" s="1"/>
  <c r="P516" i="96"/>
  <c r="Q516" i="96" s="1"/>
  <c r="R516" i="96" s="1"/>
  <c r="S516" i="96" s="1"/>
  <c r="P479" i="96"/>
  <c r="Q479" i="96" s="1"/>
  <c r="R479" i="96" s="1"/>
  <c r="S479" i="96" s="1"/>
  <c r="P495" i="96"/>
  <c r="Q495" i="96" s="1"/>
  <c r="R495" i="96" s="1"/>
  <c r="S495" i="96" s="1"/>
  <c r="P535" i="96"/>
  <c r="Q535" i="96" s="1"/>
  <c r="R535" i="96" s="1"/>
  <c r="S535" i="96" s="1"/>
  <c r="P552" i="96"/>
  <c r="Q552" i="96" s="1"/>
  <c r="R552" i="96" s="1"/>
  <c r="S552" i="96" s="1"/>
  <c r="P470" i="96"/>
  <c r="Q470" i="96" s="1"/>
  <c r="R470" i="96" s="1"/>
  <c r="S470" i="96" s="1"/>
  <c r="P478" i="96"/>
  <c r="Q478" i="96" s="1"/>
  <c r="R478" i="96" s="1"/>
  <c r="S478" i="96" s="1"/>
  <c r="P486" i="96"/>
  <c r="Q486" i="96" s="1"/>
  <c r="R486" i="96" s="1"/>
  <c r="S486" i="96" s="1"/>
  <c r="P494" i="96"/>
  <c r="Q494" i="96" s="1"/>
  <c r="R494" i="96" s="1"/>
  <c r="S494" i="96" s="1"/>
  <c r="P502" i="96"/>
  <c r="Q502" i="96" s="1"/>
  <c r="R502" i="96" s="1"/>
  <c r="S502" i="96" s="1"/>
  <c r="P510" i="96"/>
  <c r="Q510" i="96" s="1"/>
  <c r="R510" i="96" s="1"/>
  <c r="S510" i="96" s="1"/>
  <c r="P522" i="96"/>
  <c r="Q522" i="96" s="1"/>
  <c r="R522" i="96" s="1"/>
  <c r="S522" i="96" s="1"/>
  <c r="P531" i="96"/>
  <c r="Q531" i="96" s="1"/>
  <c r="R531" i="96" s="1"/>
  <c r="S531" i="96" s="1"/>
  <c r="P547" i="96"/>
  <c r="Q547" i="96" s="1"/>
  <c r="R547" i="96" s="1"/>
  <c r="S547" i="96" s="1"/>
  <c r="P563" i="96"/>
  <c r="Q563" i="96" s="1"/>
  <c r="R563" i="96" s="1"/>
  <c r="S563" i="96" s="1"/>
  <c r="P577" i="96"/>
  <c r="Q577" i="96" s="1"/>
  <c r="R577" i="96" s="1"/>
  <c r="S577" i="96" s="1"/>
  <c r="P543" i="96"/>
  <c r="Q543" i="96" s="1"/>
  <c r="R543" i="96" s="1"/>
  <c r="S543" i="96" s="1"/>
  <c r="P559" i="96"/>
  <c r="Q559" i="96" s="1"/>
  <c r="R559" i="96" s="1"/>
  <c r="S559" i="96" s="1"/>
  <c r="P474" i="96"/>
  <c r="Q474" i="96" s="1"/>
  <c r="R474" i="96" s="1"/>
  <c r="S474" i="96" s="1"/>
  <c r="P482" i="96"/>
  <c r="Q482" i="96" s="1"/>
  <c r="R482" i="96" s="1"/>
  <c r="S482" i="96" s="1"/>
  <c r="P490" i="96"/>
  <c r="Q490" i="96" s="1"/>
  <c r="R490" i="96" s="1"/>
  <c r="S490" i="96" s="1"/>
  <c r="P498" i="96"/>
  <c r="Q498" i="96" s="1"/>
  <c r="R498" i="96" s="1"/>
  <c r="S498" i="96" s="1"/>
  <c r="P506" i="96"/>
  <c r="Q506" i="96" s="1"/>
  <c r="R506" i="96" s="1"/>
  <c r="S506" i="96" s="1"/>
  <c r="P591" i="96"/>
  <c r="Q591" i="96" s="1"/>
  <c r="R591" i="96" s="1"/>
  <c r="S591" i="96" s="1"/>
  <c r="P518" i="96"/>
  <c r="Q518" i="96" s="1"/>
  <c r="R518" i="96" s="1"/>
  <c r="S518" i="96" s="1"/>
  <c r="P526" i="96"/>
  <c r="Q526" i="96" s="1"/>
  <c r="R526" i="96" s="1"/>
  <c r="S526" i="96" s="1"/>
  <c r="P534" i="96"/>
  <c r="Q534" i="96" s="1"/>
  <c r="R534" i="96" s="1"/>
  <c r="S534" i="96" s="1"/>
  <c r="P542" i="96"/>
  <c r="Q542" i="96" s="1"/>
  <c r="R542" i="96" s="1"/>
  <c r="S542" i="96" s="1"/>
  <c r="P550" i="96"/>
  <c r="Q550" i="96" s="1"/>
  <c r="R550" i="96" s="1"/>
  <c r="S550" i="96" s="1"/>
  <c r="P558" i="96"/>
  <c r="Q558" i="96" s="1"/>
  <c r="R558" i="96" s="1"/>
  <c r="S558" i="96" s="1"/>
  <c r="P592" i="96"/>
  <c r="Q592" i="96" s="1"/>
  <c r="R592" i="96" s="1"/>
  <c r="S592" i="96" s="1"/>
  <c r="P597" i="96"/>
  <c r="Q597" i="96" s="1"/>
  <c r="R597" i="96" s="1"/>
  <c r="S597" i="96" s="1"/>
  <c r="P613" i="96"/>
  <c r="Q613" i="96" s="1"/>
  <c r="R613" i="96" s="1"/>
  <c r="S613" i="96" s="1"/>
  <c r="P631" i="96"/>
  <c r="Q631" i="96" s="1"/>
  <c r="R631" i="96" s="1"/>
  <c r="S631" i="96" s="1"/>
  <c r="P649" i="96"/>
  <c r="Q649" i="96" s="1"/>
  <c r="R649" i="96" s="1"/>
  <c r="S649" i="96" s="1"/>
  <c r="P573" i="96"/>
  <c r="Q573" i="96" s="1"/>
  <c r="R573" i="96" s="1"/>
  <c r="S573" i="96" s="1"/>
  <c r="P605" i="96"/>
  <c r="Q605" i="96" s="1"/>
  <c r="R605" i="96" s="1"/>
  <c r="S605" i="96" s="1"/>
  <c r="P609" i="96"/>
  <c r="Q609" i="96" s="1"/>
  <c r="R609" i="96" s="1"/>
  <c r="S609" i="96" s="1"/>
  <c r="P625" i="96"/>
  <c r="Q625" i="96" s="1"/>
  <c r="R625" i="96" s="1"/>
  <c r="S625" i="96" s="1"/>
  <c r="P530" i="96"/>
  <c r="Q530" i="96" s="1"/>
  <c r="R530" i="96" s="1"/>
  <c r="S530" i="96" s="1"/>
  <c r="P538" i="96"/>
  <c r="Q538" i="96" s="1"/>
  <c r="R538" i="96" s="1"/>
  <c r="S538" i="96" s="1"/>
  <c r="P546" i="96"/>
  <c r="Q546" i="96" s="1"/>
  <c r="R546" i="96" s="1"/>
  <c r="S546" i="96" s="1"/>
  <c r="P554" i="96"/>
  <c r="Q554" i="96" s="1"/>
  <c r="R554" i="96" s="1"/>
  <c r="S554" i="96" s="1"/>
  <c r="P562" i="96"/>
  <c r="Q562" i="96" s="1"/>
  <c r="R562" i="96" s="1"/>
  <c r="S562" i="96" s="1"/>
  <c r="P576" i="96"/>
  <c r="Q576" i="96" s="1"/>
  <c r="R576" i="96" s="1"/>
  <c r="S576" i="96" s="1"/>
  <c r="P628" i="96"/>
  <c r="Q628" i="96" s="1"/>
  <c r="R628" i="96" s="1"/>
  <c r="S628" i="96" s="1"/>
  <c r="P572" i="96"/>
  <c r="Q572" i="96" s="1"/>
  <c r="R572" i="96" s="1"/>
  <c r="S572" i="96" s="1"/>
  <c r="P580" i="96"/>
  <c r="Q580" i="96" s="1"/>
  <c r="R580" i="96" s="1"/>
  <c r="S580" i="96" s="1"/>
  <c r="P588" i="96"/>
  <c r="Q588" i="96" s="1"/>
  <c r="R588" i="96" s="1"/>
  <c r="S588" i="96" s="1"/>
  <c r="P596" i="96"/>
  <c r="Q596" i="96" s="1"/>
  <c r="R596" i="96" s="1"/>
  <c r="S596" i="96" s="1"/>
  <c r="P604" i="96"/>
  <c r="Q604" i="96" s="1"/>
  <c r="R604" i="96" s="1"/>
  <c r="S604" i="96" s="1"/>
  <c r="P612" i="96"/>
  <c r="Q612" i="96" s="1"/>
  <c r="R612" i="96" s="1"/>
  <c r="S612" i="96" s="1"/>
  <c r="P620" i="96"/>
  <c r="Q620" i="96" s="1"/>
  <c r="R620" i="96" s="1"/>
  <c r="S620" i="96" s="1"/>
  <c r="P629" i="96"/>
  <c r="Q629" i="96" s="1"/>
  <c r="R629" i="96" s="1"/>
  <c r="S629" i="96" s="1"/>
  <c r="P632" i="96"/>
  <c r="Q632" i="96" s="1"/>
  <c r="R632" i="96" s="1"/>
  <c r="S632" i="96" s="1"/>
  <c r="P634" i="96"/>
  <c r="Q634" i="96" s="1"/>
  <c r="R634" i="96" s="1"/>
  <c r="S634" i="96" s="1"/>
  <c r="P666" i="96"/>
  <c r="Q666" i="96" s="1"/>
  <c r="R666" i="96" s="1"/>
  <c r="S666" i="96" s="1"/>
  <c r="P676" i="96"/>
  <c r="Q676" i="96" s="1"/>
  <c r="R676" i="96" s="1"/>
  <c r="S676" i="96" s="1"/>
  <c r="P684" i="96"/>
  <c r="Q684" i="96" s="1"/>
  <c r="R684" i="96" s="1"/>
  <c r="S684" i="96" s="1"/>
  <c r="P692" i="96"/>
  <c r="Q692" i="96" s="1"/>
  <c r="R692" i="96" s="1"/>
  <c r="S692" i="96" s="1"/>
  <c r="P608" i="96"/>
  <c r="Q608" i="96" s="1"/>
  <c r="R608" i="96" s="1"/>
  <c r="S608" i="96" s="1"/>
  <c r="P616" i="96"/>
  <c r="Q616" i="96" s="1"/>
  <c r="R616" i="96" s="1"/>
  <c r="S616" i="96" s="1"/>
  <c r="P624" i="96"/>
  <c r="Q624" i="96" s="1"/>
  <c r="R624" i="96" s="1"/>
  <c r="S624" i="96" s="1"/>
  <c r="P633" i="96"/>
  <c r="Q633" i="96" s="1"/>
  <c r="R633" i="96" s="1"/>
  <c r="S633" i="96" s="1"/>
  <c r="P650" i="96"/>
  <c r="Q650" i="96" s="1"/>
  <c r="R650" i="96" s="1"/>
  <c r="S650" i="96" s="1"/>
  <c r="P665" i="96"/>
  <c r="Q665" i="96" s="1"/>
  <c r="R665" i="96" s="1"/>
  <c r="S665" i="96" s="1"/>
  <c r="P674" i="96"/>
  <c r="Q674" i="96" s="1"/>
  <c r="R674" i="96" s="1"/>
  <c r="S674" i="96" s="1"/>
  <c r="P682" i="96"/>
  <c r="Q682" i="96" s="1"/>
  <c r="R682" i="96" s="1"/>
  <c r="S682" i="96" s="1"/>
  <c r="P690" i="96"/>
  <c r="Q690" i="96" s="1"/>
  <c r="R690" i="96" s="1"/>
  <c r="S690" i="96" s="1"/>
  <c r="P698" i="96"/>
  <c r="Q698" i="96" s="1"/>
  <c r="R698" i="96" s="1"/>
  <c r="S698" i="96" s="1"/>
  <c r="P730" i="96"/>
  <c r="Q730" i="96" s="1"/>
  <c r="R730" i="96" s="1"/>
  <c r="S730" i="96" s="1"/>
  <c r="P707" i="96"/>
  <c r="Q707" i="96" s="1"/>
  <c r="R707" i="96" s="1"/>
  <c r="S707" i="96" s="1"/>
  <c r="P723" i="96"/>
  <c r="Q723" i="96" s="1"/>
  <c r="R723" i="96" s="1"/>
  <c r="S723" i="96" s="1"/>
  <c r="P744" i="96"/>
  <c r="Q744" i="96" s="1"/>
  <c r="R744" i="96" s="1"/>
  <c r="S744" i="96" s="1"/>
  <c r="P749" i="96"/>
  <c r="Q749" i="96" s="1"/>
  <c r="R749" i="96" s="1"/>
  <c r="S749" i="96" s="1"/>
  <c r="P638" i="96"/>
  <c r="Q638" i="96" s="1"/>
  <c r="R638" i="96" s="1"/>
  <c r="S638" i="96" s="1"/>
  <c r="P646" i="96"/>
  <c r="Q646" i="96" s="1"/>
  <c r="R646" i="96" s="1"/>
  <c r="S646" i="96" s="1"/>
  <c r="P654" i="96"/>
  <c r="Q654" i="96" s="1"/>
  <c r="R654" i="96" s="1"/>
  <c r="S654" i="96" s="1"/>
  <c r="P662" i="96"/>
  <c r="Q662" i="96" s="1"/>
  <c r="R662" i="96" s="1"/>
  <c r="S662" i="96" s="1"/>
  <c r="P670" i="96"/>
  <c r="Q670" i="96" s="1"/>
  <c r="R670" i="96" s="1"/>
  <c r="S670" i="96" s="1"/>
  <c r="P703" i="96"/>
  <c r="Q703" i="96" s="1"/>
  <c r="R703" i="96" s="1"/>
  <c r="S703" i="96" s="1"/>
  <c r="P719" i="96"/>
  <c r="Q719" i="96" s="1"/>
  <c r="R719" i="96" s="1"/>
  <c r="S719" i="96" s="1"/>
  <c r="P726" i="96"/>
  <c r="Q726" i="96" s="1"/>
  <c r="R726" i="96" s="1"/>
  <c r="S726" i="96" s="1"/>
  <c r="P733" i="96"/>
  <c r="Q733" i="96" s="1"/>
  <c r="R733" i="96" s="1"/>
  <c r="S733" i="96" s="1"/>
  <c r="P706" i="96"/>
  <c r="Q706" i="96" s="1"/>
  <c r="R706" i="96" s="1"/>
  <c r="S706" i="96" s="1"/>
  <c r="P714" i="96"/>
  <c r="Q714" i="96" s="1"/>
  <c r="R714" i="96" s="1"/>
  <c r="S714" i="96" s="1"/>
  <c r="P722" i="96"/>
  <c r="Q722" i="96" s="1"/>
  <c r="R722" i="96" s="1"/>
  <c r="S722" i="96" s="1"/>
  <c r="P736" i="96"/>
  <c r="Q736" i="96" s="1"/>
  <c r="R736" i="96" s="1"/>
  <c r="S736" i="96" s="1"/>
  <c r="P747" i="96"/>
  <c r="Q747" i="96" s="1"/>
  <c r="R747" i="96" s="1"/>
  <c r="S747" i="96" s="1"/>
  <c r="P702" i="96"/>
  <c r="Q702" i="96" s="1"/>
  <c r="R702" i="96" s="1"/>
  <c r="S702" i="96" s="1"/>
  <c r="P710" i="96"/>
  <c r="Q710" i="96" s="1"/>
  <c r="R710" i="96" s="1"/>
  <c r="S710" i="96" s="1"/>
  <c r="P718" i="96"/>
  <c r="Q718" i="96" s="1"/>
  <c r="R718" i="96" s="1"/>
  <c r="S718" i="96" s="1"/>
  <c r="P741" i="96"/>
  <c r="Q741" i="96" s="1"/>
  <c r="R741" i="96" s="1"/>
  <c r="S741" i="96" s="1"/>
  <c r="P752" i="96"/>
  <c r="Q752" i="96" s="1"/>
  <c r="R752" i="96" s="1"/>
  <c r="S752" i="96" s="1"/>
  <c r="P732" i="96"/>
  <c r="Q732" i="96" s="1"/>
  <c r="R732" i="96" s="1"/>
  <c r="S732" i="96" s="1"/>
  <c r="P740" i="96"/>
  <c r="Q740" i="96" s="1"/>
  <c r="R740" i="96" s="1"/>
  <c r="S740" i="96" s="1"/>
  <c r="P764" i="96"/>
  <c r="Q764" i="96" s="1"/>
  <c r="R764" i="96" s="1"/>
  <c r="S764" i="96" s="1"/>
  <c r="P745" i="96"/>
  <c r="Q745" i="96" s="1"/>
  <c r="R745" i="96" s="1"/>
  <c r="S745" i="96" s="1"/>
  <c r="P748" i="96"/>
  <c r="Q748" i="96" s="1"/>
  <c r="R748" i="96" s="1"/>
  <c r="S748" i="96" s="1"/>
  <c r="P763" i="96"/>
  <c r="Q763" i="96" s="1"/>
  <c r="R763" i="96" s="1"/>
  <c r="S763" i="96" s="1"/>
  <c r="P780" i="96"/>
  <c r="Q780" i="96" s="1"/>
  <c r="R780" i="96" s="1"/>
  <c r="S780" i="96" s="1"/>
  <c r="P792" i="96"/>
  <c r="Q792" i="96" s="1"/>
  <c r="R792" i="96" s="1"/>
  <c r="S792" i="96" s="1"/>
  <c r="P797" i="96"/>
  <c r="Q797" i="96" s="1"/>
  <c r="R797" i="96" s="1"/>
  <c r="S797" i="96" s="1"/>
  <c r="P801" i="96"/>
  <c r="Q801" i="96" s="1"/>
  <c r="R801" i="96" s="1"/>
  <c r="S801" i="96" s="1"/>
  <c r="P805" i="96"/>
  <c r="Q805" i="96" s="1"/>
  <c r="R805" i="96" s="1"/>
  <c r="S805" i="96" s="1"/>
  <c r="M809" i="96"/>
  <c r="M825" i="96" s="1"/>
  <c r="P760" i="96"/>
  <c r="Q760" i="96" s="1"/>
  <c r="R760" i="96" s="1"/>
  <c r="S760" i="96" s="1"/>
  <c r="P768" i="96"/>
  <c r="Q768" i="96" s="1"/>
  <c r="R768" i="96" s="1"/>
  <c r="S768" i="96" s="1"/>
  <c r="P776" i="96"/>
  <c r="Q776" i="96" s="1"/>
  <c r="R776" i="96" s="1"/>
  <c r="S776" i="96" s="1"/>
  <c r="P784" i="96"/>
  <c r="Q784" i="96" s="1"/>
  <c r="R784" i="96" s="1"/>
  <c r="S784" i="96" s="1"/>
  <c r="P793" i="96"/>
  <c r="Q793" i="96" s="1"/>
  <c r="R793" i="96" s="1"/>
  <c r="S793" i="96" s="1"/>
  <c r="P796" i="96"/>
  <c r="Q796" i="96" s="1"/>
  <c r="R796" i="96" s="1"/>
  <c r="S796" i="96" s="1"/>
  <c r="P798" i="96"/>
  <c r="Q798" i="96" s="1"/>
  <c r="R798" i="96" s="1"/>
  <c r="S798" i="96" s="1"/>
  <c r="P800" i="96"/>
  <c r="Q800" i="96" s="1"/>
  <c r="R800" i="96" s="1"/>
  <c r="S800" i="96" s="1"/>
  <c r="P802" i="96"/>
  <c r="Q802" i="96" s="1"/>
  <c r="R802" i="96" s="1"/>
  <c r="S802" i="96" s="1"/>
  <c r="P804" i="96"/>
  <c r="Q804" i="96" s="1"/>
  <c r="R804" i="96" s="1"/>
  <c r="S804" i="96" s="1"/>
  <c r="P806" i="96"/>
  <c r="Q806" i="96" s="1"/>
  <c r="R806" i="96" s="1"/>
  <c r="S806" i="96" s="1"/>
  <c r="R85" i="82" l="1"/>
  <c r="D24" i="99"/>
  <c r="D28" i="99"/>
  <c r="D11" i="99"/>
  <c r="D103" i="99"/>
  <c r="Q870" i="82"/>
  <c r="Q881" i="82"/>
  <c r="Q626" i="82"/>
  <c r="R664" i="82"/>
  <c r="Q667" i="82"/>
  <c r="R610" i="82"/>
  <c r="R617" i="82" s="1"/>
  <c r="Q617" i="82"/>
  <c r="R760" i="82"/>
  <c r="Q770" i="82"/>
  <c r="R771" i="82"/>
  <c r="Q774" i="82"/>
  <c r="R740" i="82"/>
  <c r="Q752" i="82"/>
  <c r="R645" i="82"/>
  <c r="Q658" i="82"/>
  <c r="R629" i="82"/>
  <c r="Q632" i="82"/>
  <c r="R777" i="82"/>
  <c r="Q780" i="82"/>
  <c r="R787" i="82"/>
  <c r="Q794" i="82"/>
  <c r="R781" i="82"/>
  <c r="Q784" i="82"/>
  <c r="R582" i="82"/>
  <c r="Q601" i="82"/>
  <c r="R633" i="82"/>
  <c r="R640" i="82" s="1"/>
  <c r="Q640" i="82"/>
  <c r="R753" i="82"/>
  <c r="Q759" i="82"/>
  <c r="R819" i="82"/>
  <c r="Q821" i="82"/>
  <c r="R882" i="82"/>
  <c r="R883" i="82" s="1"/>
  <c r="Q883" i="82"/>
  <c r="R602" i="82"/>
  <c r="Q609" i="82"/>
  <c r="R641" i="82"/>
  <c r="R642" i="82" s="1"/>
  <c r="Q642" i="82"/>
  <c r="R871" i="82"/>
  <c r="R873" i="82" s="1"/>
  <c r="Q873" i="82"/>
  <c r="R627" i="82"/>
  <c r="R628" i="82" s="1"/>
  <c r="Q628" i="82"/>
  <c r="R775" i="82"/>
  <c r="R776" i="82" s="1"/>
  <c r="Q776" i="82"/>
  <c r="R668" i="82"/>
  <c r="Q702" i="82"/>
  <c r="R817" i="82"/>
  <c r="R818" i="82" s="1"/>
  <c r="Q818" i="82"/>
  <c r="R703" i="82"/>
  <c r="Q737" i="82"/>
  <c r="R659" i="82"/>
  <c r="Q663" i="82"/>
  <c r="R643" i="82"/>
  <c r="R644" i="82" s="1"/>
  <c r="Q644" i="82"/>
  <c r="R785" i="82"/>
  <c r="R786" i="82" s="1"/>
  <c r="Q786" i="82"/>
  <c r="R738" i="82"/>
  <c r="R739" i="82" s="1"/>
  <c r="Q739" i="82"/>
  <c r="R795" i="82"/>
  <c r="Q816" i="82"/>
  <c r="Q74" i="82"/>
  <c r="R783" i="82"/>
  <c r="R875" i="82"/>
  <c r="R762" i="82"/>
  <c r="R608" i="82"/>
  <c r="R822" i="82"/>
  <c r="R622" i="82"/>
  <c r="R824" i="82"/>
  <c r="R672" i="82"/>
  <c r="R779" i="82"/>
  <c r="R669" i="82"/>
  <c r="R600" i="82"/>
  <c r="R646" i="82"/>
  <c r="R660" i="82"/>
  <c r="R789" i="82"/>
  <c r="R735" i="82"/>
  <c r="R864" i="82"/>
  <c r="R665" i="82"/>
  <c r="M986" i="82"/>
  <c r="R874" i="82"/>
  <c r="R631" i="82"/>
  <c r="R707" i="82"/>
  <c r="R573" i="82"/>
  <c r="R618" i="82"/>
  <c r="R619" i="82"/>
  <c r="R788" i="82"/>
  <c r="R866" i="82"/>
  <c r="R755" i="82"/>
  <c r="R886" i="82"/>
  <c r="R593" i="82"/>
  <c r="R742" i="82"/>
  <c r="R884" i="82"/>
  <c r="R885" i="82" s="1"/>
  <c r="R773" i="82"/>
  <c r="R778" i="82"/>
  <c r="R820" i="82"/>
  <c r="R797" i="82"/>
  <c r="R876" i="82"/>
  <c r="R73" i="82"/>
  <c r="U274" i="82"/>
  <c r="N274" i="82" s="1"/>
  <c r="V477" i="82"/>
  <c r="W477" i="82" s="1"/>
  <c r="U477" i="82"/>
  <c r="N477" i="82" s="1"/>
  <c r="V476" i="82"/>
  <c r="W476" i="82" s="1"/>
  <c r="U476" i="82"/>
  <c r="N476" i="82" s="1"/>
  <c r="V475" i="82"/>
  <c r="W475" i="82" s="1"/>
  <c r="U475" i="82"/>
  <c r="N475" i="82" s="1"/>
  <c r="V474" i="82"/>
  <c r="W474" i="82" s="1"/>
  <c r="U474" i="82"/>
  <c r="N474" i="82" s="1"/>
  <c r="V473" i="82"/>
  <c r="W473" i="82" s="1"/>
  <c r="U473" i="82"/>
  <c r="N473" i="82" s="1"/>
  <c r="V472" i="82"/>
  <c r="W472" i="82" s="1"/>
  <c r="U472" i="82"/>
  <c r="N472" i="82" s="1"/>
  <c r="V471" i="82"/>
  <c r="W471" i="82" s="1"/>
  <c r="U471" i="82"/>
  <c r="N471" i="82" s="1"/>
  <c r="V470" i="82"/>
  <c r="W470" i="82" s="1"/>
  <c r="U470" i="82"/>
  <c r="N470" i="82" s="1"/>
  <c r="V469" i="82"/>
  <c r="W469" i="82" s="1"/>
  <c r="U469" i="82"/>
  <c r="N469" i="82" s="1"/>
  <c r="V467" i="82"/>
  <c r="W467" i="82" s="1"/>
  <c r="U467" i="82"/>
  <c r="N467" i="82" s="1"/>
  <c r="N468" i="82" s="1"/>
  <c r="V465" i="82"/>
  <c r="W465" i="82" s="1"/>
  <c r="U465" i="82"/>
  <c r="N465" i="82" s="1"/>
  <c r="V464" i="82"/>
  <c r="W464" i="82" s="1"/>
  <c r="U464" i="82"/>
  <c r="N464" i="82" s="1"/>
  <c r="V463" i="82"/>
  <c r="W463" i="82" s="1"/>
  <c r="U463" i="82"/>
  <c r="N463" i="82" s="1"/>
  <c r="V462" i="82"/>
  <c r="W462" i="82" s="1"/>
  <c r="U462" i="82"/>
  <c r="N462" i="82" s="1"/>
  <c r="V461" i="82"/>
  <c r="W461" i="82" s="1"/>
  <c r="U461" i="82"/>
  <c r="N461" i="82" s="1"/>
  <c r="V459" i="82"/>
  <c r="W459" i="82" s="1"/>
  <c r="U459" i="82"/>
  <c r="N459" i="82" s="1"/>
  <c r="V458" i="82"/>
  <c r="W458" i="82" s="1"/>
  <c r="U458" i="82"/>
  <c r="N458" i="82" s="1"/>
  <c r="V457" i="82"/>
  <c r="W457" i="82" s="1"/>
  <c r="U457" i="82"/>
  <c r="N457" i="82" s="1"/>
  <c r="V456" i="82"/>
  <c r="W456" i="82" s="1"/>
  <c r="U456" i="82"/>
  <c r="N456" i="82" s="1"/>
  <c r="V455" i="82"/>
  <c r="W455" i="82" s="1"/>
  <c r="U455" i="82"/>
  <c r="N455" i="82" s="1"/>
  <c r="V454" i="82"/>
  <c r="W454" i="82" s="1"/>
  <c r="U454" i="82"/>
  <c r="N454" i="82" s="1"/>
  <c r="V453" i="82"/>
  <c r="W453" i="82" s="1"/>
  <c r="U453" i="82"/>
  <c r="N453" i="82" s="1"/>
  <c r="V452" i="82"/>
  <c r="W452" i="82" s="1"/>
  <c r="U452" i="82"/>
  <c r="N452" i="82" s="1"/>
  <c r="V451" i="82"/>
  <c r="W451" i="82" s="1"/>
  <c r="U451" i="82"/>
  <c r="N451" i="82" s="1"/>
  <c r="V450" i="82"/>
  <c r="W450" i="82" s="1"/>
  <c r="U450" i="82"/>
  <c r="N450" i="82" s="1"/>
  <c r="V449" i="82"/>
  <c r="W449" i="82" s="1"/>
  <c r="U449" i="82"/>
  <c r="N449" i="82" s="1"/>
  <c r="V448" i="82"/>
  <c r="W448" i="82" s="1"/>
  <c r="U448" i="82"/>
  <c r="N448" i="82" s="1"/>
  <c r="V447" i="82"/>
  <c r="W447" i="82" s="1"/>
  <c r="U447" i="82"/>
  <c r="N447" i="82" s="1"/>
  <c r="V446" i="82"/>
  <c r="W446" i="82" s="1"/>
  <c r="U446" i="82"/>
  <c r="N446" i="82" s="1"/>
  <c r="V445" i="82"/>
  <c r="W445" i="82" s="1"/>
  <c r="U445" i="82"/>
  <c r="N445" i="82" s="1"/>
  <c r="V444" i="82"/>
  <c r="W444" i="82" s="1"/>
  <c r="U444" i="82"/>
  <c r="N444" i="82" s="1"/>
  <c r="V442" i="82"/>
  <c r="W442" i="82" s="1"/>
  <c r="U442" i="82"/>
  <c r="N442" i="82" s="1"/>
  <c r="V441" i="82"/>
  <c r="W441" i="82" s="1"/>
  <c r="U441" i="82"/>
  <c r="N441" i="82" s="1"/>
  <c r="V440" i="82"/>
  <c r="W440" i="82" s="1"/>
  <c r="U440" i="82"/>
  <c r="N440" i="82" s="1"/>
  <c r="V439" i="82"/>
  <c r="W439" i="82" s="1"/>
  <c r="U439" i="82"/>
  <c r="N439" i="82" s="1"/>
  <c r="V438" i="82"/>
  <c r="W438" i="82" s="1"/>
  <c r="U438" i="82"/>
  <c r="N438" i="82" s="1"/>
  <c r="V437" i="82"/>
  <c r="W437" i="82" s="1"/>
  <c r="U437" i="82"/>
  <c r="N437" i="82" s="1"/>
  <c r="V436" i="82"/>
  <c r="W436" i="82" s="1"/>
  <c r="U436" i="82"/>
  <c r="N436" i="82" s="1"/>
  <c r="V435" i="82"/>
  <c r="W435" i="82" s="1"/>
  <c r="U435" i="82"/>
  <c r="N435" i="82" s="1"/>
  <c r="V434" i="82"/>
  <c r="W434" i="82" s="1"/>
  <c r="U434" i="82"/>
  <c r="N434" i="82" s="1"/>
  <c r="V433" i="82"/>
  <c r="W433" i="82" s="1"/>
  <c r="U433" i="82"/>
  <c r="N433" i="82" s="1"/>
  <c r="V431" i="82"/>
  <c r="W431" i="82" s="1"/>
  <c r="U431" i="82"/>
  <c r="N431" i="82" s="1"/>
  <c r="V430" i="82"/>
  <c r="W430" i="82" s="1"/>
  <c r="U430" i="82"/>
  <c r="N430" i="82" s="1"/>
  <c r="V429" i="82"/>
  <c r="W429" i="82" s="1"/>
  <c r="U429" i="82"/>
  <c r="N429" i="82" s="1"/>
  <c r="V428" i="82"/>
  <c r="W428" i="82" s="1"/>
  <c r="U428" i="82"/>
  <c r="N428" i="82" s="1"/>
  <c r="V427" i="82"/>
  <c r="W427" i="82" s="1"/>
  <c r="U427" i="82"/>
  <c r="N427" i="82" s="1"/>
  <c r="V426" i="82"/>
  <c r="W426" i="82" s="1"/>
  <c r="U426" i="82"/>
  <c r="N426" i="82" s="1"/>
  <c r="V425" i="82"/>
  <c r="W425" i="82" s="1"/>
  <c r="U425" i="82"/>
  <c r="N425" i="82" s="1"/>
  <c r="V423" i="82"/>
  <c r="W423" i="82" s="1"/>
  <c r="U423" i="82"/>
  <c r="N423" i="82" s="1"/>
  <c r="V422" i="82"/>
  <c r="W422" i="82" s="1"/>
  <c r="U422" i="82"/>
  <c r="N422" i="82" s="1"/>
  <c r="V421" i="82"/>
  <c r="W421" i="82" s="1"/>
  <c r="U421" i="82"/>
  <c r="N421" i="82" s="1"/>
  <c r="V420" i="82"/>
  <c r="W420" i="82" s="1"/>
  <c r="U420" i="82"/>
  <c r="N420" i="82" s="1"/>
  <c r="V419" i="82"/>
  <c r="W419" i="82" s="1"/>
  <c r="U419" i="82"/>
  <c r="N419" i="82" s="1"/>
  <c r="V418" i="82"/>
  <c r="W418" i="82" s="1"/>
  <c r="U418" i="82"/>
  <c r="N418" i="82" s="1"/>
  <c r="V417" i="82"/>
  <c r="W417" i="82" s="1"/>
  <c r="U417" i="82"/>
  <c r="N417" i="82" s="1"/>
  <c r="V416" i="82"/>
  <c r="W416" i="82" s="1"/>
  <c r="U416" i="82"/>
  <c r="N416" i="82" s="1"/>
  <c r="V415" i="82"/>
  <c r="W415" i="82" s="1"/>
  <c r="U415" i="82"/>
  <c r="N415" i="82" s="1"/>
  <c r="V414" i="82"/>
  <c r="W414" i="82" s="1"/>
  <c r="U414" i="82"/>
  <c r="N414" i="82" s="1"/>
  <c r="V413" i="82"/>
  <c r="W413" i="82" s="1"/>
  <c r="U413" i="82"/>
  <c r="N413" i="82" s="1"/>
  <c r="V412" i="82"/>
  <c r="W412" i="82" s="1"/>
  <c r="U412" i="82"/>
  <c r="N412" i="82" s="1"/>
  <c r="V411" i="82"/>
  <c r="W411" i="82" s="1"/>
  <c r="U411" i="82"/>
  <c r="N411" i="82" s="1"/>
  <c r="V410" i="82"/>
  <c r="W410" i="82" s="1"/>
  <c r="U410" i="82"/>
  <c r="N410" i="82" s="1"/>
  <c r="V409" i="82"/>
  <c r="W409" i="82" s="1"/>
  <c r="U409" i="82"/>
  <c r="N409" i="82" s="1"/>
  <c r="V408" i="82"/>
  <c r="W408" i="82" s="1"/>
  <c r="U408" i="82"/>
  <c r="N408" i="82" s="1"/>
  <c r="V407" i="82"/>
  <c r="W407" i="82" s="1"/>
  <c r="U407" i="82"/>
  <c r="N407" i="82" s="1"/>
  <c r="V406" i="82"/>
  <c r="W406" i="82" s="1"/>
  <c r="U406" i="82"/>
  <c r="N406" i="82" s="1"/>
  <c r="V405" i="82"/>
  <c r="W405" i="82" s="1"/>
  <c r="U405" i="82"/>
  <c r="N405" i="82" s="1"/>
  <c r="V404" i="82"/>
  <c r="W404" i="82" s="1"/>
  <c r="U404" i="82"/>
  <c r="N404" i="82" s="1"/>
  <c r="V403" i="82"/>
  <c r="W403" i="82" s="1"/>
  <c r="U403" i="82"/>
  <c r="N403" i="82" s="1"/>
  <c r="V402" i="82"/>
  <c r="W402" i="82" s="1"/>
  <c r="U402" i="82"/>
  <c r="N402" i="82" s="1"/>
  <c r="V401" i="82"/>
  <c r="W401" i="82" s="1"/>
  <c r="U401" i="82"/>
  <c r="N401" i="82" s="1"/>
  <c r="V399" i="82"/>
  <c r="W399" i="82" s="1"/>
  <c r="U399" i="82"/>
  <c r="N399" i="82" s="1"/>
  <c r="V398" i="82"/>
  <c r="W398" i="82" s="1"/>
  <c r="U398" i="82"/>
  <c r="N398" i="82" s="1"/>
  <c r="V397" i="82"/>
  <c r="W397" i="82" s="1"/>
  <c r="U397" i="82"/>
  <c r="N397" i="82" s="1"/>
  <c r="V396" i="82"/>
  <c r="W396" i="82" s="1"/>
  <c r="U396" i="82"/>
  <c r="N396" i="82" s="1"/>
  <c r="V395" i="82"/>
  <c r="W395" i="82" s="1"/>
  <c r="U395" i="82"/>
  <c r="N395" i="82" s="1"/>
  <c r="V393" i="82"/>
  <c r="W393" i="82" s="1"/>
  <c r="U393" i="82"/>
  <c r="N393" i="82" s="1"/>
  <c r="N394" i="82" s="1"/>
  <c r="V391" i="82"/>
  <c r="W391" i="82" s="1"/>
  <c r="U391" i="82"/>
  <c r="N391" i="82" s="1"/>
  <c r="N392" i="82" s="1"/>
  <c r="V389" i="82"/>
  <c r="W389" i="82" s="1"/>
  <c r="U389" i="82"/>
  <c r="N389" i="82" s="1"/>
  <c r="V388" i="82"/>
  <c r="W388" i="82" s="1"/>
  <c r="U388" i="82"/>
  <c r="N388" i="82" s="1"/>
  <c r="V386" i="82"/>
  <c r="W386" i="82" s="1"/>
  <c r="U386" i="82"/>
  <c r="N386" i="82" s="1"/>
  <c r="V385" i="82"/>
  <c r="W385" i="82" s="1"/>
  <c r="U385" i="82"/>
  <c r="N385" i="82" s="1"/>
  <c r="V384" i="82"/>
  <c r="W384" i="82" s="1"/>
  <c r="U384" i="82"/>
  <c r="N384" i="82" s="1"/>
  <c r="V383" i="82"/>
  <c r="W383" i="82" s="1"/>
  <c r="U383" i="82"/>
  <c r="N383" i="82" s="1"/>
  <c r="V382" i="82"/>
  <c r="W382" i="82" s="1"/>
  <c r="U382" i="82"/>
  <c r="N382" i="82" s="1"/>
  <c r="V381" i="82"/>
  <c r="W381" i="82" s="1"/>
  <c r="U381" i="82"/>
  <c r="N381" i="82" s="1"/>
  <c r="V380" i="82"/>
  <c r="W380" i="82" s="1"/>
  <c r="U380" i="82"/>
  <c r="N380" i="82" s="1"/>
  <c r="V379" i="82"/>
  <c r="W379" i="82" s="1"/>
  <c r="U379" i="82"/>
  <c r="N379" i="82" s="1"/>
  <c r="V377" i="82"/>
  <c r="W377" i="82" s="1"/>
  <c r="U377" i="82"/>
  <c r="N377" i="82" s="1"/>
  <c r="V376" i="82"/>
  <c r="W376" i="82" s="1"/>
  <c r="U376" i="82"/>
  <c r="N376" i="82" s="1"/>
  <c r="V375" i="82"/>
  <c r="W375" i="82" s="1"/>
  <c r="U375" i="82"/>
  <c r="N375" i="82" s="1"/>
  <c r="V374" i="82"/>
  <c r="W374" i="82" s="1"/>
  <c r="U374" i="82"/>
  <c r="N374" i="82" s="1"/>
  <c r="V373" i="82"/>
  <c r="W373" i="82" s="1"/>
  <c r="U373" i="82"/>
  <c r="N373" i="82" s="1"/>
  <c r="V371" i="82"/>
  <c r="W371" i="82" s="1"/>
  <c r="U371" i="82"/>
  <c r="N371" i="82" s="1"/>
  <c r="N372" i="82" s="1"/>
  <c r="V369" i="82"/>
  <c r="W369" i="82" s="1"/>
  <c r="U369" i="82"/>
  <c r="N369" i="82" s="1"/>
  <c r="V368" i="82"/>
  <c r="W368" i="82" s="1"/>
  <c r="U368" i="82"/>
  <c r="N368" i="82" s="1"/>
  <c r="V367" i="82"/>
  <c r="W367" i="82" s="1"/>
  <c r="U367" i="82"/>
  <c r="N367" i="82" s="1"/>
  <c r="V366" i="82"/>
  <c r="W366" i="82" s="1"/>
  <c r="U366" i="82"/>
  <c r="N366" i="82" s="1"/>
  <c r="V365" i="82"/>
  <c r="W365" i="82" s="1"/>
  <c r="U365" i="82"/>
  <c r="N365" i="82" s="1"/>
  <c r="V364" i="82"/>
  <c r="W364" i="82" s="1"/>
  <c r="U364" i="82"/>
  <c r="N364" i="82" s="1"/>
  <c r="V363" i="82"/>
  <c r="W363" i="82" s="1"/>
  <c r="U363" i="82"/>
  <c r="N363" i="82" s="1"/>
  <c r="V362" i="82"/>
  <c r="W362" i="82" s="1"/>
  <c r="U362" i="82"/>
  <c r="N362" i="82" s="1"/>
  <c r="V361" i="82"/>
  <c r="W361" i="82" s="1"/>
  <c r="U361" i="82"/>
  <c r="N361" i="82" s="1"/>
  <c r="V360" i="82"/>
  <c r="W360" i="82" s="1"/>
  <c r="U360" i="82"/>
  <c r="N360" i="82" s="1"/>
  <c r="V359" i="82"/>
  <c r="W359" i="82" s="1"/>
  <c r="U359" i="82"/>
  <c r="N359" i="82" s="1"/>
  <c r="V358" i="82"/>
  <c r="W358" i="82" s="1"/>
  <c r="U358" i="82"/>
  <c r="N358" i="82" s="1"/>
  <c r="V357" i="82"/>
  <c r="W357" i="82" s="1"/>
  <c r="U357" i="82"/>
  <c r="N357" i="82" s="1"/>
  <c r="V356" i="82"/>
  <c r="W356" i="82" s="1"/>
  <c r="U356" i="82"/>
  <c r="N356" i="82" s="1"/>
  <c r="V355" i="82"/>
  <c r="W355" i="82" s="1"/>
  <c r="U355" i="82"/>
  <c r="N355" i="82" s="1"/>
  <c r="V353" i="82"/>
  <c r="W353" i="82" s="1"/>
  <c r="U353" i="82"/>
  <c r="N353" i="82" s="1"/>
  <c r="V352" i="82"/>
  <c r="W352" i="82" s="1"/>
  <c r="U352" i="82"/>
  <c r="N352" i="82" s="1"/>
  <c r="V351" i="82"/>
  <c r="W351" i="82" s="1"/>
  <c r="U351" i="82"/>
  <c r="N351" i="82" s="1"/>
  <c r="V350" i="82"/>
  <c r="W350" i="82" s="1"/>
  <c r="U350" i="82"/>
  <c r="N350" i="82" s="1"/>
  <c r="V349" i="82"/>
  <c r="W349" i="82" s="1"/>
  <c r="U349" i="82"/>
  <c r="N349" i="82" s="1"/>
  <c r="V348" i="82"/>
  <c r="W348" i="82" s="1"/>
  <c r="U348" i="82"/>
  <c r="N348" i="82" s="1"/>
  <c r="V347" i="82"/>
  <c r="W347" i="82" s="1"/>
  <c r="U347" i="82"/>
  <c r="N347" i="82" s="1"/>
  <c r="V346" i="82"/>
  <c r="W346" i="82" s="1"/>
  <c r="U346" i="82"/>
  <c r="N346" i="82" s="1"/>
  <c r="V345" i="82"/>
  <c r="W345" i="82" s="1"/>
  <c r="U345" i="82"/>
  <c r="N345" i="82" s="1"/>
  <c r="V344" i="82"/>
  <c r="W344" i="82" s="1"/>
  <c r="U344" i="82"/>
  <c r="N344" i="82" s="1"/>
  <c r="V342" i="82"/>
  <c r="W342" i="82" s="1"/>
  <c r="U342" i="82"/>
  <c r="N342" i="82" s="1"/>
  <c r="V341" i="82"/>
  <c r="W341" i="82" s="1"/>
  <c r="U341" i="82"/>
  <c r="N341" i="82" s="1"/>
  <c r="V339" i="82"/>
  <c r="W339" i="82" s="1"/>
  <c r="U339" i="82"/>
  <c r="N339" i="82" s="1"/>
  <c r="V338" i="82"/>
  <c r="W338" i="82" s="1"/>
  <c r="U338" i="82"/>
  <c r="N338" i="82" s="1"/>
  <c r="V337" i="82"/>
  <c r="W337" i="82" s="1"/>
  <c r="U337" i="82"/>
  <c r="N337" i="82" s="1"/>
  <c r="V335" i="82"/>
  <c r="W335" i="82" s="1"/>
  <c r="U335" i="82"/>
  <c r="N335" i="82" s="1"/>
  <c r="V334" i="82"/>
  <c r="W334" i="82" s="1"/>
  <c r="U334" i="82"/>
  <c r="N334" i="82" s="1"/>
  <c r="V332" i="82"/>
  <c r="W332" i="82" s="1"/>
  <c r="U332" i="82"/>
  <c r="N332" i="82" s="1"/>
  <c r="V331" i="82"/>
  <c r="W331" i="82" s="1"/>
  <c r="U331" i="82"/>
  <c r="N331" i="82" s="1"/>
  <c r="V329" i="82"/>
  <c r="W329" i="82" s="1"/>
  <c r="U329" i="82"/>
  <c r="N329" i="82" s="1"/>
  <c r="N330" i="82" s="1"/>
  <c r="V327" i="82"/>
  <c r="W327" i="82" s="1"/>
  <c r="U327" i="82"/>
  <c r="N327" i="82" s="1"/>
  <c r="V326" i="82"/>
  <c r="W326" i="82" s="1"/>
  <c r="U326" i="82"/>
  <c r="N326" i="82" s="1"/>
  <c r="V325" i="82"/>
  <c r="W325" i="82" s="1"/>
  <c r="U325" i="82"/>
  <c r="N325" i="82" s="1"/>
  <c r="V324" i="82"/>
  <c r="W324" i="82" s="1"/>
  <c r="U324" i="82"/>
  <c r="N324" i="82" s="1"/>
  <c r="V323" i="82"/>
  <c r="W323" i="82" s="1"/>
  <c r="U323" i="82"/>
  <c r="N323" i="82" s="1"/>
  <c r="V322" i="82"/>
  <c r="W322" i="82" s="1"/>
  <c r="U322" i="82"/>
  <c r="N322" i="82" s="1"/>
  <c r="V321" i="82"/>
  <c r="W321" i="82" s="1"/>
  <c r="U321" i="82"/>
  <c r="N321" i="82" s="1"/>
  <c r="V320" i="82"/>
  <c r="W320" i="82" s="1"/>
  <c r="U320" i="82"/>
  <c r="N320" i="82" s="1"/>
  <c r="V319" i="82"/>
  <c r="W319" i="82" s="1"/>
  <c r="U319" i="82"/>
  <c r="N319" i="82" s="1"/>
  <c r="V318" i="82"/>
  <c r="W318" i="82" s="1"/>
  <c r="U318" i="82"/>
  <c r="N318" i="82" s="1"/>
  <c r="V317" i="82"/>
  <c r="W317" i="82" s="1"/>
  <c r="U317" i="82"/>
  <c r="N317" i="82" s="1"/>
  <c r="V316" i="82"/>
  <c r="W316" i="82" s="1"/>
  <c r="U316" i="82"/>
  <c r="N316" i="82" s="1"/>
  <c r="V315" i="82"/>
  <c r="W315" i="82" s="1"/>
  <c r="U315" i="82"/>
  <c r="N315" i="82" s="1"/>
  <c r="V314" i="82"/>
  <c r="W314" i="82" s="1"/>
  <c r="U314" i="82"/>
  <c r="N314" i="82" s="1"/>
  <c r="V313" i="82"/>
  <c r="W313" i="82" s="1"/>
  <c r="U313" i="82"/>
  <c r="N313" i="82" s="1"/>
  <c r="V312" i="82"/>
  <c r="W312" i="82" s="1"/>
  <c r="U312" i="82"/>
  <c r="N312" i="82" s="1"/>
  <c r="V311" i="82"/>
  <c r="W311" i="82" s="1"/>
  <c r="U311" i="82"/>
  <c r="N311" i="82" s="1"/>
  <c r="V310" i="82"/>
  <c r="W310" i="82" s="1"/>
  <c r="U310" i="82"/>
  <c r="N310" i="82" s="1"/>
  <c r="V309" i="82"/>
  <c r="W309" i="82" s="1"/>
  <c r="U309" i="82"/>
  <c r="N309" i="82" s="1"/>
  <c r="V308" i="82"/>
  <c r="W308" i="82" s="1"/>
  <c r="U308" i="82"/>
  <c r="N308" i="82" s="1"/>
  <c r="V307" i="82"/>
  <c r="W307" i="82" s="1"/>
  <c r="U307" i="82"/>
  <c r="N307" i="82" s="1"/>
  <c r="V306" i="82"/>
  <c r="W306" i="82" s="1"/>
  <c r="U306" i="82"/>
  <c r="N306" i="82" s="1"/>
  <c r="V305" i="82"/>
  <c r="W305" i="82" s="1"/>
  <c r="U305" i="82"/>
  <c r="N305" i="82" s="1"/>
  <c r="V304" i="82"/>
  <c r="W304" i="82" s="1"/>
  <c r="U304" i="82"/>
  <c r="N304" i="82" s="1"/>
  <c r="V303" i="82"/>
  <c r="W303" i="82" s="1"/>
  <c r="U303" i="82"/>
  <c r="N303" i="82" s="1"/>
  <c r="V302" i="82"/>
  <c r="W302" i="82" s="1"/>
  <c r="U302" i="82"/>
  <c r="N302" i="82" s="1"/>
  <c r="V301" i="82"/>
  <c r="W301" i="82" s="1"/>
  <c r="U301" i="82"/>
  <c r="N301" i="82" s="1"/>
  <c r="V300" i="82"/>
  <c r="W300" i="82" s="1"/>
  <c r="U300" i="82"/>
  <c r="N300" i="82" s="1"/>
  <c r="V299" i="82"/>
  <c r="W299" i="82" s="1"/>
  <c r="U299" i="82"/>
  <c r="N299" i="82" s="1"/>
  <c r="V298" i="82"/>
  <c r="W298" i="82" s="1"/>
  <c r="U298" i="82"/>
  <c r="N298" i="82" s="1"/>
  <c r="V297" i="82"/>
  <c r="W297" i="82" s="1"/>
  <c r="U297" i="82"/>
  <c r="N297" i="82" s="1"/>
  <c r="V296" i="82"/>
  <c r="W296" i="82" s="1"/>
  <c r="U296" i="82"/>
  <c r="N296" i="82" s="1"/>
  <c r="V295" i="82"/>
  <c r="W295" i="82" s="1"/>
  <c r="U295" i="82"/>
  <c r="N295" i="82" s="1"/>
  <c r="V294" i="82"/>
  <c r="W294" i="82" s="1"/>
  <c r="U294" i="82"/>
  <c r="N294" i="82" s="1"/>
  <c r="V293" i="82"/>
  <c r="W293" i="82" s="1"/>
  <c r="U293" i="82"/>
  <c r="N293" i="82" s="1"/>
  <c r="V292" i="82"/>
  <c r="W292" i="82" s="1"/>
  <c r="U292" i="82"/>
  <c r="N292" i="82" s="1"/>
  <c r="V291" i="82"/>
  <c r="W291" i="82" s="1"/>
  <c r="U291" i="82"/>
  <c r="N291" i="82" s="1"/>
  <c r="V290" i="82"/>
  <c r="W290" i="82" s="1"/>
  <c r="U290" i="82"/>
  <c r="N290" i="82" s="1"/>
  <c r="V289" i="82"/>
  <c r="W289" i="82" s="1"/>
  <c r="U289" i="82"/>
  <c r="N289" i="82" s="1"/>
  <c r="V288" i="82"/>
  <c r="W288" i="82" s="1"/>
  <c r="U288" i="82"/>
  <c r="N288" i="82" s="1"/>
  <c r="V287" i="82"/>
  <c r="W287" i="82" s="1"/>
  <c r="U287" i="82"/>
  <c r="N287" i="82" s="1"/>
  <c r="V286" i="82"/>
  <c r="W286" i="82" s="1"/>
  <c r="U286" i="82"/>
  <c r="N286" i="82" s="1"/>
  <c r="V285" i="82"/>
  <c r="W285" i="82" s="1"/>
  <c r="U285" i="82"/>
  <c r="N285" i="82" s="1"/>
  <c r="V284" i="82"/>
  <c r="W284" i="82" s="1"/>
  <c r="U284" i="82"/>
  <c r="N284" i="82" s="1"/>
  <c r="V283" i="82"/>
  <c r="W283" i="82" s="1"/>
  <c r="U283" i="82"/>
  <c r="N283" i="82" s="1"/>
  <c r="V282" i="82"/>
  <c r="W282" i="82" s="1"/>
  <c r="U282" i="82"/>
  <c r="N282" i="82" s="1"/>
  <c r="V281" i="82"/>
  <c r="W281" i="82" s="1"/>
  <c r="U281" i="82"/>
  <c r="N281" i="82" s="1"/>
  <c r="V280" i="82"/>
  <c r="W280" i="82" s="1"/>
  <c r="U280" i="82"/>
  <c r="N280" i="82" s="1"/>
  <c r="V279" i="82"/>
  <c r="W279" i="82" s="1"/>
  <c r="U279" i="82"/>
  <c r="N279" i="82" s="1"/>
  <c r="V278" i="82"/>
  <c r="W278" i="82" s="1"/>
  <c r="U278" i="82"/>
  <c r="N278" i="82" s="1"/>
  <c r="V277" i="82"/>
  <c r="W277" i="82" s="1"/>
  <c r="U277" i="82"/>
  <c r="N277" i="82" s="1"/>
  <c r="V276" i="82"/>
  <c r="W276" i="82" s="1"/>
  <c r="U276" i="82"/>
  <c r="N276" i="82" s="1"/>
  <c r="V274" i="82"/>
  <c r="W274" i="82" s="1"/>
  <c r="X82" i="82"/>
  <c r="V82" i="82"/>
  <c r="W82" i="82" s="1"/>
  <c r="U82" i="82"/>
  <c r="N82" i="82" s="1"/>
  <c r="X100" i="82"/>
  <c r="V100" i="82"/>
  <c r="W100" i="82" s="1"/>
  <c r="U100" i="82"/>
  <c r="N100" i="82" s="1"/>
  <c r="X99" i="82"/>
  <c r="V99" i="82"/>
  <c r="W99" i="82" s="1"/>
  <c r="U99" i="82"/>
  <c r="N99" i="82" s="1"/>
  <c r="X98" i="82"/>
  <c r="V98" i="82"/>
  <c r="W98" i="82" s="1"/>
  <c r="U98" i="82"/>
  <c r="N98" i="82" s="1"/>
  <c r="X97" i="82"/>
  <c r="V97" i="82"/>
  <c r="W97" i="82" s="1"/>
  <c r="U97" i="82"/>
  <c r="N97" i="82" s="1"/>
  <c r="X96" i="82"/>
  <c r="V96" i="82"/>
  <c r="W96" i="82" s="1"/>
  <c r="U96" i="82"/>
  <c r="N96" i="82" s="1"/>
  <c r="X93" i="82"/>
  <c r="V93" i="82"/>
  <c r="W93" i="82" s="1"/>
  <c r="U93" i="82"/>
  <c r="N93" i="82" s="1"/>
  <c r="X91" i="82"/>
  <c r="V91" i="82"/>
  <c r="W91" i="82" s="1"/>
  <c r="U91" i="82"/>
  <c r="N91" i="82" s="1"/>
  <c r="X89" i="82"/>
  <c r="V89" i="82"/>
  <c r="W89" i="82" s="1"/>
  <c r="U89" i="82"/>
  <c r="N89" i="82" s="1"/>
  <c r="D104" i="99" l="1"/>
  <c r="N336" i="82"/>
  <c r="N340" i="82"/>
  <c r="N387" i="82"/>
  <c r="N390" i="82"/>
  <c r="N400" i="82"/>
  <c r="N432" i="82"/>
  <c r="N275" i="82"/>
  <c r="R626" i="82"/>
  <c r="R881" i="82"/>
  <c r="R737" i="82"/>
  <c r="R702" i="82"/>
  <c r="R759" i="82"/>
  <c r="R601" i="82"/>
  <c r="R794" i="82"/>
  <c r="R632" i="82"/>
  <c r="R752" i="82"/>
  <c r="R770" i="82"/>
  <c r="R667" i="82"/>
  <c r="N328" i="82"/>
  <c r="N343" i="82"/>
  <c r="N354" i="82"/>
  <c r="N370" i="82"/>
  <c r="N378" i="82"/>
  <c r="N424" i="82"/>
  <c r="N443" i="82"/>
  <c r="N460" i="82"/>
  <c r="N466" i="82"/>
  <c r="R870" i="82"/>
  <c r="R816" i="82"/>
  <c r="R663" i="82"/>
  <c r="R609" i="82"/>
  <c r="R821" i="82"/>
  <c r="R784" i="82"/>
  <c r="R780" i="82"/>
  <c r="R658" i="82"/>
  <c r="R774" i="82"/>
  <c r="R74" i="82"/>
  <c r="P274" i="82"/>
  <c r="P324" i="82"/>
  <c r="Q324" i="82" s="1"/>
  <c r="R324" i="82" s="1"/>
  <c r="P329" i="82"/>
  <c r="P330" i="82" s="1"/>
  <c r="P433" i="82"/>
  <c r="P277" i="82"/>
  <c r="Q277" i="82" s="1"/>
  <c r="R277" i="82" s="1"/>
  <c r="P283" i="82"/>
  <c r="Q283" i="82" s="1"/>
  <c r="R283" i="82" s="1"/>
  <c r="P287" i="82"/>
  <c r="Q287" i="82" s="1"/>
  <c r="R287" i="82" s="1"/>
  <c r="P437" i="82"/>
  <c r="Q437" i="82" s="1"/>
  <c r="R437" i="82" s="1"/>
  <c r="P303" i="82"/>
  <c r="Q303" i="82" s="1"/>
  <c r="R303" i="82" s="1"/>
  <c r="P311" i="82"/>
  <c r="Q311" i="82" s="1"/>
  <c r="R311" i="82" s="1"/>
  <c r="P327" i="82"/>
  <c r="P351" i="82"/>
  <c r="Q351" i="82" s="1"/>
  <c r="R351" i="82" s="1"/>
  <c r="P444" i="82"/>
  <c r="P461" i="82"/>
  <c r="P452" i="82"/>
  <c r="Q452" i="82" s="1"/>
  <c r="R452" i="82" s="1"/>
  <c r="P456" i="82"/>
  <c r="Q456" i="82" s="1"/>
  <c r="R456" i="82" s="1"/>
  <c r="P305" i="82"/>
  <c r="Q305" i="82" s="1"/>
  <c r="R305" i="82" s="1"/>
  <c r="P331" i="82"/>
  <c r="P363" i="82"/>
  <c r="Q363" i="82" s="1"/>
  <c r="R363" i="82" s="1"/>
  <c r="P425" i="82"/>
  <c r="P346" i="82"/>
  <c r="Q346" i="82" s="1"/>
  <c r="R346" i="82" s="1"/>
  <c r="P306" i="82"/>
  <c r="Q306" i="82" s="1"/>
  <c r="R306" i="82" s="1"/>
  <c r="P308" i="82"/>
  <c r="Q308" i="82" s="1"/>
  <c r="R308" i="82" s="1"/>
  <c r="P316" i="82"/>
  <c r="Q316" i="82" s="1"/>
  <c r="R316" i="82" s="1"/>
  <c r="P407" i="82"/>
  <c r="Q407" i="82" s="1"/>
  <c r="R407" i="82" s="1"/>
  <c r="P352" i="82"/>
  <c r="P359" i="82"/>
  <c r="Q359" i="82" s="1"/>
  <c r="R359" i="82" s="1"/>
  <c r="P383" i="82"/>
  <c r="P412" i="82"/>
  <c r="Q412" i="82" s="1"/>
  <c r="R412" i="82" s="1"/>
  <c r="P447" i="82"/>
  <c r="Q447" i="82" s="1"/>
  <c r="R447" i="82" s="1"/>
  <c r="P463" i="82"/>
  <c r="Q463" i="82" s="1"/>
  <c r="R463" i="82" s="1"/>
  <c r="P280" i="82"/>
  <c r="Q280" i="82" s="1"/>
  <c r="R280" i="82" s="1"/>
  <c r="P304" i="82"/>
  <c r="Q304" i="82" s="1"/>
  <c r="R304" i="82" s="1"/>
  <c r="P368" i="82"/>
  <c r="P386" i="82"/>
  <c r="P398" i="82"/>
  <c r="Q398" i="82" s="1"/>
  <c r="R398" i="82" s="1"/>
  <c r="P401" i="82"/>
  <c r="P405" i="82"/>
  <c r="Q405" i="82" s="1"/>
  <c r="R405" i="82" s="1"/>
  <c r="P411" i="82"/>
  <c r="Q411" i="82" s="1"/>
  <c r="R411" i="82" s="1"/>
  <c r="P442" i="82"/>
  <c r="Q442" i="82" s="1"/>
  <c r="R442" i="82" s="1"/>
  <c r="P455" i="82"/>
  <c r="P332" i="82"/>
  <c r="Q332" i="82" s="1"/>
  <c r="R332" i="82" s="1"/>
  <c r="P279" i="82"/>
  <c r="Q279" i="82" s="1"/>
  <c r="R279" i="82" s="1"/>
  <c r="P284" i="82"/>
  <c r="Q284" i="82" s="1"/>
  <c r="R284" i="82" s="1"/>
  <c r="P302" i="82"/>
  <c r="Q302" i="82" s="1"/>
  <c r="R302" i="82" s="1"/>
  <c r="P307" i="82"/>
  <c r="Q307" i="82" s="1"/>
  <c r="R307" i="82" s="1"/>
  <c r="P314" i="82"/>
  <c r="Q314" i="82" s="1"/>
  <c r="R314" i="82" s="1"/>
  <c r="P322" i="82"/>
  <c r="Q322" i="82" s="1"/>
  <c r="R322" i="82" s="1"/>
  <c r="P335" i="82"/>
  <c r="P342" i="82"/>
  <c r="Q342" i="82" s="1"/>
  <c r="R342" i="82" s="1"/>
  <c r="P361" i="82"/>
  <c r="Q361" i="82" s="1"/>
  <c r="R361" i="82" s="1"/>
  <c r="P367" i="82"/>
  <c r="P436" i="82"/>
  <c r="Q436" i="82" s="1"/>
  <c r="R436" i="82" s="1"/>
  <c r="P438" i="82"/>
  <c r="P474" i="82"/>
  <c r="P369" i="82"/>
  <c r="P355" i="82"/>
  <c r="P374" i="82"/>
  <c r="Q374" i="82" s="1"/>
  <c r="R374" i="82" s="1"/>
  <c r="P389" i="82"/>
  <c r="P323" i="82"/>
  <c r="Q323" i="82" s="1"/>
  <c r="R323" i="82" s="1"/>
  <c r="P399" i="82"/>
  <c r="Q399" i="82" s="1"/>
  <c r="R399" i="82" s="1"/>
  <c r="P426" i="82"/>
  <c r="Q426" i="82" s="1"/>
  <c r="R426" i="82" s="1"/>
  <c r="P429" i="82"/>
  <c r="Q429" i="82" s="1"/>
  <c r="R429" i="82" s="1"/>
  <c r="P291" i="82"/>
  <c r="Q291" i="82" s="1"/>
  <c r="R291" i="82" s="1"/>
  <c r="P319" i="82"/>
  <c r="Q319" i="82" s="1"/>
  <c r="R319" i="82" s="1"/>
  <c r="P320" i="82"/>
  <c r="Q320" i="82" s="1"/>
  <c r="R320" i="82" s="1"/>
  <c r="P357" i="82"/>
  <c r="Q357" i="82" s="1"/>
  <c r="R357" i="82" s="1"/>
  <c r="P375" i="82"/>
  <c r="P422" i="82"/>
  <c r="Q422" i="82" s="1"/>
  <c r="R422" i="82" s="1"/>
  <c r="P439" i="82"/>
  <c r="Q439" i="82" s="1"/>
  <c r="R439" i="82" s="1"/>
  <c r="P276" i="82"/>
  <c r="P281" i="82"/>
  <c r="Q281" i="82" s="1"/>
  <c r="R281" i="82" s="1"/>
  <c r="P288" i="82"/>
  <c r="Q288" i="82" s="1"/>
  <c r="R288" i="82" s="1"/>
  <c r="P295" i="82"/>
  <c r="Q295" i="82" s="1"/>
  <c r="R295" i="82" s="1"/>
  <c r="P312" i="82"/>
  <c r="Q312" i="82" s="1"/>
  <c r="R312" i="82" s="1"/>
  <c r="P318" i="82"/>
  <c r="Q318" i="82" s="1"/>
  <c r="R318" i="82" s="1"/>
  <c r="P338" i="82"/>
  <c r="P344" i="82"/>
  <c r="P348" i="82"/>
  <c r="Q348" i="82" s="1"/>
  <c r="R348" i="82" s="1"/>
  <c r="P365" i="82"/>
  <c r="Q365" i="82" s="1"/>
  <c r="R365" i="82" s="1"/>
  <c r="P371" i="82"/>
  <c r="P372" i="82" s="1"/>
  <c r="P376" i="82"/>
  <c r="Q376" i="82" s="1"/>
  <c r="R376" i="82" s="1"/>
  <c r="P381" i="82"/>
  <c r="P408" i="82"/>
  <c r="Q408" i="82" s="1"/>
  <c r="R408" i="82" s="1"/>
  <c r="P409" i="82"/>
  <c r="Q409" i="82" s="1"/>
  <c r="R409" i="82" s="1"/>
  <c r="P421" i="82"/>
  <c r="Q421" i="82" s="1"/>
  <c r="R421" i="82" s="1"/>
  <c r="P445" i="82"/>
  <c r="Q445" i="82" s="1"/>
  <c r="R445" i="82" s="1"/>
  <c r="P459" i="82"/>
  <c r="Q459" i="82" s="1"/>
  <c r="R459" i="82" s="1"/>
  <c r="P473" i="82"/>
  <c r="Q473" i="82" s="1"/>
  <c r="R473" i="82" s="1"/>
  <c r="P477" i="82"/>
  <c r="Q477" i="82" s="1"/>
  <c r="R477" i="82" s="1"/>
  <c r="P98" i="82"/>
  <c r="P293" i="82"/>
  <c r="Q293" i="82" s="1"/>
  <c r="R293" i="82" s="1"/>
  <c r="P297" i="82"/>
  <c r="Q297" i="82" s="1"/>
  <c r="R297" i="82" s="1"/>
  <c r="P300" i="82"/>
  <c r="Q300" i="82" s="1"/>
  <c r="R300" i="82" s="1"/>
  <c r="P334" i="82"/>
  <c r="P339" i="82"/>
  <c r="Q339" i="82" s="1"/>
  <c r="R339" i="82" s="1"/>
  <c r="P349" i="82"/>
  <c r="Q349" i="82" s="1"/>
  <c r="R349" i="82" s="1"/>
  <c r="P362" i="82"/>
  <c r="Q362" i="82" s="1"/>
  <c r="R362" i="82" s="1"/>
  <c r="P366" i="82"/>
  <c r="P380" i="82"/>
  <c r="Q380" i="82" s="1"/>
  <c r="R380" i="82" s="1"/>
  <c r="P396" i="82"/>
  <c r="Q396" i="82" s="1"/>
  <c r="R396" i="82" s="1"/>
  <c r="P415" i="82"/>
  <c r="Q415" i="82" s="1"/>
  <c r="R415" i="82" s="1"/>
  <c r="P416" i="82"/>
  <c r="Q416" i="82" s="1"/>
  <c r="R416" i="82" s="1"/>
  <c r="P417" i="82"/>
  <c r="Q417" i="82" s="1"/>
  <c r="R417" i="82" s="1"/>
  <c r="P430" i="82"/>
  <c r="Q430" i="82" s="1"/>
  <c r="R430" i="82" s="1"/>
  <c r="P435" i="82"/>
  <c r="Q435" i="82" s="1"/>
  <c r="R435" i="82" s="1"/>
  <c r="P449" i="82"/>
  <c r="P462" i="82"/>
  <c r="P465" i="82"/>
  <c r="Q465" i="82" s="1"/>
  <c r="R465" i="82" s="1"/>
  <c r="P470" i="82"/>
  <c r="Q470" i="82" s="1"/>
  <c r="R470" i="82" s="1"/>
  <c r="P292" i="82"/>
  <c r="Q292" i="82" s="1"/>
  <c r="R292" i="82" s="1"/>
  <c r="P296" i="82"/>
  <c r="Q296" i="82" s="1"/>
  <c r="R296" i="82" s="1"/>
  <c r="P299" i="82"/>
  <c r="Q299" i="82" s="1"/>
  <c r="R299" i="82" s="1"/>
  <c r="P315" i="82"/>
  <c r="Q315" i="82" s="1"/>
  <c r="R315" i="82" s="1"/>
  <c r="P341" i="82"/>
  <c r="P345" i="82"/>
  <c r="Q345" i="82" s="1"/>
  <c r="R345" i="82" s="1"/>
  <c r="P350" i="82"/>
  <c r="P353" i="82"/>
  <c r="Q353" i="82" s="1"/>
  <c r="R353" i="82" s="1"/>
  <c r="P358" i="82"/>
  <c r="Q358" i="82" s="1"/>
  <c r="R358" i="82" s="1"/>
  <c r="P379" i="82"/>
  <c r="P384" i="82"/>
  <c r="P395" i="82"/>
  <c r="P419" i="82"/>
  <c r="P420" i="82"/>
  <c r="P423" i="82"/>
  <c r="Q423" i="82" s="1"/>
  <c r="R423" i="82" s="1"/>
  <c r="P428" i="82"/>
  <c r="Q428" i="82" s="1"/>
  <c r="R428" i="82" s="1"/>
  <c r="P434" i="82"/>
  <c r="Q434" i="82" s="1"/>
  <c r="R434" i="82" s="1"/>
  <c r="P441" i="82"/>
  <c r="Q441" i="82" s="1"/>
  <c r="R441" i="82" s="1"/>
  <c r="P446" i="82"/>
  <c r="Q446" i="82" s="1"/>
  <c r="R446" i="82" s="1"/>
  <c r="P451" i="82"/>
  <c r="Q451" i="82" s="1"/>
  <c r="R451" i="82" s="1"/>
  <c r="P458" i="82"/>
  <c r="Q458" i="82" s="1"/>
  <c r="R458" i="82" s="1"/>
  <c r="P298" i="82"/>
  <c r="Q298" i="82" s="1"/>
  <c r="R298" i="82" s="1"/>
  <c r="P286" i="82"/>
  <c r="Q286" i="82" s="1"/>
  <c r="R286" i="82" s="1"/>
  <c r="P385" i="82"/>
  <c r="P285" i="82"/>
  <c r="Q285" i="82" s="1"/>
  <c r="R285" i="82" s="1"/>
  <c r="P290" i="82"/>
  <c r="Q290" i="82" s="1"/>
  <c r="R290" i="82" s="1"/>
  <c r="P301" i="82"/>
  <c r="Q301" i="82" s="1"/>
  <c r="R301" i="82" s="1"/>
  <c r="P310" i="82"/>
  <c r="Q310" i="82" s="1"/>
  <c r="R310" i="82" s="1"/>
  <c r="P313" i="82"/>
  <c r="Q313" i="82" s="1"/>
  <c r="R313" i="82" s="1"/>
  <c r="P326" i="82"/>
  <c r="Q326" i="82" s="1"/>
  <c r="R326" i="82" s="1"/>
  <c r="P406" i="82"/>
  <c r="Q406" i="82" s="1"/>
  <c r="R406" i="82" s="1"/>
  <c r="P413" i="82"/>
  <c r="P282" i="82"/>
  <c r="Q282" i="82" s="1"/>
  <c r="R282" i="82" s="1"/>
  <c r="P321" i="82"/>
  <c r="Q321" i="82" s="1"/>
  <c r="R321" i="82" s="1"/>
  <c r="P278" i="82"/>
  <c r="Q278" i="82" s="1"/>
  <c r="R278" i="82" s="1"/>
  <c r="P289" i="82"/>
  <c r="Q289" i="82" s="1"/>
  <c r="R289" i="82" s="1"/>
  <c r="P294" i="82"/>
  <c r="Q294" i="82" s="1"/>
  <c r="R294" i="82" s="1"/>
  <c r="P360" i="82"/>
  <c r="Q360" i="82" s="1"/>
  <c r="R360" i="82" s="1"/>
  <c r="P377" i="82"/>
  <c r="Q377" i="82" s="1"/>
  <c r="R377" i="82" s="1"/>
  <c r="P418" i="82"/>
  <c r="Q418" i="82" s="1"/>
  <c r="R418" i="82" s="1"/>
  <c r="P414" i="82"/>
  <c r="Q414" i="82" s="1"/>
  <c r="R414" i="82" s="1"/>
  <c r="P464" i="82"/>
  <c r="Q464" i="82" s="1"/>
  <c r="R464" i="82" s="1"/>
  <c r="P388" i="82"/>
  <c r="P393" i="82"/>
  <c r="P91" i="82"/>
  <c r="Q91" i="82" s="1"/>
  <c r="R91" i="82" s="1"/>
  <c r="P309" i="82"/>
  <c r="Q309" i="82" s="1"/>
  <c r="R309" i="82" s="1"/>
  <c r="P317" i="82"/>
  <c r="Q317" i="82" s="1"/>
  <c r="R317" i="82" s="1"/>
  <c r="P325" i="82"/>
  <c r="Q325" i="82" s="1"/>
  <c r="R325" i="82" s="1"/>
  <c r="P337" i="82"/>
  <c r="P347" i="82"/>
  <c r="Q347" i="82" s="1"/>
  <c r="R347" i="82" s="1"/>
  <c r="P356" i="82"/>
  <c r="Q356" i="82" s="1"/>
  <c r="R356" i="82" s="1"/>
  <c r="P364" i="82"/>
  <c r="Q364" i="82" s="1"/>
  <c r="R364" i="82" s="1"/>
  <c r="P373" i="82"/>
  <c r="P382" i="82"/>
  <c r="Q382" i="82" s="1"/>
  <c r="R382" i="82" s="1"/>
  <c r="P397" i="82"/>
  <c r="Q397" i="82" s="1"/>
  <c r="R397" i="82" s="1"/>
  <c r="P403" i="82"/>
  <c r="Q403" i="82" s="1"/>
  <c r="R403" i="82" s="1"/>
  <c r="P404" i="82"/>
  <c r="Q404" i="82" s="1"/>
  <c r="R404" i="82" s="1"/>
  <c r="P469" i="82"/>
  <c r="P391" i="82"/>
  <c r="P402" i="82"/>
  <c r="Q402" i="82" s="1"/>
  <c r="R402" i="82" s="1"/>
  <c r="P410" i="82"/>
  <c r="Q410" i="82" s="1"/>
  <c r="R410" i="82" s="1"/>
  <c r="P427" i="82"/>
  <c r="P431" i="82"/>
  <c r="P448" i="82"/>
  <c r="Q448" i="82" s="1"/>
  <c r="R448" i="82" s="1"/>
  <c r="P440" i="82"/>
  <c r="Q440" i="82" s="1"/>
  <c r="R440" i="82" s="1"/>
  <c r="P450" i="82"/>
  <c r="Q450" i="82" s="1"/>
  <c r="R450" i="82" s="1"/>
  <c r="P453" i="82"/>
  <c r="Q453" i="82" s="1"/>
  <c r="R453" i="82" s="1"/>
  <c r="P467" i="82"/>
  <c r="P471" i="82"/>
  <c r="Q471" i="82" s="1"/>
  <c r="R471" i="82" s="1"/>
  <c r="P475" i="82"/>
  <c r="Q475" i="82" s="1"/>
  <c r="R475" i="82" s="1"/>
  <c r="P454" i="82"/>
  <c r="P457" i="82"/>
  <c r="Q457" i="82" s="1"/>
  <c r="R457" i="82" s="1"/>
  <c r="P472" i="82"/>
  <c r="Q472" i="82" s="1"/>
  <c r="R472" i="82" s="1"/>
  <c r="P476" i="82"/>
  <c r="Q476" i="82" s="1"/>
  <c r="R476" i="82" s="1"/>
  <c r="P97" i="82"/>
  <c r="Q97" i="82" s="1"/>
  <c r="R97" i="82" s="1"/>
  <c r="P96" i="82"/>
  <c r="P82" i="82"/>
  <c r="Q82" i="82" s="1"/>
  <c r="R82" i="82" s="1"/>
  <c r="P100" i="82"/>
  <c r="Q100" i="82" s="1"/>
  <c r="R100" i="82" s="1"/>
  <c r="P89" i="82"/>
  <c r="Q89" i="82" s="1"/>
  <c r="R89" i="82" s="1"/>
  <c r="P93" i="82"/>
  <c r="Q93" i="82" s="1"/>
  <c r="R93" i="82" s="1"/>
  <c r="P99" i="82"/>
  <c r="Q99" i="82" s="1"/>
  <c r="R99" i="82" s="1"/>
  <c r="P343" i="82" l="1"/>
  <c r="P390" i="82"/>
  <c r="Q373" i="82"/>
  <c r="P378" i="82"/>
  <c r="Q337" i="82"/>
  <c r="P340" i="82"/>
  <c r="P400" i="82"/>
  <c r="Q276" i="82"/>
  <c r="P328" i="82"/>
  <c r="Q355" i="82"/>
  <c r="P370" i="82"/>
  <c r="Q401" i="82"/>
  <c r="P424" i="82"/>
  <c r="Q444" i="82"/>
  <c r="P460" i="82"/>
  <c r="Q467" i="82"/>
  <c r="P468" i="82"/>
  <c r="Q344" i="82"/>
  <c r="P354" i="82"/>
  <c r="Q425" i="82"/>
  <c r="P432" i="82"/>
  <c r="P275" i="82"/>
  <c r="Q391" i="82"/>
  <c r="P392" i="82"/>
  <c r="Q379" i="82"/>
  <c r="P387" i="82"/>
  <c r="Q433" i="82"/>
  <c r="P443" i="82"/>
  <c r="Q469" i="82"/>
  <c r="Q393" i="82"/>
  <c r="P394" i="82"/>
  <c r="P336" i="82"/>
  <c r="P466" i="82"/>
  <c r="Q96" i="82"/>
  <c r="Q375" i="82"/>
  <c r="Q369" i="82"/>
  <c r="Q462" i="82"/>
  <c r="Q389" i="82"/>
  <c r="Q386" i="82"/>
  <c r="Q395" i="82"/>
  <c r="Q400" i="82" s="1"/>
  <c r="Q427" i="82"/>
  <c r="Q419" i="82"/>
  <c r="Q341" i="82"/>
  <c r="Q343" i="82" s="1"/>
  <c r="Q334" i="82"/>
  <c r="Q438" i="82"/>
  <c r="Q368" i="82"/>
  <c r="Q352" i="82"/>
  <c r="Q461" i="82"/>
  <c r="Q420" i="82"/>
  <c r="Q371" i="82"/>
  <c r="Q372" i="82" s="1"/>
  <c r="Q474" i="82"/>
  <c r="Q331" i="82"/>
  <c r="Q274" i="82"/>
  <c r="Q329" i="82"/>
  <c r="Q330" i="82" s="1"/>
  <c r="Q388" i="82"/>
  <c r="Q413" i="82"/>
  <c r="Q385" i="82"/>
  <c r="Q449" i="82"/>
  <c r="Q338" i="82"/>
  <c r="Q366" i="82"/>
  <c r="Q381" i="82"/>
  <c r="Q335" i="82"/>
  <c r="Q383" i="82"/>
  <c r="Q454" i="82"/>
  <c r="Q431" i="82"/>
  <c r="Q384" i="82"/>
  <c r="Q350" i="82"/>
  <c r="Q367" i="82"/>
  <c r="Q455" i="82"/>
  <c r="Q327" i="82"/>
  <c r="Q98" i="82"/>
  <c r="X266" i="82"/>
  <c r="V266" i="82"/>
  <c r="W266" i="82" s="1"/>
  <c r="U266" i="82"/>
  <c r="N266" i="82" s="1"/>
  <c r="X265" i="82"/>
  <c r="V265" i="82"/>
  <c r="W265" i="82" s="1"/>
  <c r="U265" i="82"/>
  <c r="N265" i="82" s="1"/>
  <c r="X264" i="82"/>
  <c r="V264" i="82"/>
  <c r="W264" i="82" s="1"/>
  <c r="U264" i="82"/>
  <c r="N264" i="82" s="1"/>
  <c r="X263" i="82"/>
  <c r="V263" i="82"/>
  <c r="W263" i="82" s="1"/>
  <c r="U263" i="82"/>
  <c r="N263" i="82" s="1"/>
  <c r="X262" i="82"/>
  <c r="V262" i="82"/>
  <c r="W262" i="82" s="1"/>
  <c r="U262" i="82"/>
  <c r="N262" i="82" s="1"/>
  <c r="X261" i="82"/>
  <c r="V261" i="82"/>
  <c r="W261" i="82" s="1"/>
  <c r="U261" i="82"/>
  <c r="N261" i="82" s="1"/>
  <c r="X260" i="82"/>
  <c r="V260" i="82"/>
  <c r="W260" i="82" s="1"/>
  <c r="U260" i="82"/>
  <c r="N260" i="82" s="1"/>
  <c r="X259" i="82"/>
  <c r="V259" i="82"/>
  <c r="W259" i="82" s="1"/>
  <c r="U259" i="82"/>
  <c r="N259" i="82" s="1"/>
  <c r="X257" i="82"/>
  <c r="V257" i="82"/>
  <c r="W257" i="82" s="1"/>
  <c r="U257" i="82"/>
  <c r="N257" i="82" s="1"/>
  <c r="X256" i="82"/>
  <c r="V256" i="82"/>
  <c r="W256" i="82" s="1"/>
  <c r="U256" i="82"/>
  <c r="N256" i="82" s="1"/>
  <c r="X255" i="82"/>
  <c r="V255" i="82"/>
  <c r="W255" i="82" s="1"/>
  <c r="U255" i="82"/>
  <c r="N255" i="82" s="1"/>
  <c r="X254" i="82"/>
  <c r="V254" i="82"/>
  <c r="W254" i="82" s="1"/>
  <c r="U254" i="82"/>
  <c r="N254" i="82" s="1"/>
  <c r="X253" i="82"/>
  <c r="V253" i="82"/>
  <c r="W253" i="82" s="1"/>
  <c r="U253" i="82"/>
  <c r="N253" i="82" s="1"/>
  <c r="X252" i="82"/>
  <c r="V252" i="82"/>
  <c r="W252" i="82" s="1"/>
  <c r="U252" i="82"/>
  <c r="N252" i="82" s="1"/>
  <c r="V892" i="82"/>
  <c r="W892" i="82" s="1"/>
  <c r="U892" i="82"/>
  <c r="N892" i="82" s="1"/>
  <c r="V920" i="82"/>
  <c r="W920" i="82" s="1"/>
  <c r="U920" i="82"/>
  <c r="N920" i="82" s="1"/>
  <c r="V919" i="82"/>
  <c r="W919" i="82" s="1"/>
  <c r="U919" i="82"/>
  <c r="N919" i="82" s="1"/>
  <c r="V918" i="82"/>
  <c r="W918" i="82" s="1"/>
  <c r="U918" i="82"/>
  <c r="N918" i="82" s="1"/>
  <c r="V917" i="82"/>
  <c r="W917" i="82" s="1"/>
  <c r="U917" i="82"/>
  <c r="N917" i="82" s="1"/>
  <c r="V916" i="82"/>
  <c r="W916" i="82" s="1"/>
  <c r="U916" i="82"/>
  <c r="N916" i="82" s="1"/>
  <c r="V915" i="82"/>
  <c r="W915" i="82" s="1"/>
  <c r="U915" i="82"/>
  <c r="N915" i="82" s="1"/>
  <c r="V914" i="82"/>
  <c r="W914" i="82" s="1"/>
  <c r="U914" i="82"/>
  <c r="N914" i="82" s="1"/>
  <c r="V913" i="82"/>
  <c r="W913" i="82" s="1"/>
  <c r="U913" i="82"/>
  <c r="N913" i="82" s="1"/>
  <c r="V911" i="82"/>
  <c r="W911" i="82" s="1"/>
  <c r="U911" i="82"/>
  <c r="N911" i="82" s="1"/>
  <c r="N912" i="82" s="1"/>
  <c r="V909" i="82"/>
  <c r="W909" i="82" s="1"/>
  <c r="U909" i="82"/>
  <c r="N909" i="82" s="1"/>
  <c r="N910" i="82" s="1"/>
  <c r="V907" i="82"/>
  <c r="W907" i="82" s="1"/>
  <c r="U907" i="82"/>
  <c r="N907" i="82" s="1"/>
  <c r="N908" i="82" s="1"/>
  <c r="V905" i="82"/>
  <c r="W905" i="82" s="1"/>
  <c r="U905" i="82"/>
  <c r="N905" i="82" s="1"/>
  <c r="N906" i="82" s="1"/>
  <c r="V903" i="82"/>
  <c r="W903" i="82" s="1"/>
  <c r="U903" i="82"/>
  <c r="N903" i="82" s="1"/>
  <c r="N904" i="82" s="1"/>
  <c r="V901" i="82"/>
  <c r="W901" i="82" s="1"/>
  <c r="U901" i="82"/>
  <c r="N901" i="82" s="1"/>
  <c r="V900" i="82"/>
  <c r="W900" i="82" s="1"/>
  <c r="U900" i="82"/>
  <c r="N900" i="82" s="1"/>
  <c r="V899" i="82"/>
  <c r="W899" i="82" s="1"/>
  <c r="U899" i="82"/>
  <c r="N899" i="82" s="1"/>
  <c r="V898" i="82"/>
  <c r="W898" i="82" s="1"/>
  <c r="U898" i="82"/>
  <c r="N898" i="82" s="1"/>
  <c r="V897" i="82"/>
  <c r="W897" i="82" s="1"/>
  <c r="U897" i="82"/>
  <c r="N897" i="82" s="1"/>
  <c r="V896" i="82"/>
  <c r="W896" i="82" s="1"/>
  <c r="U896" i="82"/>
  <c r="N896" i="82" s="1"/>
  <c r="V895" i="82"/>
  <c r="W895" i="82" s="1"/>
  <c r="U895" i="82"/>
  <c r="N895" i="82" s="1"/>
  <c r="V893" i="82"/>
  <c r="W893" i="82" s="1"/>
  <c r="U893" i="82"/>
  <c r="N893" i="82" s="1"/>
  <c r="V564" i="82"/>
  <c r="W564" i="82" s="1"/>
  <c r="U564" i="82"/>
  <c r="N564" i="82" s="1"/>
  <c r="V563" i="82"/>
  <c r="W563" i="82" s="1"/>
  <c r="U563" i="82"/>
  <c r="N563" i="82" s="1"/>
  <c r="V562" i="82"/>
  <c r="W562" i="82" s="1"/>
  <c r="U562" i="82"/>
  <c r="N562" i="82" s="1"/>
  <c r="V561" i="82"/>
  <c r="W561" i="82" s="1"/>
  <c r="U561" i="82"/>
  <c r="N561" i="82" s="1"/>
  <c r="V560" i="82"/>
  <c r="W560" i="82" s="1"/>
  <c r="U560" i="82"/>
  <c r="N560" i="82" s="1"/>
  <c r="V559" i="82"/>
  <c r="W559" i="82" s="1"/>
  <c r="U559" i="82"/>
  <c r="N559" i="82" s="1"/>
  <c r="V558" i="82"/>
  <c r="W558" i="82" s="1"/>
  <c r="U558" i="82"/>
  <c r="N558" i="82" s="1"/>
  <c r="V557" i="82"/>
  <c r="W557" i="82" s="1"/>
  <c r="U557" i="82"/>
  <c r="N557" i="82" s="1"/>
  <c r="V556" i="82"/>
  <c r="W556" i="82" s="1"/>
  <c r="U556" i="82"/>
  <c r="N556" i="82" s="1"/>
  <c r="V555" i="82"/>
  <c r="W555" i="82" s="1"/>
  <c r="U555" i="82"/>
  <c r="N555" i="82" s="1"/>
  <c r="V554" i="82"/>
  <c r="W554" i="82" s="1"/>
  <c r="U554" i="82"/>
  <c r="N554" i="82" s="1"/>
  <c r="V553" i="82"/>
  <c r="W553" i="82" s="1"/>
  <c r="U553" i="82"/>
  <c r="N553" i="82" s="1"/>
  <c r="V552" i="82"/>
  <c r="W552" i="82" s="1"/>
  <c r="U552" i="82"/>
  <c r="N552" i="82" s="1"/>
  <c r="V551" i="82"/>
  <c r="W551" i="82" s="1"/>
  <c r="U551" i="82"/>
  <c r="N551" i="82" s="1"/>
  <c r="V550" i="82"/>
  <c r="W550" i="82" s="1"/>
  <c r="U550" i="82"/>
  <c r="N550" i="82" s="1"/>
  <c r="V549" i="82"/>
  <c r="W549" i="82" s="1"/>
  <c r="U549" i="82"/>
  <c r="N549" i="82" s="1"/>
  <c r="V548" i="82"/>
  <c r="W548" i="82" s="1"/>
  <c r="U548" i="82"/>
  <c r="N548" i="82" s="1"/>
  <c r="V547" i="82"/>
  <c r="W547" i="82" s="1"/>
  <c r="U547" i="82"/>
  <c r="N547" i="82" s="1"/>
  <c r="V546" i="82"/>
  <c r="W546" i="82" s="1"/>
  <c r="U546" i="82"/>
  <c r="N546" i="82" s="1"/>
  <c r="V545" i="82"/>
  <c r="W545" i="82" s="1"/>
  <c r="U545" i="82"/>
  <c r="N545" i="82" s="1"/>
  <c r="V544" i="82"/>
  <c r="W544" i="82" s="1"/>
  <c r="U544" i="82"/>
  <c r="N544" i="82" s="1"/>
  <c r="V543" i="82"/>
  <c r="W543" i="82" s="1"/>
  <c r="U543" i="82"/>
  <c r="N543" i="82" s="1"/>
  <c r="V542" i="82"/>
  <c r="W542" i="82" s="1"/>
  <c r="U542" i="82"/>
  <c r="N542" i="82" s="1"/>
  <c r="V541" i="82"/>
  <c r="W541" i="82" s="1"/>
  <c r="U541" i="82"/>
  <c r="N541" i="82" s="1"/>
  <c r="V540" i="82"/>
  <c r="W540" i="82" s="1"/>
  <c r="U540" i="82"/>
  <c r="N540" i="82" s="1"/>
  <c r="V539" i="82"/>
  <c r="W539" i="82" s="1"/>
  <c r="U539" i="82"/>
  <c r="N539" i="82" s="1"/>
  <c r="V538" i="82"/>
  <c r="W538" i="82" s="1"/>
  <c r="U538" i="82"/>
  <c r="N538" i="82" s="1"/>
  <c r="V537" i="82"/>
  <c r="W537" i="82" s="1"/>
  <c r="U537" i="82"/>
  <c r="N537" i="82" s="1"/>
  <c r="V536" i="82"/>
  <c r="W536" i="82" s="1"/>
  <c r="U536" i="82"/>
  <c r="N536" i="82" s="1"/>
  <c r="V535" i="82"/>
  <c r="W535" i="82" s="1"/>
  <c r="U535" i="82"/>
  <c r="N535" i="82" s="1"/>
  <c r="V534" i="82"/>
  <c r="W534" i="82" s="1"/>
  <c r="U534" i="82"/>
  <c r="N534" i="82" s="1"/>
  <c r="V533" i="82"/>
  <c r="W533" i="82" s="1"/>
  <c r="U533" i="82"/>
  <c r="N533" i="82" s="1"/>
  <c r="V532" i="82"/>
  <c r="W532" i="82" s="1"/>
  <c r="U532" i="82"/>
  <c r="N532" i="82" s="1"/>
  <c r="V531" i="82"/>
  <c r="W531" i="82" s="1"/>
  <c r="U531" i="82"/>
  <c r="N531" i="82" s="1"/>
  <c r="V530" i="82"/>
  <c r="W530" i="82" s="1"/>
  <c r="U530" i="82"/>
  <c r="N530" i="82" s="1"/>
  <c r="V529" i="82"/>
  <c r="W529" i="82" s="1"/>
  <c r="U529" i="82"/>
  <c r="N529" i="82" s="1"/>
  <c r="V528" i="82"/>
  <c r="W528" i="82" s="1"/>
  <c r="U528" i="82"/>
  <c r="N528" i="82" s="1"/>
  <c r="V527" i="82"/>
  <c r="W527" i="82" s="1"/>
  <c r="U527" i="82"/>
  <c r="N527" i="82" s="1"/>
  <c r="V526" i="82"/>
  <c r="W526" i="82" s="1"/>
  <c r="U526" i="82"/>
  <c r="N526" i="82" s="1"/>
  <c r="V525" i="82"/>
  <c r="W525" i="82" s="1"/>
  <c r="U525" i="82"/>
  <c r="N525" i="82" s="1"/>
  <c r="V524" i="82"/>
  <c r="W524" i="82" s="1"/>
  <c r="U524" i="82"/>
  <c r="N524" i="82" s="1"/>
  <c r="V523" i="82"/>
  <c r="W523" i="82" s="1"/>
  <c r="U523" i="82"/>
  <c r="N523" i="82" s="1"/>
  <c r="V522" i="82"/>
  <c r="W522" i="82" s="1"/>
  <c r="U522" i="82"/>
  <c r="N522" i="82" s="1"/>
  <c r="V521" i="82"/>
  <c r="W521" i="82" s="1"/>
  <c r="U521" i="82"/>
  <c r="N521" i="82" s="1"/>
  <c r="V520" i="82"/>
  <c r="W520" i="82" s="1"/>
  <c r="U520" i="82"/>
  <c r="N520" i="82" s="1"/>
  <c r="V519" i="82"/>
  <c r="W519" i="82" s="1"/>
  <c r="U519" i="82"/>
  <c r="N519" i="82" s="1"/>
  <c r="V518" i="82"/>
  <c r="W518" i="82" s="1"/>
  <c r="U518" i="82"/>
  <c r="N518" i="82" s="1"/>
  <c r="V517" i="82"/>
  <c r="W517" i="82" s="1"/>
  <c r="U517" i="82"/>
  <c r="N517" i="82" s="1"/>
  <c r="V516" i="82"/>
  <c r="W516" i="82" s="1"/>
  <c r="U516" i="82"/>
  <c r="N516" i="82" s="1"/>
  <c r="V515" i="82"/>
  <c r="W515" i="82" s="1"/>
  <c r="U515" i="82"/>
  <c r="N515" i="82" s="1"/>
  <c r="V514" i="82"/>
  <c r="W514" i="82" s="1"/>
  <c r="U514" i="82"/>
  <c r="N514" i="82" s="1"/>
  <c r="V513" i="82"/>
  <c r="W513" i="82" s="1"/>
  <c r="U513" i="82"/>
  <c r="N513" i="82" s="1"/>
  <c r="V512" i="82"/>
  <c r="W512" i="82" s="1"/>
  <c r="U512" i="82"/>
  <c r="N512" i="82" s="1"/>
  <c r="V511" i="82"/>
  <c r="W511" i="82" s="1"/>
  <c r="U511" i="82"/>
  <c r="N511" i="82" s="1"/>
  <c r="V510" i="82"/>
  <c r="W510" i="82" s="1"/>
  <c r="U510" i="82"/>
  <c r="N510" i="82" s="1"/>
  <c r="V509" i="82"/>
  <c r="W509" i="82" s="1"/>
  <c r="U509" i="82"/>
  <c r="N509" i="82" s="1"/>
  <c r="V508" i="82"/>
  <c r="W508" i="82" s="1"/>
  <c r="U508" i="82"/>
  <c r="N508" i="82" s="1"/>
  <c r="V507" i="82"/>
  <c r="W507" i="82" s="1"/>
  <c r="U507" i="82"/>
  <c r="N507" i="82" s="1"/>
  <c r="V506" i="82"/>
  <c r="W506" i="82" s="1"/>
  <c r="U506" i="82"/>
  <c r="N506" i="82" s="1"/>
  <c r="V505" i="82"/>
  <c r="W505" i="82" s="1"/>
  <c r="U505" i="82"/>
  <c r="N505" i="82" s="1"/>
  <c r="V504" i="82"/>
  <c r="W504" i="82" s="1"/>
  <c r="U504" i="82"/>
  <c r="N504" i="82" s="1"/>
  <c r="V503" i="82"/>
  <c r="W503" i="82" s="1"/>
  <c r="U503" i="82"/>
  <c r="N503" i="82" s="1"/>
  <c r="V502" i="82"/>
  <c r="W502" i="82" s="1"/>
  <c r="U502" i="82"/>
  <c r="N502" i="82" s="1"/>
  <c r="V501" i="82"/>
  <c r="W501" i="82" s="1"/>
  <c r="U501" i="82"/>
  <c r="N501" i="82" s="1"/>
  <c r="V500" i="82"/>
  <c r="W500" i="82" s="1"/>
  <c r="U500" i="82"/>
  <c r="N500" i="82" s="1"/>
  <c r="V499" i="82"/>
  <c r="W499" i="82" s="1"/>
  <c r="U499" i="82"/>
  <c r="N499" i="82" s="1"/>
  <c r="V497" i="82"/>
  <c r="W497" i="82" s="1"/>
  <c r="U497" i="82"/>
  <c r="N497" i="82" s="1"/>
  <c r="V496" i="82"/>
  <c r="W496" i="82" s="1"/>
  <c r="U496" i="82"/>
  <c r="N496" i="82" s="1"/>
  <c r="V495" i="82"/>
  <c r="W495" i="82" s="1"/>
  <c r="U495" i="82"/>
  <c r="N495" i="82" s="1"/>
  <c r="V494" i="82"/>
  <c r="W494" i="82" s="1"/>
  <c r="U494" i="82"/>
  <c r="N494" i="82" s="1"/>
  <c r="V493" i="82"/>
  <c r="W493" i="82" s="1"/>
  <c r="U493" i="82"/>
  <c r="N493" i="82" s="1"/>
  <c r="V492" i="82"/>
  <c r="W492" i="82" s="1"/>
  <c r="U492" i="82"/>
  <c r="N492" i="82" s="1"/>
  <c r="V491" i="82"/>
  <c r="W491" i="82" s="1"/>
  <c r="U491" i="82"/>
  <c r="N491" i="82" s="1"/>
  <c r="V489" i="82"/>
  <c r="W489" i="82" s="1"/>
  <c r="U489" i="82"/>
  <c r="N489" i="82" s="1"/>
  <c r="V488" i="82"/>
  <c r="W488" i="82" s="1"/>
  <c r="U488" i="82"/>
  <c r="N488" i="82" s="1"/>
  <c r="V486" i="82"/>
  <c r="W486" i="82" s="1"/>
  <c r="U486" i="82"/>
  <c r="N486" i="82" s="1"/>
  <c r="V485" i="82"/>
  <c r="W485" i="82" s="1"/>
  <c r="U485" i="82"/>
  <c r="N485" i="82" s="1"/>
  <c r="V484" i="82"/>
  <c r="W484" i="82" s="1"/>
  <c r="U484" i="82"/>
  <c r="N484" i="82" s="1"/>
  <c r="V483" i="82"/>
  <c r="W483" i="82" s="1"/>
  <c r="U483" i="82"/>
  <c r="N483" i="82" s="1"/>
  <c r="V482" i="82"/>
  <c r="W482" i="82" s="1"/>
  <c r="U482" i="82"/>
  <c r="N482" i="82" s="1"/>
  <c r="V481" i="82"/>
  <c r="W481" i="82" s="1"/>
  <c r="U481" i="82"/>
  <c r="N481" i="82" s="1"/>
  <c r="V480" i="82"/>
  <c r="W480" i="82" s="1"/>
  <c r="U480" i="82"/>
  <c r="N480" i="82" s="1"/>
  <c r="V479" i="82"/>
  <c r="W479" i="82" s="1"/>
  <c r="U479" i="82"/>
  <c r="N479" i="82" s="1"/>
  <c r="Q390" i="82" l="1"/>
  <c r="N581" i="82"/>
  <c r="Q466" i="82"/>
  <c r="Q275" i="82"/>
  <c r="R337" i="82"/>
  <c r="Q340" i="82"/>
  <c r="N490" i="82"/>
  <c r="N498" i="82"/>
  <c r="N902" i="82"/>
  <c r="N922" i="82"/>
  <c r="N894" i="82"/>
  <c r="Q336" i="82"/>
  <c r="R393" i="82"/>
  <c r="R394" i="82" s="1"/>
  <c r="Q394" i="82"/>
  <c r="R433" i="82"/>
  <c r="Q443" i="82"/>
  <c r="R391" i="82"/>
  <c r="R392" i="82" s="1"/>
  <c r="Q392" i="82"/>
  <c r="R425" i="82"/>
  <c r="Q432" i="82"/>
  <c r="R467" i="82"/>
  <c r="R468" i="82" s="1"/>
  <c r="Q468" i="82"/>
  <c r="R401" i="82"/>
  <c r="Q424" i="82"/>
  <c r="R276" i="82"/>
  <c r="Q328" i="82"/>
  <c r="R373" i="82"/>
  <c r="Q378" i="82"/>
  <c r="R469" i="82"/>
  <c r="R379" i="82"/>
  <c r="Q387" i="82"/>
  <c r="R344" i="82"/>
  <c r="Q354" i="82"/>
  <c r="R444" i="82"/>
  <c r="Q460" i="82"/>
  <c r="R355" i="82"/>
  <c r="Q370" i="82"/>
  <c r="N267" i="82"/>
  <c r="R96" i="82"/>
  <c r="R462" i="82"/>
  <c r="R375" i="82"/>
  <c r="R461" i="82"/>
  <c r="R368" i="82"/>
  <c r="R334" i="82"/>
  <c r="R419" i="82"/>
  <c r="R395" i="82"/>
  <c r="R400" i="82" s="1"/>
  <c r="R386" i="82"/>
  <c r="R352" i="82"/>
  <c r="R438" i="82"/>
  <c r="R341" i="82"/>
  <c r="R343" i="82" s="1"/>
  <c r="R427" i="82"/>
  <c r="R389" i="82"/>
  <c r="R369" i="82"/>
  <c r="R384" i="82"/>
  <c r="R454" i="82"/>
  <c r="R335" i="82"/>
  <c r="R366" i="82"/>
  <c r="R338" i="82"/>
  <c r="R449" i="82"/>
  <c r="R385" i="82"/>
  <c r="R388" i="82"/>
  <c r="R274" i="82"/>
  <c r="R331" i="82"/>
  <c r="R474" i="82"/>
  <c r="R371" i="82"/>
  <c r="R372" i="82" s="1"/>
  <c r="R420" i="82"/>
  <c r="R327" i="82"/>
  <c r="R455" i="82"/>
  <c r="R367" i="82"/>
  <c r="R350" i="82"/>
  <c r="R431" i="82"/>
  <c r="R383" i="82"/>
  <c r="R381" i="82"/>
  <c r="R413" i="82"/>
  <c r="R329" i="82"/>
  <c r="R330" i="82" s="1"/>
  <c r="R98" i="82"/>
  <c r="P254" i="82"/>
  <c r="P253" i="82"/>
  <c r="Q253" i="82" s="1"/>
  <c r="R253" i="82" s="1"/>
  <c r="P263" i="82"/>
  <c r="Q263" i="82" s="1"/>
  <c r="R263" i="82" s="1"/>
  <c r="P257" i="82"/>
  <c r="P262" i="82"/>
  <c r="Q262" i="82" s="1"/>
  <c r="R262" i="82" s="1"/>
  <c r="P264" i="82"/>
  <c r="P259" i="82"/>
  <c r="P260" i="82"/>
  <c r="Q260" i="82" s="1"/>
  <c r="R260" i="82" s="1"/>
  <c r="P255" i="82"/>
  <c r="Q255" i="82" s="1"/>
  <c r="R255" i="82" s="1"/>
  <c r="P266" i="82"/>
  <c r="Q266" i="82" s="1"/>
  <c r="R266" i="82" s="1"/>
  <c r="P252" i="82"/>
  <c r="Q252" i="82" s="1"/>
  <c r="R252" i="82" s="1"/>
  <c r="P256" i="82"/>
  <c r="Q256" i="82" s="1"/>
  <c r="R256" i="82" s="1"/>
  <c r="P261" i="82"/>
  <c r="Q261" i="82" s="1"/>
  <c r="R261" i="82" s="1"/>
  <c r="P265" i="82"/>
  <c r="Q265" i="82" s="1"/>
  <c r="R265" i="82" s="1"/>
  <c r="P523" i="82"/>
  <c r="Q523" i="82" s="1"/>
  <c r="R523" i="82" s="1"/>
  <c r="P540" i="82"/>
  <c r="Q540" i="82" s="1"/>
  <c r="R540" i="82" s="1"/>
  <c r="P901" i="82"/>
  <c r="P914" i="82"/>
  <c r="P550" i="82"/>
  <c r="P909" i="82"/>
  <c r="P528" i="82"/>
  <c r="P530" i="82"/>
  <c r="Q530" i="82" s="1"/>
  <c r="R530" i="82" s="1"/>
  <c r="P520" i="82"/>
  <c r="P516" i="82"/>
  <c r="P522" i="82"/>
  <c r="Q522" i="82" s="1"/>
  <c r="R522" i="82" s="1"/>
  <c r="P546" i="82"/>
  <c r="Q546" i="82" s="1"/>
  <c r="R546" i="82" s="1"/>
  <c r="P563" i="82"/>
  <c r="Q563" i="82" s="1"/>
  <c r="R563" i="82" s="1"/>
  <c r="P917" i="82"/>
  <c r="Q917" i="82" s="1"/>
  <c r="R917" i="82" s="1"/>
  <c r="P503" i="82"/>
  <c r="Q503" i="82" s="1"/>
  <c r="R503" i="82" s="1"/>
  <c r="P510" i="82"/>
  <c r="Q510" i="82" s="1"/>
  <c r="R510" i="82" s="1"/>
  <c r="P514" i="82"/>
  <c r="P527" i="82"/>
  <c r="Q527" i="82" s="1"/>
  <c r="R527" i="82" s="1"/>
  <c r="P544" i="82"/>
  <c r="Q544" i="82" s="1"/>
  <c r="R544" i="82" s="1"/>
  <c r="P556" i="82"/>
  <c r="Q556" i="82" s="1"/>
  <c r="R556" i="82" s="1"/>
  <c r="P560" i="82"/>
  <c r="Q560" i="82" s="1"/>
  <c r="R560" i="82" s="1"/>
  <c r="P561" i="82"/>
  <c r="Q561" i="82" s="1"/>
  <c r="R561" i="82" s="1"/>
  <c r="P482" i="82"/>
  <c r="P496" i="82"/>
  <c r="Q496" i="82" s="1"/>
  <c r="R496" i="82" s="1"/>
  <c r="P502" i="82"/>
  <c r="Q502" i="82" s="1"/>
  <c r="R502" i="82" s="1"/>
  <c r="P506" i="82"/>
  <c r="P509" i="82"/>
  <c r="P513" i="82"/>
  <c r="P519" i="82"/>
  <c r="Q519" i="82" s="1"/>
  <c r="R519" i="82" s="1"/>
  <c r="P524" i="82"/>
  <c r="P531" i="82"/>
  <c r="Q531" i="82" s="1"/>
  <c r="R531" i="82" s="1"/>
  <c r="P915" i="82"/>
  <c r="Q915" i="82" s="1"/>
  <c r="R915" i="82" s="1"/>
  <c r="P919" i="82"/>
  <c r="P892" i="82"/>
  <c r="P507" i="82"/>
  <c r="Q507" i="82" s="1"/>
  <c r="R507" i="82" s="1"/>
  <c r="P489" i="82"/>
  <c r="P492" i="82"/>
  <c r="Q492" i="82" s="1"/>
  <c r="R492" i="82" s="1"/>
  <c r="P497" i="82"/>
  <c r="Q497" i="82" s="1"/>
  <c r="R497" i="82" s="1"/>
  <c r="P517" i="82"/>
  <c r="Q517" i="82" s="1"/>
  <c r="R517" i="82" s="1"/>
  <c r="P547" i="82"/>
  <c r="P553" i="82"/>
  <c r="Q553" i="82" s="1"/>
  <c r="R553" i="82" s="1"/>
  <c r="P555" i="82"/>
  <c r="P913" i="82"/>
  <c r="P484" i="82"/>
  <c r="P493" i="82"/>
  <c r="Q493" i="82" s="1"/>
  <c r="R493" i="82" s="1"/>
  <c r="P483" i="82"/>
  <c r="Q483" i="82" s="1"/>
  <c r="R483" i="82" s="1"/>
  <c r="P488" i="82"/>
  <c r="P505" i="82"/>
  <c r="Q505" i="82" s="1"/>
  <c r="R505" i="82" s="1"/>
  <c r="P536" i="82"/>
  <c r="Q536" i="82" s="1"/>
  <c r="R536" i="82" s="1"/>
  <c r="P539" i="82"/>
  <c r="Q539" i="82" s="1"/>
  <c r="R539" i="82" s="1"/>
  <c r="P542" i="82"/>
  <c r="Q542" i="82" s="1"/>
  <c r="R542" i="82" s="1"/>
  <c r="P548" i="82"/>
  <c r="Q548" i="82" s="1"/>
  <c r="R548" i="82" s="1"/>
  <c r="P562" i="82"/>
  <c r="P897" i="82"/>
  <c r="P479" i="82"/>
  <c r="Q479" i="82" s="1"/>
  <c r="R479" i="82" s="1"/>
  <c r="P486" i="82"/>
  <c r="P532" i="82"/>
  <c r="Q532" i="82" s="1"/>
  <c r="R532" i="82" s="1"/>
  <c r="P538" i="82"/>
  <c r="Q538" i="82" s="1"/>
  <c r="R538" i="82" s="1"/>
  <c r="P554" i="82"/>
  <c r="Q554" i="82" s="1"/>
  <c r="R554" i="82" s="1"/>
  <c r="P518" i="82"/>
  <c r="Q518" i="82" s="1"/>
  <c r="R518" i="82" s="1"/>
  <c r="P526" i="82"/>
  <c r="Q526" i="82" s="1"/>
  <c r="R526" i="82" s="1"/>
  <c r="P534" i="82"/>
  <c r="Q534" i="82" s="1"/>
  <c r="R534" i="82" s="1"/>
  <c r="P535" i="82"/>
  <c r="P551" i="82"/>
  <c r="Q551" i="82" s="1"/>
  <c r="R551" i="82" s="1"/>
  <c r="P895" i="82"/>
  <c r="P899" i="82"/>
  <c r="Q899" i="82" s="1"/>
  <c r="R899" i="82" s="1"/>
  <c r="P501" i="82"/>
  <c r="Q501" i="82" s="1"/>
  <c r="R501" i="82" s="1"/>
  <c r="P558" i="82"/>
  <c r="Q558" i="82" s="1"/>
  <c r="R558" i="82" s="1"/>
  <c r="P896" i="82"/>
  <c r="P907" i="82"/>
  <c r="P908" i="82" s="1"/>
  <c r="P918" i="82"/>
  <c r="Q918" i="82" s="1"/>
  <c r="R918" i="82" s="1"/>
  <c r="P543" i="82"/>
  <c r="Q543" i="82" s="1"/>
  <c r="R543" i="82" s="1"/>
  <c r="P564" i="82"/>
  <c r="Q564" i="82" s="1"/>
  <c r="R564" i="82" s="1"/>
  <c r="P905" i="82"/>
  <c r="P906" i="82" s="1"/>
  <c r="P559" i="82"/>
  <c r="Q559" i="82" s="1"/>
  <c r="R559" i="82" s="1"/>
  <c r="P512" i="82"/>
  <c r="Q512" i="82" s="1"/>
  <c r="R512" i="82" s="1"/>
  <c r="P491" i="82"/>
  <c r="P508" i="82"/>
  <c r="Q508" i="82" s="1"/>
  <c r="R508" i="82" s="1"/>
  <c r="P495" i="82"/>
  <c r="P511" i="82"/>
  <c r="P481" i="82"/>
  <c r="P494" i="82"/>
  <c r="Q494" i="82" s="1"/>
  <c r="R494" i="82" s="1"/>
  <c r="P500" i="82"/>
  <c r="Q500" i="82" s="1"/>
  <c r="R500" i="82" s="1"/>
  <c r="P480" i="82"/>
  <c r="Q480" i="82" s="1"/>
  <c r="R480" i="82" s="1"/>
  <c r="P485" i="82"/>
  <c r="Q485" i="82" s="1"/>
  <c r="R485" i="82" s="1"/>
  <c r="P499" i="82"/>
  <c r="P504" i="82"/>
  <c r="Q504" i="82" s="1"/>
  <c r="R504" i="82" s="1"/>
  <c r="P515" i="82"/>
  <c r="P900" i="82"/>
  <c r="P521" i="82"/>
  <c r="Q521" i="82" s="1"/>
  <c r="R521" i="82" s="1"/>
  <c r="P529" i="82"/>
  <c r="Q529" i="82" s="1"/>
  <c r="R529" i="82" s="1"/>
  <c r="P533" i="82"/>
  <c r="Q533" i="82" s="1"/>
  <c r="R533" i="82" s="1"/>
  <c r="P537" i="82"/>
  <c r="Q537" i="82" s="1"/>
  <c r="R537" i="82" s="1"/>
  <c r="P545" i="82"/>
  <c r="Q545" i="82" s="1"/>
  <c r="R545" i="82" s="1"/>
  <c r="P525" i="82"/>
  <c r="Q525" i="82" s="1"/>
  <c r="R525" i="82" s="1"/>
  <c r="P552" i="82"/>
  <c r="Q552" i="82" s="1"/>
  <c r="R552" i="82" s="1"/>
  <c r="P898" i="82"/>
  <c r="Q898" i="82" s="1"/>
  <c r="R898" i="82" s="1"/>
  <c r="P911" i="82"/>
  <c r="P912" i="82" s="1"/>
  <c r="P920" i="82"/>
  <c r="P541" i="82"/>
  <c r="Q541" i="82" s="1"/>
  <c r="R541" i="82" s="1"/>
  <c r="P549" i="82"/>
  <c r="Q549" i="82" s="1"/>
  <c r="R549" i="82" s="1"/>
  <c r="P557" i="82"/>
  <c r="Q557" i="82" s="1"/>
  <c r="R557" i="82" s="1"/>
  <c r="P893" i="82"/>
  <c r="P903" i="82"/>
  <c r="P916" i="82"/>
  <c r="R336" i="82" l="1"/>
  <c r="Q488" i="82"/>
  <c r="P490" i="82"/>
  <c r="Q913" i="82"/>
  <c r="P922" i="82"/>
  <c r="R275" i="82"/>
  <c r="R370" i="82"/>
  <c r="R354" i="82"/>
  <c r="R328" i="82"/>
  <c r="R340" i="82"/>
  <c r="Q903" i="82"/>
  <c r="P904" i="82"/>
  <c r="Q499" i="82"/>
  <c r="P581" i="82"/>
  <c r="P894" i="82"/>
  <c r="Q909" i="82"/>
  <c r="P910" i="82"/>
  <c r="R390" i="82"/>
  <c r="Q491" i="82"/>
  <c r="P498" i="82"/>
  <c r="P902" i="82"/>
  <c r="R466" i="82"/>
  <c r="R460" i="82"/>
  <c r="R387" i="82"/>
  <c r="R378" i="82"/>
  <c r="R424" i="82"/>
  <c r="R432" i="82"/>
  <c r="R443" i="82"/>
  <c r="Q259" i="82"/>
  <c r="P267" i="82"/>
  <c r="Q907" i="82"/>
  <c r="Q908" i="82" s="1"/>
  <c r="Q893" i="82"/>
  <c r="Q900" i="82"/>
  <c r="Q897" i="82"/>
  <c r="Q896" i="82"/>
  <c r="Q919" i="82"/>
  <c r="Q905" i="82"/>
  <c r="Q906" i="82" s="1"/>
  <c r="Q489" i="82"/>
  <c r="Q892" i="82"/>
  <c r="Q901" i="82"/>
  <c r="Q895" i="82"/>
  <c r="Q920" i="82"/>
  <c r="Q916" i="82"/>
  <c r="Q515" i="82"/>
  <c r="Q511" i="82"/>
  <c r="Q514" i="82"/>
  <c r="Q528" i="82"/>
  <c r="Q484" i="82"/>
  <c r="Q513" i="82"/>
  <c r="Q520" i="82"/>
  <c r="Q562" i="82"/>
  <c r="Q509" i="82"/>
  <c r="Q482" i="82"/>
  <c r="Q516" i="82"/>
  <c r="Q486" i="82"/>
  <c r="Q495" i="82"/>
  <c r="Q535" i="82"/>
  <c r="Q547" i="82"/>
  <c r="Q911" i="82"/>
  <c r="Q912" i="82" s="1"/>
  <c r="Q481" i="82"/>
  <c r="Q555" i="82"/>
  <c r="Q524" i="82"/>
  <c r="Q506" i="82"/>
  <c r="Q550" i="82"/>
  <c r="Q914" i="82"/>
  <c r="Q254" i="82"/>
  <c r="Q257" i="82"/>
  <c r="Q264" i="82"/>
  <c r="Q894" i="82" l="1"/>
  <c r="Q902" i="82"/>
  <c r="R499" i="82"/>
  <c r="Q581" i="82"/>
  <c r="R913" i="82"/>
  <c r="Q922" i="82"/>
  <c r="R909" i="82"/>
  <c r="R910" i="82" s="1"/>
  <c r="Q910" i="82"/>
  <c r="R488" i="82"/>
  <c r="Q490" i="82"/>
  <c r="R491" i="82"/>
  <c r="Q498" i="82"/>
  <c r="R903" i="82"/>
  <c r="R904" i="82" s="1"/>
  <c r="Q904" i="82"/>
  <c r="R259" i="82"/>
  <c r="Q267" i="82"/>
  <c r="R900" i="82"/>
  <c r="R907" i="82"/>
  <c r="R908" i="82" s="1"/>
  <c r="R489" i="82"/>
  <c r="R905" i="82"/>
  <c r="R906" i="82" s="1"/>
  <c r="R892" i="82"/>
  <c r="R919" i="82"/>
  <c r="R896" i="82"/>
  <c r="R901" i="82"/>
  <c r="R897" i="82"/>
  <c r="R893" i="82"/>
  <c r="R895" i="82"/>
  <c r="R920" i="82"/>
  <c r="R914" i="82"/>
  <c r="R524" i="82"/>
  <c r="R555" i="82"/>
  <c r="R481" i="82"/>
  <c r="R535" i="82"/>
  <c r="R486" i="82"/>
  <c r="R509" i="82"/>
  <c r="R562" i="82"/>
  <c r="R513" i="82"/>
  <c r="R484" i="82"/>
  <c r="R528" i="82"/>
  <c r="R511" i="82"/>
  <c r="R916" i="82"/>
  <c r="R550" i="82"/>
  <c r="R506" i="82"/>
  <c r="R911" i="82"/>
  <c r="R912" i="82" s="1"/>
  <c r="R547" i="82"/>
  <c r="R495" i="82"/>
  <c r="R516" i="82"/>
  <c r="R482" i="82"/>
  <c r="R520" i="82"/>
  <c r="R514" i="82"/>
  <c r="R515" i="82"/>
  <c r="R257" i="82"/>
  <c r="R264" i="82"/>
  <c r="R254" i="82"/>
  <c r="C54" i="87"/>
  <c r="B50" i="87"/>
  <c r="G66" i="87"/>
  <c r="C67" i="87"/>
  <c r="H66" i="87"/>
  <c r="C61" i="87"/>
  <c r="C64" i="87" s="1"/>
  <c r="B61" i="87"/>
  <c r="B64" i="87" s="1"/>
  <c r="C106" i="87"/>
  <c r="B106" i="87"/>
  <c r="B54" i="87"/>
  <c r="B7" i="73"/>
  <c r="B9" i="73" s="1"/>
  <c r="C50" i="87"/>
  <c r="B67" i="87"/>
  <c r="X220" i="82"/>
  <c r="V220" i="82"/>
  <c r="W220" i="82" s="1"/>
  <c r="U220" i="82"/>
  <c r="N220" i="82" s="1"/>
  <c r="X251" i="82"/>
  <c r="V251" i="82"/>
  <c r="W251" i="82" s="1"/>
  <c r="U251" i="82"/>
  <c r="N251" i="82" s="1"/>
  <c r="X248" i="82"/>
  <c r="V248" i="82"/>
  <c r="W248" i="82" s="1"/>
  <c r="U248" i="82"/>
  <c r="N248" i="82" s="1"/>
  <c r="X247" i="82"/>
  <c r="V247" i="82"/>
  <c r="W247" i="82" s="1"/>
  <c r="U247" i="82"/>
  <c r="N247" i="82" s="1"/>
  <c r="X246" i="82"/>
  <c r="V246" i="82"/>
  <c r="W246" i="82" s="1"/>
  <c r="U246" i="82"/>
  <c r="N246" i="82" s="1"/>
  <c r="X239" i="82"/>
  <c r="V239" i="82"/>
  <c r="W239" i="82" s="1"/>
  <c r="U239" i="82"/>
  <c r="N239" i="82" s="1"/>
  <c r="X238" i="82"/>
  <c r="V238" i="82"/>
  <c r="W238" i="82" s="1"/>
  <c r="U238" i="82"/>
  <c r="N238" i="82" s="1"/>
  <c r="X237" i="82"/>
  <c r="V237" i="82"/>
  <c r="W237" i="82" s="1"/>
  <c r="U237" i="82"/>
  <c r="N237" i="82" s="1"/>
  <c r="X236" i="82"/>
  <c r="V236" i="82"/>
  <c r="W236" i="82" s="1"/>
  <c r="U236" i="82"/>
  <c r="N236" i="82" s="1"/>
  <c r="X235" i="82"/>
  <c r="V235" i="82"/>
  <c r="W235" i="82" s="1"/>
  <c r="U235" i="82"/>
  <c r="N235" i="82" s="1"/>
  <c r="X234" i="82"/>
  <c r="V234" i="82"/>
  <c r="W234" i="82" s="1"/>
  <c r="U234" i="82"/>
  <c r="N234" i="82" s="1"/>
  <c r="X233" i="82"/>
  <c r="V233" i="82"/>
  <c r="W233" i="82" s="1"/>
  <c r="U233" i="82"/>
  <c r="N233" i="82" s="1"/>
  <c r="X232" i="82"/>
  <c r="V232" i="82"/>
  <c r="W232" i="82" s="1"/>
  <c r="U232" i="82"/>
  <c r="N232" i="82" s="1"/>
  <c r="X231" i="82"/>
  <c r="V231" i="82"/>
  <c r="W231" i="82" s="1"/>
  <c r="U231" i="82"/>
  <c r="N231" i="82" s="1"/>
  <c r="X230" i="82"/>
  <c r="V230" i="82"/>
  <c r="W230" i="82" s="1"/>
  <c r="U230" i="82"/>
  <c r="N230" i="82" s="1"/>
  <c r="X229" i="82"/>
  <c r="V229" i="82"/>
  <c r="W229" i="82" s="1"/>
  <c r="U229" i="82"/>
  <c r="N229" i="82" s="1"/>
  <c r="X228" i="82"/>
  <c r="V228" i="82"/>
  <c r="W228" i="82" s="1"/>
  <c r="U228" i="82"/>
  <c r="N228" i="82" s="1"/>
  <c r="X245" i="82"/>
  <c r="V245" i="82"/>
  <c r="W245" i="82" s="1"/>
  <c r="U245" i="82"/>
  <c r="N245" i="82" s="1"/>
  <c r="X244" i="82"/>
  <c r="V244" i="82"/>
  <c r="W244" i="82" s="1"/>
  <c r="U244" i="82"/>
  <c r="N244" i="82" s="1"/>
  <c r="X243" i="82"/>
  <c r="V243" i="82"/>
  <c r="W243" i="82" s="1"/>
  <c r="U243" i="82"/>
  <c r="N243" i="82" s="1"/>
  <c r="X242" i="82"/>
  <c r="V242" i="82"/>
  <c r="W242" i="82" s="1"/>
  <c r="U242" i="82"/>
  <c r="N242" i="82" s="1"/>
  <c r="X241" i="82"/>
  <c r="V241" i="82"/>
  <c r="W241" i="82" s="1"/>
  <c r="U241" i="82"/>
  <c r="N241" i="82" s="1"/>
  <c r="X240" i="82"/>
  <c r="V240" i="82"/>
  <c r="W240" i="82" s="1"/>
  <c r="U240" i="82"/>
  <c r="N240" i="82" s="1"/>
  <c r="X250" i="82"/>
  <c r="V250" i="82"/>
  <c r="W250" i="82" s="1"/>
  <c r="U250" i="82"/>
  <c r="N250" i="82" s="1"/>
  <c r="X249" i="82"/>
  <c r="V249" i="82"/>
  <c r="W249" i="82" s="1"/>
  <c r="U249" i="82"/>
  <c r="N249" i="82" s="1"/>
  <c r="X227" i="82"/>
  <c r="V227" i="82"/>
  <c r="W227" i="82" s="1"/>
  <c r="U227" i="82"/>
  <c r="N227" i="82" s="1"/>
  <c r="X226" i="82"/>
  <c r="V226" i="82"/>
  <c r="W226" i="82" s="1"/>
  <c r="U226" i="82"/>
  <c r="N226" i="82" s="1"/>
  <c r="U213" i="82"/>
  <c r="N213" i="82" s="1"/>
  <c r="X213" i="82"/>
  <c r="V213" i="82"/>
  <c r="W213" i="82" s="1"/>
  <c r="X222" i="82"/>
  <c r="V222" i="82"/>
  <c r="W222" i="82" s="1"/>
  <c r="U222" i="82"/>
  <c r="N222" i="82" s="1"/>
  <c r="X221" i="82"/>
  <c r="V221" i="82"/>
  <c r="W221" i="82" s="1"/>
  <c r="U221" i="82"/>
  <c r="N221" i="82" s="1"/>
  <c r="X218" i="82"/>
  <c r="V218" i="82"/>
  <c r="W218" i="82" s="1"/>
  <c r="U218" i="82"/>
  <c r="N218" i="82" s="1"/>
  <c r="X217" i="82"/>
  <c r="V217" i="82"/>
  <c r="W217" i="82" s="1"/>
  <c r="U217" i="82"/>
  <c r="N217" i="82" s="1"/>
  <c r="X216" i="82"/>
  <c r="V216" i="82"/>
  <c r="W216" i="82" s="1"/>
  <c r="U216" i="82"/>
  <c r="N216" i="82" s="1"/>
  <c r="X215" i="82"/>
  <c r="V215" i="82"/>
  <c r="W215" i="82" s="1"/>
  <c r="U215" i="82"/>
  <c r="N215" i="82" s="1"/>
  <c r="X214" i="82"/>
  <c r="V214" i="82"/>
  <c r="W214" i="82" s="1"/>
  <c r="U214" i="82"/>
  <c r="N214" i="82" s="1"/>
  <c r="X87" i="82"/>
  <c r="V87" i="82"/>
  <c r="W87" i="82" s="1"/>
  <c r="U87" i="82"/>
  <c r="N87" i="82" s="1"/>
  <c r="N95" i="82" s="1"/>
  <c r="X81" i="82"/>
  <c r="V81" i="82"/>
  <c r="W81" i="82" s="1"/>
  <c r="U81" i="82"/>
  <c r="N81" i="82" s="1"/>
  <c r="X224" i="82"/>
  <c r="V224" i="82"/>
  <c r="W224" i="82" s="1"/>
  <c r="U224" i="82"/>
  <c r="N224" i="82" s="1"/>
  <c r="X223" i="82"/>
  <c r="V223" i="82"/>
  <c r="W223" i="82" s="1"/>
  <c r="U223" i="82"/>
  <c r="N223" i="82" s="1"/>
  <c r="X219" i="82"/>
  <c r="V219" i="82"/>
  <c r="W219" i="82" s="1"/>
  <c r="U219" i="82"/>
  <c r="N219" i="82" s="1"/>
  <c r="X111" i="82"/>
  <c r="V111" i="82"/>
  <c r="W111" i="82" s="1"/>
  <c r="U111" i="82"/>
  <c r="N111" i="82" s="1"/>
  <c r="X110" i="82"/>
  <c r="V110" i="82"/>
  <c r="W110" i="82" s="1"/>
  <c r="U110" i="82"/>
  <c r="N110" i="82" s="1"/>
  <c r="X108" i="82"/>
  <c r="V108" i="82"/>
  <c r="W108" i="82" s="1"/>
  <c r="U108" i="82"/>
  <c r="N108" i="82" s="1"/>
  <c r="X107" i="82"/>
  <c r="V107" i="82"/>
  <c r="W107" i="82" s="1"/>
  <c r="U107" i="82"/>
  <c r="N107" i="82" s="1"/>
  <c r="X106" i="82"/>
  <c r="V106" i="82"/>
  <c r="W106" i="82" s="1"/>
  <c r="U106" i="82"/>
  <c r="N106" i="82" s="1"/>
  <c r="X105" i="82"/>
  <c r="V105" i="82"/>
  <c r="W105" i="82" s="1"/>
  <c r="U105" i="82"/>
  <c r="N105" i="82" s="1"/>
  <c r="X104" i="82"/>
  <c r="V104" i="82"/>
  <c r="W104" i="82" s="1"/>
  <c r="U104" i="82"/>
  <c r="N104" i="82" s="1"/>
  <c r="X103" i="82"/>
  <c r="V103" i="82"/>
  <c r="W103" i="82" s="1"/>
  <c r="U103" i="82"/>
  <c r="N103" i="82" s="1"/>
  <c r="V478" i="82"/>
  <c r="W478" i="82" s="1"/>
  <c r="U478" i="82"/>
  <c r="N478" i="82" s="1"/>
  <c r="V101" i="82"/>
  <c r="W101" i="82" s="1"/>
  <c r="X101" i="82"/>
  <c r="U101" i="82"/>
  <c r="N101" i="82" s="1"/>
  <c r="V102" i="82"/>
  <c r="W102" i="82" s="1"/>
  <c r="X102" i="82"/>
  <c r="U102" i="82"/>
  <c r="N102" i="82" s="1"/>
  <c r="V225" i="82"/>
  <c r="W225" i="82" s="1"/>
  <c r="X225" i="82"/>
  <c r="U225" i="82"/>
  <c r="N225" i="82" s="1"/>
  <c r="V75" i="82"/>
  <c r="W75" i="82" s="1"/>
  <c r="X75" i="82"/>
  <c r="U75" i="82"/>
  <c r="N75" i="82" s="1"/>
  <c r="V76" i="82"/>
  <c r="W76" i="82" s="1"/>
  <c r="X76" i="82"/>
  <c r="U76" i="82"/>
  <c r="N76" i="82" s="1"/>
  <c r="V8" i="82"/>
  <c r="W8" i="82" s="1"/>
  <c r="X8" i="82"/>
  <c r="U8" i="82"/>
  <c r="N8" i="82" s="1"/>
  <c r="V9" i="82"/>
  <c r="W9" i="82" s="1"/>
  <c r="X9" i="82"/>
  <c r="U9" i="82"/>
  <c r="N9" i="82" s="1"/>
  <c r="V10" i="82"/>
  <c r="W10" i="82" s="1"/>
  <c r="X10" i="82"/>
  <c r="U10" i="82"/>
  <c r="N10" i="82" s="1"/>
  <c r="V11" i="82"/>
  <c r="W11" i="82" s="1"/>
  <c r="X11" i="82"/>
  <c r="U11" i="82"/>
  <c r="N11" i="82" s="1"/>
  <c r="V12" i="82"/>
  <c r="W12" i="82" s="1"/>
  <c r="X12" i="82"/>
  <c r="U12" i="82"/>
  <c r="N12" i="82" s="1"/>
  <c r="V13" i="82"/>
  <c r="W13" i="82" s="1"/>
  <c r="X13" i="82"/>
  <c r="U13" i="82"/>
  <c r="N13" i="82" s="1"/>
  <c r="V14" i="82"/>
  <c r="W14" i="82" s="1"/>
  <c r="X14" i="82"/>
  <c r="U14" i="82"/>
  <c r="N14" i="82" s="1"/>
  <c r="V16" i="82"/>
  <c r="W16" i="82" s="1"/>
  <c r="X16" i="82"/>
  <c r="U16" i="82"/>
  <c r="N16" i="82" s="1"/>
  <c r="V17" i="82"/>
  <c r="W17" i="82" s="1"/>
  <c r="X17" i="82"/>
  <c r="U17" i="82"/>
  <c r="N17" i="82" s="1"/>
  <c r="V18" i="82"/>
  <c r="W18" i="82" s="1"/>
  <c r="X18" i="82"/>
  <c r="U18" i="82"/>
  <c r="N18" i="82" s="1"/>
  <c r="V19" i="82"/>
  <c r="W19" i="82" s="1"/>
  <c r="X19" i="82"/>
  <c r="U19" i="82"/>
  <c r="N19" i="82" s="1"/>
  <c r="V20" i="82"/>
  <c r="W20" i="82" s="1"/>
  <c r="X20" i="82"/>
  <c r="U20" i="82"/>
  <c r="N20" i="82" s="1"/>
  <c r="V21" i="82"/>
  <c r="W21" i="82" s="1"/>
  <c r="X21" i="82"/>
  <c r="U21" i="82"/>
  <c r="N21" i="82" s="1"/>
  <c r="V22" i="82"/>
  <c r="W22" i="82" s="1"/>
  <c r="X22" i="82"/>
  <c r="U22" i="82"/>
  <c r="N22" i="82" s="1"/>
  <c r="V24" i="82"/>
  <c r="W24" i="82" s="1"/>
  <c r="X24" i="82"/>
  <c r="U24" i="82"/>
  <c r="N24" i="82" s="1"/>
  <c r="V25" i="82"/>
  <c r="W25" i="82" s="1"/>
  <c r="X25" i="82"/>
  <c r="U25" i="82"/>
  <c r="N25" i="82" s="1"/>
  <c r="V26" i="82"/>
  <c r="W26" i="82" s="1"/>
  <c r="X26" i="82"/>
  <c r="U26" i="82"/>
  <c r="N26" i="82" s="1"/>
  <c r="V27" i="82"/>
  <c r="W27" i="82" s="1"/>
  <c r="X27" i="82"/>
  <c r="U27" i="82"/>
  <c r="N27" i="82" s="1"/>
  <c r="V28" i="82"/>
  <c r="W28" i="82" s="1"/>
  <c r="X28" i="82"/>
  <c r="U28" i="82"/>
  <c r="N28" i="82" s="1"/>
  <c r="V29" i="82"/>
  <c r="W29" i="82" s="1"/>
  <c r="X29" i="82"/>
  <c r="U29" i="82"/>
  <c r="N29" i="82" s="1"/>
  <c r="V30" i="82"/>
  <c r="W30" i="82" s="1"/>
  <c r="X30" i="82"/>
  <c r="U30" i="82"/>
  <c r="N30" i="82" s="1"/>
  <c r="V32" i="82"/>
  <c r="W32" i="82" s="1"/>
  <c r="X32" i="82"/>
  <c r="U32" i="82"/>
  <c r="N32" i="82" s="1"/>
  <c r="V33" i="82"/>
  <c r="W33" i="82" s="1"/>
  <c r="X33" i="82"/>
  <c r="U33" i="82"/>
  <c r="N33" i="82" s="1"/>
  <c r="V34" i="82"/>
  <c r="W34" i="82" s="1"/>
  <c r="X34" i="82"/>
  <c r="U34" i="82"/>
  <c r="N34" i="82" s="1"/>
  <c r="V35" i="82"/>
  <c r="W35" i="82" s="1"/>
  <c r="X35" i="82"/>
  <c r="U35" i="82"/>
  <c r="N35" i="82" s="1"/>
  <c r="V36" i="82"/>
  <c r="W36" i="82" s="1"/>
  <c r="X36" i="82"/>
  <c r="U36" i="82"/>
  <c r="N36" i="82" s="1"/>
  <c r="V67" i="82"/>
  <c r="W67" i="82" s="1"/>
  <c r="X67" i="82"/>
  <c r="U67" i="82"/>
  <c r="N67" i="82" s="1"/>
  <c r="V68" i="82"/>
  <c r="W68" i="82" s="1"/>
  <c r="X68" i="82"/>
  <c r="U68" i="82"/>
  <c r="N68" i="82" s="1"/>
  <c r="V69" i="82"/>
  <c r="W69" i="82" s="1"/>
  <c r="X69" i="82"/>
  <c r="U69" i="82"/>
  <c r="N69" i="82" s="1"/>
  <c r="B5" i="73"/>
  <c r="E977" i="82"/>
  <c r="N970" i="63" s="1"/>
  <c r="A3" i="63"/>
  <c r="A2" i="63"/>
  <c r="X273" i="82"/>
  <c r="V273" i="82"/>
  <c r="W273" i="82" s="1"/>
  <c r="U273" i="82"/>
  <c r="X270" i="82"/>
  <c r="V270" i="82"/>
  <c r="W270" i="82" s="1"/>
  <c r="U270" i="82"/>
  <c r="X269" i="82"/>
  <c r="V269" i="82"/>
  <c r="W269" i="82" s="1"/>
  <c r="U269" i="82"/>
  <c r="V80" i="82"/>
  <c r="W80" i="82" s="1"/>
  <c r="U80" i="82"/>
  <c r="V72" i="82"/>
  <c r="W72" i="82" s="1"/>
  <c r="U72" i="82"/>
  <c r="E980" i="63"/>
  <c r="M973" i="63"/>
  <c r="E984" i="63" s="1"/>
  <c r="L973" i="63"/>
  <c r="D984" i="63" s="1"/>
  <c r="R894" i="82" l="1"/>
  <c r="R490" i="82"/>
  <c r="R902" i="82"/>
  <c r="R498" i="82"/>
  <c r="R581" i="82"/>
  <c r="N487" i="82"/>
  <c r="N965" i="82" s="1"/>
  <c r="R922" i="82"/>
  <c r="N109" i="82"/>
  <c r="N112" i="82"/>
  <c r="N84" i="82"/>
  <c r="N258" i="82"/>
  <c r="R267" i="82"/>
  <c r="N78" i="82"/>
  <c r="N79" i="82"/>
  <c r="F973" i="82" s="1"/>
  <c r="N39" i="82"/>
  <c r="N70" i="82"/>
  <c r="N31" i="82"/>
  <c r="N23" i="82"/>
  <c r="N15" i="82"/>
  <c r="M974" i="63"/>
  <c r="E983" i="63"/>
  <c r="D983" i="63"/>
  <c r="P251" i="82"/>
  <c r="Q251" i="82" s="1"/>
  <c r="R251" i="82" s="1"/>
  <c r="P214" i="82"/>
  <c r="Q214" i="82" s="1"/>
  <c r="R214" i="82" s="1"/>
  <c r="P216" i="82"/>
  <c r="Q216" i="82" s="1"/>
  <c r="R216" i="82" s="1"/>
  <c r="P36" i="82"/>
  <c r="P32" i="82"/>
  <c r="P33" i="82"/>
  <c r="P18" i="82"/>
  <c r="P13" i="82"/>
  <c r="P101" i="82"/>
  <c r="P221" i="82"/>
  <c r="P222" i="82"/>
  <c r="Q222" i="82" s="1"/>
  <c r="R222" i="82" s="1"/>
  <c r="P249" i="82"/>
  <c r="Q249" i="82" s="1"/>
  <c r="R249" i="82" s="1"/>
  <c r="P240" i="82"/>
  <c r="P232" i="82"/>
  <c r="P234" i="82"/>
  <c r="P236" i="82"/>
  <c r="Q236" i="82" s="1"/>
  <c r="R236" i="82" s="1"/>
  <c r="P239" i="82"/>
  <c r="Q239" i="82" s="1"/>
  <c r="R239" i="82" s="1"/>
  <c r="P27" i="82"/>
  <c r="Q27" i="82" s="1"/>
  <c r="R27" i="82" s="1"/>
  <c r="P12" i="82"/>
  <c r="P9" i="82"/>
  <c r="Q9" i="82" s="1"/>
  <c r="R9" i="82" s="1"/>
  <c r="P219" i="82"/>
  <c r="Q219" i="82" s="1"/>
  <c r="R219" i="82" s="1"/>
  <c r="P87" i="82"/>
  <c r="P95" i="82" s="1"/>
  <c r="P246" i="82"/>
  <c r="P68" i="82"/>
  <c r="P22" i="82"/>
  <c r="Q22" i="82" s="1"/>
  <c r="R22" i="82" s="1"/>
  <c r="P75" i="82"/>
  <c r="P105" i="82"/>
  <c r="Q105" i="82" s="1"/>
  <c r="R105" i="82" s="1"/>
  <c r="P231" i="82"/>
  <c r="P21" i="82"/>
  <c r="P16" i="82"/>
  <c r="P17" i="82"/>
  <c r="P69" i="82"/>
  <c r="P34" i="82"/>
  <c r="Q34" i="82" s="1"/>
  <c r="R34" i="82" s="1"/>
  <c r="P19" i="82"/>
  <c r="P102" i="82"/>
  <c r="P35" i="82"/>
  <c r="P28" i="82"/>
  <c r="P26" i="82"/>
  <c r="P25" i="82"/>
  <c r="Q25" i="82" s="1"/>
  <c r="R25" i="82" s="1"/>
  <c r="P10" i="82"/>
  <c r="Q10" i="82" s="1"/>
  <c r="R10" i="82" s="1"/>
  <c r="P8" i="82"/>
  <c r="P67" i="82"/>
  <c r="P30" i="82"/>
  <c r="P238" i="82"/>
  <c r="P241" i="82"/>
  <c r="Q241" i="82" s="1"/>
  <c r="R241" i="82" s="1"/>
  <c r="P248" i="82"/>
  <c r="Q248" i="82" s="1"/>
  <c r="R248" i="82" s="1"/>
  <c r="P220" i="82"/>
  <c r="Q220" i="82" s="1"/>
  <c r="R220" i="82" s="1"/>
  <c r="P107" i="82"/>
  <c r="Q107" i="82" s="1"/>
  <c r="R107" i="82" s="1"/>
  <c r="P108" i="82"/>
  <c r="P110" i="82"/>
  <c r="Q110" i="82" s="1"/>
  <c r="R110" i="82" s="1"/>
  <c r="P111" i="82"/>
  <c r="Q111" i="82" s="1"/>
  <c r="R111" i="82" s="1"/>
  <c r="P223" i="82"/>
  <c r="Q223" i="82" s="1"/>
  <c r="R223" i="82" s="1"/>
  <c r="P224" i="82"/>
  <c r="Q224" i="82" s="1"/>
  <c r="R224" i="82" s="1"/>
  <c r="P235" i="82"/>
  <c r="Q235" i="82" s="1"/>
  <c r="R235" i="82" s="1"/>
  <c r="P81" i="82"/>
  <c r="Q81" i="82" s="1"/>
  <c r="R81" i="82" s="1"/>
  <c r="P218" i="82"/>
  <c r="Q218" i="82" s="1"/>
  <c r="R218" i="82" s="1"/>
  <c r="P213" i="82"/>
  <c r="P227" i="82"/>
  <c r="Q227" i="82" s="1"/>
  <c r="R227" i="82" s="1"/>
  <c r="P242" i="82"/>
  <c r="Q242" i="82" s="1"/>
  <c r="R242" i="82" s="1"/>
  <c r="P244" i="82"/>
  <c r="P228" i="82"/>
  <c r="Q228" i="82" s="1"/>
  <c r="R228" i="82" s="1"/>
  <c r="P230" i="82"/>
  <c r="Q230" i="82" s="1"/>
  <c r="R230" i="82" s="1"/>
  <c r="P103" i="82"/>
  <c r="Q103" i="82" s="1"/>
  <c r="R103" i="82" s="1"/>
  <c r="P104" i="82"/>
  <c r="Q104" i="82" s="1"/>
  <c r="R104" i="82" s="1"/>
  <c r="P106" i="82"/>
  <c r="Q106" i="82" s="1"/>
  <c r="R106" i="82" s="1"/>
  <c r="P245" i="82"/>
  <c r="Q245" i="82" s="1"/>
  <c r="R245" i="82" s="1"/>
  <c r="P29" i="82"/>
  <c r="Q29" i="82" s="1"/>
  <c r="R29" i="82" s="1"/>
  <c r="P24" i="82"/>
  <c r="P20" i="82"/>
  <c r="Q20" i="82" s="1"/>
  <c r="R20" i="82" s="1"/>
  <c r="P14" i="82"/>
  <c r="Q14" i="82" s="1"/>
  <c r="R14" i="82" s="1"/>
  <c r="P11" i="82"/>
  <c r="Q11" i="82" s="1"/>
  <c r="R11" i="82" s="1"/>
  <c r="P76" i="82"/>
  <c r="P225" i="82"/>
  <c r="Q225" i="82" s="1"/>
  <c r="R225" i="82" s="1"/>
  <c r="P478" i="82"/>
  <c r="P215" i="82"/>
  <c r="Q215" i="82" s="1"/>
  <c r="R215" i="82" s="1"/>
  <c r="P217" i="82"/>
  <c r="Q217" i="82" s="1"/>
  <c r="R217" i="82" s="1"/>
  <c r="P226" i="82"/>
  <c r="P250" i="82"/>
  <c r="Q250" i="82" s="1"/>
  <c r="R250" i="82" s="1"/>
  <c r="P243" i="82"/>
  <c r="P229" i="82"/>
  <c r="Q229" i="82" s="1"/>
  <c r="R229" i="82" s="1"/>
  <c r="P233" i="82"/>
  <c r="Q233" i="82" s="1"/>
  <c r="R233" i="82" s="1"/>
  <c r="P237" i="82"/>
  <c r="P247" i="82"/>
  <c r="Q247" i="82" s="1"/>
  <c r="R247" i="82" s="1"/>
  <c r="B107" i="87"/>
  <c r="C107" i="87"/>
  <c r="D70" i="87" s="1"/>
  <c r="E70" i="87" s="1"/>
  <c r="D21" i="87" l="1"/>
  <c r="D71" i="87"/>
  <c r="E71" i="87" s="1"/>
  <c r="D58" i="87"/>
  <c r="D46" i="87"/>
  <c r="D12" i="87"/>
  <c r="D49" i="87"/>
  <c r="D94" i="87"/>
  <c r="E94" i="87" s="1"/>
  <c r="D41" i="87"/>
  <c r="D5" i="87"/>
  <c r="D44" i="87"/>
  <c r="D8" i="87"/>
  <c r="D85" i="87"/>
  <c r="E85" i="87" s="1"/>
  <c r="D52" i="87"/>
  <c r="D38" i="87"/>
  <c r="D33" i="87"/>
  <c r="D66" i="87"/>
  <c r="D67" i="87" s="1"/>
  <c r="D36" i="87"/>
  <c r="D100" i="87"/>
  <c r="E100" i="87" s="1"/>
  <c r="D82" i="87"/>
  <c r="E82" i="87" s="1"/>
  <c r="D39" i="87"/>
  <c r="D86" i="87"/>
  <c r="E86" i="87" s="1"/>
  <c r="D59" i="87"/>
  <c r="D25" i="87"/>
  <c r="D13" i="87"/>
  <c r="D24" i="87"/>
  <c r="D98" i="87"/>
  <c r="E98" i="87" s="1"/>
  <c r="D75" i="87"/>
  <c r="E75" i="87" s="1"/>
  <c r="D31" i="87"/>
  <c r="D76" i="87"/>
  <c r="E76" i="87" s="1"/>
  <c r="D61" i="87"/>
  <c r="D15" i="87"/>
  <c r="D18" i="87"/>
  <c r="D63" i="87"/>
  <c r="D37" i="87"/>
  <c r="D17" i="87"/>
  <c r="D62" i="87"/>
  <c r="D28" i="87"/>
  <c r="D4" i="87"/>
  <c r="D90" i="87"/>
  <c r="E90" i="87" s="1"/>
  <c r="D73" i="87"/>
  <c r="E73" i="87" s="1"/>
  <c r="D47" i="87"/>
  <c r="D11" i="87"/>
  <c r="D14" i="87"/>
  <c r="D27" i="87"/>
  <c r="D7" i="87"/>
  <c r="D34" i="87"/>
  <c r="D103" i="87"/>
  <c r="E103" i="87" s="1"/>
  <c r="D88" i="87"/>
  <c r="D45" i="87"/>
  <c r="D29" i="87"/>
  <c r="D9" i="87"/>
  <c r="D53" i="87"/>
  <c r="D40" i="87"/>
  <c r="D20" i="87"/>
  <c r="D102" i="87"/>
  <c r="E102" i="87" s="1"/>
  <c r="D92" i="87"/>
  <c r="E92" i="87" s="1"/>
  <c r="D80" i="87"/>
  <c r="E80" i="87" s="1"/>
  <c r="D77" i="87"/>
  <c r="D43" i="87"/>
  <c r="D23" i="87"/>
  <c r="D60" i="87"/>
  <c r="D22" i="87"/>
  <c r="D95" i="87"/>
  <c r="E95" i="87" s="1"/>
  <c r="D99" i="87"/>
  <c r="E99" i="87" s="1"/>
  <c r="D81" i="87"/>
  <c r="E81" i="87" s="1"/>
  <c r="D56" i="87"/>
  <c r="D30" i="87"/>
  <c r="D6" i="87"/>
  <c r="D91" i="87"/>
  <c r="E91" i="87" s="1"/>
  <c r="D72" i="87"/>
  <c r="E72" i="87" s="1"/>
  <c r="D83" i="87"/>
  <c r="D48" i="87"/>
  <c r="D32" i="87"/>
  <c r="D16" i="87"/>
  <c r="D104" i="87"/>
  <c r="E104" i="87" s="1"/>
  <c r="D96" i="87"/>
  <c r="E96" i="87" s="1"/>
  <c r="D87" i="87"/>
  <c r="E87" i="87" s="1"/>
  <c r="D78" i="87"/>
  <c r="E78" i="87" s="1"/>
  <c r="D69" i="87"/>
  <c r="E69" i="87" s="1"/>
  <c r="D57" i="87"/>
  <c r="D35" i="87"/>
  <c r="D19" i="87"/>
  <c r="D3" i="87"/>
  <c r="D42" i="87"/>
  <c r="D26" i="87"/>
  <c r="D10" i="87"/>
  <c r="D101" i="87"/>
  <c r="E101" i="87" s="1"/>
  <c r="D93" i="87"/>
  <c r="E93" i="87" s="1"/>
  <c r="D84" i="87"/>
  <c r="E84" i="87" s="1"/>
  <c r="D74" i="87"/>
  <c r="E74" i="87" s="1"/>
  <c r="D105" i="87"/>
  <c r="E105" i="87" s="1"/>
  <c r="D97" i="87"/>
  <c r="E97" i="87" s="1"/>
  <c r="D89" i="87"/>
  <c r="E89" i="87" s="1"/>
  <c r="D79" i="87"/>
  <c r="E79" i="87" s="1"/>
  <c r="F976" i="82"/>
  <c r="P487" i="82"/>
  <c r="P965" i="82" s="1"/>
  <c r="N268" i="82"/>
  <c r="F974" i="82" s="1"/>
  <c r="P84" i="82"/>
  <c r="Q87" i="82"/>
  <c r="Q95" i="82" s="1"/>
  <c r="P109" i="82"/>
  <c r="P112" i="82"/>
  <c r="P258" i="82"/>
  <c r="P78" i="82"/>
  <c r="P79" i="82"/>
  <c r="G973" i="82" s="1"/>
  <c r="P31" i="82"/>
  <c r="N71" i="82"/>
  <c r="F972" i="82" s="1"/>
  <c r="P15" i="82"/>
  <c r="Q16" i="82"/>
  <c r="P23" i="82"/>
  <c r="Q32" i="82"/>
  <c r="P39" i="82"/>
  <c r="Q67" i="82"/>
  <c r="P70" i="82"/>
  <c r="Q102" i="82"/>
  <c r="Q234" i="82"/>
  <c r="Q36" i="82"/>
  <c r="Q18" i="82"/>
  <c r="Q108" i="82"/>
  <c r="Q101" i="82"/>
  <c r="Q244" i="82"/>
  <c r="Q232" i="82"/>
  <c r="Q19" i="82"/>
  <c r="Q68" i="82"/>
  <c r="Q24" i="82"/>
  <c r="Q33" i="82"/>
  <c r="Q28" i="82"/>
  <c r="Q13" i="82"/>
  <c r="Q231" i="82"/>
  <c r="Q243" i="82"/>
  <c r="Q238" i="82"/>
  <c r="Q478" i="82"/>
  <c r="Q246" i="82"/>
  <c r="Q240" i="82"/>
  <c r="Q221" i="82"/>
  <c r="Q237" i="82"/>
  <c r="Q226" i="82"/>
  <c r="Q213" i="82"/>
  <c r="Q76" i="82"/>
  <c r="Q75" i="82"/>
  <c r="Q30" i="82"/>
  <c r="Q69" i="82"/>
  <c r="Q26" i="82"/>
  <c r="Q17" i="82"/>
  <c r="Q21" i="82"/>
  <c r="Q8" i="82"/>
  <c r="Q12" i="82"/>
  <c r="Q35" i="82"/>
  <c r="L974" i="63"/>
  <c r="L977" i="63" s="1"/>
  <c r="D54" i="87" l="1"/>
  <c r="E66" i="87"/>
  <c r="D64" i="87"/>
  <c r="D50" i="87"/>
  <c r="E50" i="87" s="1"/>
  <c r="E106" i="87"/>
  <c r="D106" i="87"/>
  <c r="F977" i="82"/>
  <c r="G976" i="82"/>
  <c r="N967" i="82"/>
  <c r="Q487" i="82"/>
  <c r="Q965" i="82" s="1"/>
  <c r="Q258" i="82"/>
  <c r="P268" i="82"/>
  <c r="G974" i="82" s="1"/>
  <c r="R87" i="82"/>
  <c r="R95" i="82" s="1"/>
  <c r="Q84" i="82"/>
  <c r="Q112" i="82"/>
  <c r="Q109" i="82"/>
  <c r="Q78" i="82"/>
  <c r="Q79" i="82"/>
  <c r="H973" i="82" s="1"/>
  <c r="P71" i="82"/>
  <c r="G972" i="82" s="1"/>
  <c r="Q31" i="82"/>
  <c r="R67" i="82"/>
  <c r="Q70" i="82"/>
  <c r="R16" i="82"/>
  <c r="Q23" i="82"/>
  <c r="Q15" i="82"/>
  <c r="R32" i="82"/>
  <c r="Q39" i="82"/>
  <c r="R234" i="82"/>
  <c r="R102" i="82"/>
  <c r="R36" i="82"/>
  <c r="R18" i="82"/>
  <c r="R232" i="82"/>
  <c r="R244" i="82"/>
  <c r="R101" i="82"/>
  <c r="R108" i="82"/>
  <c r="R13" i="82"/>
  <c r="R24" i="82"/>
  <c r="R19" i="82"/>
  <c r="R28" i="82"/>
  <c r="R33" i="82"/>
  <c r="R68" i="82"/>
  <c r="R238" i="82"/>
  <c r="R243" i="82"/>
  <c r="R231" i="82"/>
  <c r="R478" i="82"/>
  <c r="R240" i="82"/>
  <c r="R213" i="82"/>
  <c r="R237" i="82"/>
  <c r="R246" i="82"/>
  <c r="R226" i="82"/>
  <c r="R221" i="82"/>
  <c r="R75" i="82"/>
  <c r="R76" i="82"/>
  <c r="R35" i="82"/>
  <c r="R12" i="82"/>
  <c r="R21" i="82"/>
  <c r="R69" i="82"/>
  <c r="R8" i="82"/>
  <c r="R17" i="82"/>
  <c r="R26" i="82"/>
  <c r="R30" i="82"/>
  <c r="D107" i="87" l="1"/>
  <c r="E107" i="87"/>
  <c r="H976" i="82"/>
  <c r="P967" i="82"/>
  <c r="R487" i="82"/>
  <c r="R965" i="82" s="1"/>
  <c r="R258" i="82"/>
  <c r="Q268" i="82"/>
  <c r="H974" i="82" s="1"/>
  <c r="R109" i="82"/>
  <c r="R84" i="82"/>
  <c r="R112" i="82"/>
  <c r="R78" i="82"/>
  <c r="R79" i="82"/>
  <c r="R31" i="82"/>
  <c r="Q71" i="82"/>
  <c r="H972" i="82" s="1"/>
  <c r="R39" i="82"/>
  <c r="R23" i="82"/>
  <c r="R70" i="82"/>
  <c r="R15" i="82"/>
  <c r="G977" i="82"/>
  <c r="Q967" i="82" l="1"/>
  <c r="R268" i="82"/>
  <c r="R71" i="82"/>
  <c r="H977" i="82"/>
  <c r="R967" i="82" l="1"/>
  <c r="S121" i="82" l="1"/>
  <c r="S125" i="82"/>
  <c r="S118" i="82"/>
  <c r="S144" i="82"/>
  <c r="S122" i="82"/>
  <c r="S114" i="82"/>
  <c r="S117" i="82"/>
  <c r="S129" i="82"/>
  <c r="S143" i="82"/>
  <c r="S120" i="82"/>
  <c r="S134" i="82"/>
  <c r="S136" i="82"/>
  <c r="S128" i="82"/>
  <c r="S139" i="82"/>
  <c r="S132" i="82"/>
  <c r="S145" i="82"/>
  <c r="S137" i="82"/>
  <c r="S146" i="82"/>
  <c r="S131" i="82"/>
  <c r="S124" i="82"/>
  <c r="S140" i="82"/>
  <c r="S141" i="82"/>
  <c r="S116" i="82"/>
  <c r="S123" i="82"/>
  <c r="S130" i="82"/>
  <c r="S148" i="82"/>
  <c r="S115" i="82"/>
  <c r="S119" i="82"/>
  <c r="S142" i="82"/>
  <c r="S147" i="82"/>
  <c r="S135" i="82"/>
  <c r="S127" i="82"/>
  <c r="S126" i="82"/>
  <c r="S138" i="82"/>
  <c r="S133" i="82"/>
  <c r="S113" i="82"/>
  <c r="S92" i="82"/>
  <c r="S94" i="82"/>
  <c r="S88" i="82"/>
  <c r="S90" i="82"/>
  <c r="S951" i="82"/>
  <c r="S86" i="82"/>
  <c r="S221" i="82"/>
  <c r="S22" i="82"/>
  <c r="S107" i="82"/>
  <c r="S513" i="82"/>
  <c r="S257" i="82"/>
  <c r="S28" i="82"/>
  <c r="S9" i="82"/>
  <c r="S478" i="82"/>
  <c r="S14" i="82"/>
  <c r="S483" i="82"/>
  <c r="S101" i="82"/>
  <c r="S236" i="82"/>
  <c r="S239" i="82"/>
  <c r="S250" i="82"/>
  <c r="S901" i="82"/>
  <c r="S233" i="82"/>
  <c r="S67" i="82"/>
  <c r="S911" i="82"/>
  <c r="S912" i="82" s="1"/>
  <c r="S265" i="82"/>
  <c r="S237" i="82"/>
  <c r="S17" i="82"/>
  <c r="S32" i="82"/>
  <c r="S484" i="82"/>
  <c r="S262" i="82"/>
  <c r="S918" i="82"/>
  <c r="S226" i="82"/>
  <c r="S241" i="82"/>
  <c r="S25" i="82"/>
  <c r="S214" i="82"/>
  <c r="S920" i="82"/>
  <c r="S327" i="82"/>
  <c r="S563" i="82"/>
  <c r="S896" i="82"/>
  <c r="S512" i="82"/>
  <c r="S527" i="82"/>
  <c r="S260" i="82"/>
  <c r="S479" i="82"/>
  <c r="S449" i="82"/>
  <c r="S261" i="82"/>
  <c r="S502" i="82"/>
  <c r="S549" i="82"/>
  <c r="S463" i="82"/>
  <c r="S403" i="82"/>
  <c r="S386" i="82"/>
  <c r="S434" i="82"/>
  <c r="S448" i="82"/>
  <c r="S426" i="82"/>
  <c r="S50" i="82"/>
  <c r="S182" i="82"/>
  <c r="S232" i="82"/>
  <c r="S69" i="82"/>
  <c r="S216" i="82"/>
  <c r="S218" i="82"/>
  <c r="S224" i="82"/>
  <c r="S18" i="82"/>
  <c r="S223" i="82"/>
  <c r="S106" i="82"/>
  <c r="S27" i="82"/>
  <c r="S102" i="82"/>
  <c r="S515" i="82"/>
  <c r="S562" i="82"/>
  <c r="S514" i="82"/>
  <c r="S254" i="82"/>
  <c r="S555" i="82"/>
  <c r="S533" i="82"/>
  <c r="S98" i="82"/>
  <c r="S892" i="82"/>
  <c r="S529" i="82"/>
  <c r="S485" i="82"/>
  <c r="S559" i="82"/>
  <c r="S545" i="82"/>
  <c r="S259" i="82"/>
  <c r="S454" i="82"/>
  <c r="S915" i="82"/>
  <c r="S503" i="82"/>
  <c r="S371" i="82"/>
  <c r="S372" i="82" s="1"/>
  <c r="S489" i="82"/>
  <c r="S534" i="82"/>
  <c r="S252" i="82"/>
  <c r="S903" i="82"/>
  <c r="S904" i="82" s="1"/>
  <c r="S305" i="82"/>
  <c r="S364" i="82"/>
  <c r="S281" i="82"/>
  <c r="S332" i="82"/>
  <c r="S285" i="82"/>
  <c r="S58" i="82"/>
  <c r="S77" i="82"/>
  <c r="S190" i="82"/>
  <c r="S187" i="82"/>
  <c r="S203" i="82"/>
  <c r="S244" i="82"/>
  <c r="S19" i="82"/>
  <c r="S75" i="82"/>
  <c r="S240" i="82"/>
  <c r="S231" i="82"/>
  <c r="S13" i="82"/>
  <c r="S26" i="82"/>
  <c r="S12" i="82"/>
  <c r="S213" i="82"/>
  <c r="S21" i="82"/>
  <c r="S234" i="82"/>
  <c r="S219" i="82"/>
  <c r="S36" i="82"/>
  <c r="S29" i="82"/>
  <c r="S229" i="82"/>
  <c r="S215" i="82"/>
  <c r="S20" i="82"/>
  <c r="S222" i="82"/>
  <c r="S34" i="82"/>
  <c r="S111" i="82"/>
  <c r="S251" i="82"/>
  <c r="S110" i="82"/>
  <c r="S105" i="82"/>
  <c r="S506" i="82"/>
  <c r="S264" i="82"/>
  <c r="S524" i="82"/>
  <c r="S509" i="82"/>
  <c r="S511" i="82"/>
  <c r="S274" i="82"/>
  <c r="S275" i="82" s="1"/>
  <c r="S893" i="82"/>
  <c r="S493" i="82"/>
  <c r="S474" i="82"/>
  <c r="S500" i="82"/>
  <c r="S521" i="82"/>
  <c r="S431" i="82"/>
  <c r="S266" i="82"/>
  <c r="S385" i="82"/>
  <c r="S898" i="82"/>
  <c r="S508" i="82"/>
  <c r="S523" i="82"/>
  <c r="S501" i="82"/>
  <c r="S255" i="82"/>
  <c r="S519" i="82"/>
  <c r="S539" i="82"/>
  <c r="S298" i="82"/>
  <c r="S297" i="82"/>
  <c r="S401" i="82"/>
  <c r="S352" i="82"/>
  <c r="S419" i="82"/>
  <c r="S63" i="82"/>
  <c r="S64" i="82"/>
  <c r="S76" i="82"/>
  <c r="S35" i="82"/>
  <c r="S33" i="82"/>
  <c r="S108" i="82"/>
  <c r="S235" i="82"/>
  <c r="S270" i="82"/>
  <c r="I975" i="82" s="1"/>
  <c r="S24" i="82"/>
  <c r="S246" i="82"/>
  <c r="S243" i="82"/>
  <c r="S68" i="82"/>
  <c r="S8" i="82"/>
  <c r="S30" i="82"/>
  <c r="S238" i="82"/>
  <c r="S16" i="82"/>
  <c r="S217" i="82"/>
  <c r="S87" i="82"/>
  <c r="S247" i="82"/>
  <c r="S227" i="82"/>
  <c r="S220" i="82"/>
  <c r="S228" i="82"/>
  <c r="S225" i="82"/>
  <c r="S103" i="82"/>
  <c r="S230" i="82"/>
  <c r="S11" i="82"/>
  <c r="S242" i="82"/>
  <c r="S516" i="82"/>
  <c r="S914" i="82"/>
  <c r="S481" i="82"/>
  <c r="S482" i="82"/>
  <c r="S495" i="82"/>
  <c r="S895" i="82"/>
  <c r="S491" i="82"/>
  <c r="S504" i="82"/>
  <c r="S518" i="82"/>
  <c r="S532" i="82"/>
  <c r="S263" i="82"/>
  <c r="S335" i="82"/>
  <c r="S553" i="82"/>
  <c r="S507" i="82"/>
  <c r="S253" i="82"/>
  <c r="S413" i="82"/>
  <c r="S552" i="82"/>
  <c r="S919" i="82"/>
  <c r="S381" i="82"/>
  <c r="S329" i="82"/>
  <c r="S330" i="82" s="1"/>
  <c r="S492" i="82"/>
  <c r="S517" i="82"/>
  <c r="S368" i="82"/>
  <c r="S375" i="82"/>
  <c r="S319" i="82"/>
  <c r="S473" i="82"/>
  <c r="S289" i="82"/>
  <c r="S42" i="82"/>
  <c r="S37" i="82"/>
  <c r="S205" i="82"/>
  <c r="S526" i="82"/>
  <c r="S494" i="82"/>
  <c r="S411" i="82"/>
  <c r="S294" i="82"/>
  <c r="S316" i="82"/>
  <c r="S317" i="82"/>
  <c r="S469" i="82"/>
  <c r="S430" i="82"/>
  <c r="S379" i="82"/>
  <c r="S315" i="82"/>
  <c r="S414" i="82"/>
  <c r="S363" i="82"/>
  <c r="S277" i="82"/>
  <c r="S321" i="82"/>
  <c r="S91" i="82"/>
  <c r="S55" i="82"/>
  <c r="S41" i="82"/>
  <c r="S57" i="82"/>
  <c r="S198" i="82"/>
  <c r="S165" i="82"/>
  <c r="S183" i="82"/>
  <c r="S154" i="82"/>
  <c r="S208" i="82"/>
  <c r="S249" i="82"/>
  <c r="S248" i="82"/>
  <c r="S10" i="82"/>
  <c r="S104" i="82"/>
  <c r="S81" i="82"/>
  <c r="S245" i="82"/>
  <c r="S535" i="82"/>
  <c r="S520" i="82"/>
  <c r="S916" i="82"/>
  <c r="S528" i="82"/>
  <c r="S486" i="82"/>
  <c r="S550" i="82"/>
  <c r="S547" i="82"/>
  <c r="S548" i="82"/>
  <c r="S913" i="82"/>
  <c r="S560" i="82"/>
  <c r="S564" i="82"/>
  <c r="S497" i="82"/>
  <c r="S556" i="82"/>
  <c r="S899" i="82"/>
  <c r="S331" i="82"/>
  <c r="S546" i="82"/>
  <c r="S554" i="82"/>
  <c r="S897" i="82"/>
  <c r="S256" i="82"/>
  <c r="S420" i="82"/>
  <c r="S558" i="82"/>
  <c r="S541" i="82"/>
  <c r="S907" i="82"/>
  <c r="S908" i="82" s="1"/>
  <c r="S350" i="82"/>
  <c r="S499" i="82"/>
  <c r="S488" i="82"/>
  <c r="S480" i="82"/>
  <c r="S540" i="82"/>
  <c r="S384" i="82"/>
  <c r="S393" i="82"/>
  <c r="S394" i="82" s="1"/>
  <c r="S444" i="82"/>
  <c r="S408" i="82"/>
  <c r="S284" i="82"/>
  <c r="S296" i="82"/>
  <c r="S360" i="82"/>
  <c r="S356" i="82"/>
  <c r="S453" i="82"/>
  <c r="S359" i="82"/>
  <c r="S346" i="82"/>
  <c r="S425" i="82"/>
  <c r="S373" i="82"/>
  <c r="S65" i="82"/>
  <c r="S61" i="82"/>
  <c r="S66" i="82"/>
  <c r="S207" i="82"/>
  <c r="S206" i="82"/>
  <c r="S171" i="82"/>
  <c r="S953" i="82"/>
  <c r="S960" i="82"/>
  <c r="S961" i="82" s="1"/>
  <c r="S935" i="82"/>
  <c r="S929" i="82"/>
  <c r="S318" i="82"/>
  <c r="S389" i="82"/>
  <c r="S278" i="82"/>
  <c r="S345" i="82"/>
  <c r="S415" i="82"/>
  <c r="S282" i="82"/>
  <c r="S398" i="82"/>
  <c r="S464" i="82"/>
  <c r="S439" i="82"/>
  <c r="S475" i="82"/>
  <c r="S334" i="82"/>
  <c r="S326" i="82"/>
  <c r="S477" i="82"/>
  <c r="S308" i="82"/>
  <c r="S357" i="82"/>
  <c r="S96" i="82"/>
  <c r="S395" i="82"/>
  <c r="S452" i="82"/>
  <c r="S51" i="82"/>
  <c r="S47" i="82"/>
  <c r="S45" i="82"/>
  <c r="S56" i="82"/>
  <c r="S40" i="82"/>
  <c r="S43" i="82"/>
  <c r="S44" i="82"/>
  <c r="S179" i="82"/>
  <c r="S186" i="82"/>
  <c r="S170" i="82"/>
  <c r="S211" i="82"/>
  <c r="S212" i="82"/>
  <c r="S177" i="82"/>
  <c r="S189" i="82"/>
  <c r="S180" i="82"/>
  <c r="S202" i="82"/>
  <c r="S948" i="82"/>
  <c r="S950" i="82"/>
  <c r="S900" i="82"/>
  <c r="S455" i="82"/>
  <c r="S536" i="82"/>
  <c r="S917" i="82"/>
  <c r="S383" i="82"/>
  <c r="S510" i="82"/>
  <c r="S557" i="82"/>
  <c r="S531" i="82"/>
  <c r="S367" i="82"/>
  <c r="S551" i="82"/>
  <c r="S542" i="82"/>
  <c r="S505" i="82"/>
  <c r="S544" i="82"/>
  <c r="S388" i="82"/>
  <c r="S458" i="82"/>
  <c r="S447" i="82"/>
  <c r="S286" i="82"/>
  <c r="S291" i="82"/>
  <c r="S349" i="82"/>
  <c r="S301" i="82"/>
  <c r="S313" i="82"/>
  <c r="S435" i="82"/>
  <c r="S306" i="82"/>
  <c r="S472" i="82"/>
  <c r="S427" i="82"/>
  <c r="S361" i="82"/>
  <c r="S457" i="82"/>
  <c r="S288" i="82"/>
  <c r="S471" i="82"/>
  <c r="S337" i="82"/>
  <c r="S396" i="82"/>
  <c r="S302" i="82"/>
  <c r="S441" i="82"/>
  <c r="S442" i="82"/>
  <c r="S406" i="82"/>
  <c r="S60" i="82"/>
  <c r="S59" i="82"/>
  <c r="S49" i="82"/>
  <c r="S48" i="82"/>
  <c r="S52" i="82"/>
  <c r="S38" i="82"/>
  <c r="S53" i="82"/>
  <c r="S174" i="82"/>
  <c r="S161" i="82"/>
  <c r="S196" i="82"/>
  <c r="S157" i="82"/>
  <c r="S153" i="82"/>
  <c r="S188" i="82"/>
  <c r="S175" i="82"/>
  <c r="S155" i="82"/>
  <c r="S197" i="82"/>
  <c r="S193" i="82"/>
  <c r="S962" i="82"/>
  <c r="S963" i="82"/>
  <c r="S199" i="82"/>
  <c r="S195" i="82"/>
  <c r="S191" i="82"/>
  <c r="S156" i="82"/>
  <c r="S176" i="82"/>
  <c r="S162" i="82"/>
  <c r="S173" i="82"/>
  <c r="S152" i="82"/>
  <c r="S210" i="82"/>
  <c r="S164" i="82"/>
  <c r="S184" i="82"/>
  <c r="S181" i="82"/>
  <c r="S158" i="82"/>
  <c r="S204" i="82"/>
  <c r="S934" i="82"/>
  <c r="S949" i="82"/>
  <c r="S946" i="82"/>
  <c r="S925" i="82"/>
  <c r="S150" i="82"/>
  <c r="S167" i="82"/>
  <c r="S160" i="82"/>
  <c r="S169" i="82"/>
  <c r="S200" i="82"/>
  <c r="S172" i="82"/>
  <c r="S956" i="82"/>
  <c r="S927" i="82"/>
  <c r="S943" i="82"/>
  <c r="S924" i="82"/>
  <c r="S958" i="82"/>
  <c r="S940" i="82"/>
  <c r="S939" i="82"/>
  <c r="S942" i="82"/>
  <c r="S1005" i="82"/>
  <c r="S957" i="82"/>
  <c r="S954" i="82"/>
  <c r="S921" i="82"/>
  <c r="S185" i="82"/>
  <c r="S178" i="82"/>
  <c r="S192" i="82"/>
  <c r="S209" i="82"/>
  <c r="S159" i="82"/>
  <c r="S151" i="82"/>
  <c r="S194" i="82"/>
  <c r="S168" i="82"/>
  <c r="S201" i="82"/>
  <c r="S163" i="82"/>
  <c r="S945" i="82"/>
  <c r="S923" i="82"/>
  <c r="S937" i="82"/>
  <c r="S931" i="82"/>
  <c r="S932" i="82"/>
  <c r="S941" i="82"/>
  <c r="S938" i="82"/>
  <c r="S928" i="82"/>
  <c r="S1004" i="82"/>
  <c r="S930" i="82"/>
  <c r="S397" i="82"/>
  <c r="S276" i="82"/>
  <c r="S99" i="82"/>
  <c r="S93" i="82"/>
  <c r="S421" i="82"/>
  <c r="S456" i="82"/>
  <c r="S525" i="82"/>
  <c r="S530" i="82"/>
  <c r="S905" i="82"/>
  <c r="S906" i="82" s="1"/>
  <c r="S538" i="82"/>
  <c r="S366" i="82"/>
  <c r="S496" i="82"/>
  <c r="S438" i="82"/>
  <c r="S476" i="82"/>
  <c r="S310" i="82"/>
  <c r="S365" i="82"/>
  <c r="S374" i="82"/>
  <c r="S309" i="82"/>
  <c r="S290" i="82"/>
  <c r="S445" i="82"/>
  <c r="S300" i="82"/>
  <c r="S100" i="82"/>
  <c r="S437" i="82"/>
  <c r="S280" i="82"/>
  <c r="S82" i="82"/>
  <c r="S304" i="82"/>
  <c r="S467" i="82"/>
  <c r="S468" i="82" s="1"/>
  <c r="S303" i="82"/>
  <c r="S293" i="82"/>
  <c r="S89" i="82"/>
  <c r="S376" i="82"/>
  <c r="S342" i="82"/>
  <c r="S380" i="82"/>
  <c r="S418" i="82"/>
  <c r="S324" i="82"/>
  <c r="S279" i="82"/>
  <c r="S283" i="82"/>
  <c r="S429" i="82"/>
  <c r="S412" i="82"/>
  <c r="S459" i="82"/>
  <c r="S347" i="82"/>
  <c r="S409" i="82"/>
  <c r="S391" i="82"/>
  <c r="S392" i="82" s="1"/>
  <c r="S404" i="82"/>
  <c r="S295" i="82"/>
  <c r="S320" i="82"/>
  <c r="S322" i="82"/>
  <c r="S362" i="82"/>
  <c r="S402" i="82"/>
  <c r="S323" i="82"/>
  <c r="S522" i="82"/>
  <c r="S561" i="82"/>
  <c r="S537" i="82"/>
  <c r="S909" i="82"/>
  <c r="S910" i="82" s="1"/>
  <c r="S338" i="82"/>
  <c r="S543" i="82"/>
  <c r="S416" i="82"/>
  <c r="S311" i="82"/>
  <c r="S410" i="82"/>
  <c r="S299" i="82"/>
  <c r="S287" i="82"/>
  <c r="S355" i="82"/>
  <c r="S423" i="82"/>
  <c r="S405" i="82"/>
  <c r="S341" i="82"/>
  <c r="S436" i="82"/>
  <c r="S314" i="82"/>
  <c r="S353" i="82"/>
  <c r="S348" i="82"/>
  <c r="S351" i="82"/>
  <c r="S358" i="82"/>
  <c r="S344" i="82"/>
  <c r="S407" i="82"/>
  <c r="S451" i="82"/>
  <c r="S465" i="82"/>
  <c r="S461" i="82"/>
  <c r="S399" i="82"/>
  <c r="S292" i="82"/>
  <c r="S382" i="82"/>
  <c r="S462" i="82"/>
  <c r="S422" i="82"/>
  <c r="S369" i="82"/>
  <c r="S470" i="82"/>
  <c r="S312" i="82"/>
  <c r="S325" i="82"/>
  <c r="S433" i="82"/>
  <c r="S440" i="82"/>
  <c r="S307" i="82"/>
  <c r="S339" i="82"/>
  <c r="S450" i="82"/>
  <c r="S417" i="82"/>
  <c r="S377" i="82"/>
  <c r="S446" i="82"/>
  <c r="S97" i="82"/>
  <c r="S428" i="82"/>
  <c r="S864" i="82"/>
  <c r="S889" i="82"/>
  <c r="S771" i="82"/>
  <c r="S749" i="82"/>
  <c r="S741" i="82"/>
  <c r="S565" i="82"/>
  <c r="S576" i="82"/>
  <c r="S588" i="82"/>
  <c r="S598" i="82"/>
  <c r="S606" i="82"/>
  <c r="S611" i="82"/>
  <c r="S615" i="82"/>
  <c r="S703" i="82"/>
  <c r="S706" i="82"/>
  <c r="S568" i="82"/>
  <c r="S583" i="82"/>
  <c r="S597" i="82"/>
  <c r="S635" i="82"/>
  <c r="S566" i="82"/>
  <c r="S577" i="82"/>
  <c r="S589" i="82"/>
  <c r="S600" i="82"/>
  <c r="S630" i="82"/>
  <c r="S646" i="82"/>
  <c r="S656" i="82"/>
  <c r="S701" i="82"/>
  <c r="S728" i="82"/>
  <c r="S742" i="82"/>
  <c r="S788" i="82"/>
  <c r="S333" i="82"/>
  <c r="S745" i="82"/>
  <c r="S882" i="82"/>
  <c r="S883" i="82" s="1"/>
  <c r="S659" i="82"/>
  <c r="S677" i="82"/>
  <c r="S693" i="82"/>
  <c r="S727" i="82"/>
  <c r="S792" i="82"/>
  <c r="S722" i="82"/>
  <c r="S744" i="82"/>
  <c r="S791" i="82"/>
  <c r="S871" i="82"/>
  <c r="S760" i="82"/>
  <c r="S779" i="82"/>
  <c r="S811" i="82"/>
  <c r="S828" i="82"/>
  <c r="S843" i="82"/>
  <c r="S877" i="82"/>
  <c r="S767" i="82"/>
  <c r="S812" i="82"/>
  <c r="S746" i="82"/>
  <c r="S783" i="82"/>
  <c r="S801" i="82"/>
  <c r="S825" i="82"/>
  <c r="S855" i="82"/>
  <c r="S859" i="82"/>
  <c r="S886" i="82"/>
  <c r="S585" i="82"/>
  <c r="S605" i="82"/>
  <c r="S614" i="82"/>
  <c r="S620" i="82"/>
  <c r="S578" i="82"/>
  <c r="S627" i="82"/>
  <c r="S628" i="82" s="1"/>
  <c r="S574" i="82"/>
  <c r="S596" i="82"/>
  <c r="S643" i="82"/>
  <c r="S644" i="82" s="1"/>
  <c r="S711" i="82"/>
  <c r="S700" i="82"/>
  <c r="S726" i="82"/>
  <c r="S740" i="82"/>
  <c r="S787" i="82"/>
  <c r="S850" i="82"/>
  <c r="S758" i="82"/>
  <c r="S857" i="82"/>
  <c r="S751" i="82"/>
  <c r="S778" i="82"/>
  <c r="S819" i="82"/>
  <c r="S861" i="82"/>
  <c r="S762" i="82"/>
  <c r="S854" i="82"/>
  <c r="S872" i="82"/>
  <c r="S567" i="82"/>
  <c r="S579" i="82"/>
  <c r="S590" i="82"/>
  <c r="S599" i="82"/>
  <c r="S607" i="82"/>
  <c r="S612" i="82"/>
  <c r="S618" i="82"/>
  <c r="S716" i="82"/>
  <c r="S707" i="82"/>
  <c r="S572" i="82"/>
  <c r="S587" i="82"/>
  <c r="S603" i="82"/>
  <c r="S639" i="82"/>
  <c r="S569" i="82"/>
  <c r="S580" i="82"/>
  <c r="S591" i="82"/>
  <c r="S604" i="82"/>
  <c r="S633" i="82"/>
  <c r="S650" i="82"/>
  <c r="S657" i="82"/>
  <c r="S709" i="82"/>
  <c r="S735" i="82"/>
  <c r="S757" i="82"/>
  <c r="S789" i="82"/>
  <c r="S729" i="82"/>
  <c r="S755" i="82"/>
  <c r="S664" i="82"/>
  <c r="S681" i="82"/>
  <c r="S704" i="82"/>
  <c r="S738" i="82"/>
  <c r="S739" i="82" s="1"/>
  <c r="S835" i="82"/>
  <c r="S714" i="82"/>
  <c r="S730" i="82"/>
  <c r="S748" i="82"/>
  <c r="S798" i="82"/>
  <c r="S769" i="82"/>
  <c r="S803" i="82"/>
  <c r="S813" i="82"/>
  <c r="S829" i="82"/>
  <c r="S858" i="82"/>
  <c r="S878" i="82"/>
  <c r="S775" i="82"/>
  <c r="S776" i="82" s="1"/>
  <c r="S815" i="82"/>
  <c r="S765" i="82"/>
  <c r="S785" i="82"/>
  <c r="S786" i="82" s="1"/>
  <c r="S820" i="82"/>
  <c r="S833" i="82"/>
  <c r="S867" i="82"/>
  <c r="S831" i="82"/>
  <c r="S866" i="82"/>
  <c r="S595" i="82"/>
  <c r="S851" i="82"/>
  <c r="S797" i="82"/>
  <c r="S856" i="82"/>
  <c r="S570" i="82"/>
  <c r="S582" i="82"/>
  <c r="S592" i="82"/>
  <c r="S602" i="82"/>
  <c r="S608" i="82"/>
  <c r="S613" i="82"/>
  <c r="S619" i="82"/>
  <c r="S723" i="82"/>
  <c r="S708" i="82"/>
  <c r="S575" i="82"/>
  <c r="S623" i="82"/>
  <c r="S648" i="82"/>
  <c r="S571" i="82"/>
  <c r="S584" i="82"/>
  <c r="S594" i="82"/>
  <c r="S622" i="82"/>
  <c r="S637" i="82"/>
  <c r="S652" i="82"/>
  <c r="S698" i="82"/>
  <c r="S710" i="82"/>
  <c r="S736" i="82"/>
  <c r="S781" i="82"/>
  <c r="S802" i="82"/>
  <c r="S731" i="82"/>
  <c r="S763" i="82"/>
  <c r="S669" i="82"/>
  <c r="S685" i="82"/>
  <c r="S713" i="82"/>
  <c r="S753" i="82"/>
  <c r="S836" i="82"/>
  <c r="S715" i="82"/>
  <c r="S732" i="82"/>
  <c r="S750" i="82"/>
  <c r="S841" i="82"/>
  <c r="S777" i="82"/>
  <c r="S809" i="82"/>
  <c r="S814" i="82"/>
  <c r="S832" i="82"/>
  <c r="S860" i="82"/>
  <c r="S761" i="82"/>
  <c r="S800" i="82"/>
  <c r="S844" i="82"/>
  <c r="S725" i="82"/>
  <c r="S772" i="82"/>
  <c r="S796" i="82"/>
  <c r="S822" i="82"/>
  <c r="S846" i="82"/>
  <c r="S874" i="82"/>
  <c r="S847" i="82"/>
  <c r="S869" i="82"/>
  <c r="S880" i="82"/>
  <c r="S573" i="82"/>
  <c r="S610" i="82"/>
  <c r="S697" i="82"/>
  <c r="S712" i="82"/>
  <c r="S593" i="82"/>
  <c r="S699" i="82"/>
  <c r="S586" i="82"/>
  <c r="S624" i="82"/>
  <c r="S654" i="82"/>
  <c r="S734" i="82"/>
  <c r="S766" i="82"/>
  <c r="S673" i="82"/>
  <c r="S689" i="82"/>
  <c r="S719" i="82"/>
  <c r="S754" i="82"/>
  <c r="S837" i="82"/>
  <c r="S718" i="82"/>
  <c r="S810" i="82"/>
  <c r="S838" i="82"/>
  <c r="S743" i="82"/>
  <c r="S782" i="82"/>
  <c r="S824" i="82"/>
  <c r="S848" i="82"/>
  <c r="S884" i="82"/>
  <c r="S885" i="82" s="1"/>
  <c r="S853" i="82"/>
  <c r="S733" i="82"/>
  <c r="S645" i="82"/>
  <c r="S845" i="82"/>
  <c r="S773" i="82"/>
  <c r="S879" i="82"/>
  <c r="S631" i="82"/>
  <c r="S671" i="82"/>
  <c r="S875" i="82"/>
  <c r="S842" i="82"/>
  <c r="S830" i="82"/>
  <c r="S682" i="82"/>
  <c r="S692" i="82"/>
  <c r="S616" i="82"/>
  <c r="S863" i="82"/>
  <c r="S674" i="82"/>
  <c r="S662" i="82"/>
  <c r="S876" i="82"/>
  <c r="S717" i="82"/>
  <c r="S625" i="82"/>
  <c r="S675" i="82"/>
  <c r="S629" i="82"/>
  <c r="S621" i="82"/>
  <c r="S891" i="82"/>
  <c r="S852" i="82"/>
  <c r="S793" i="82"/>
  <c r="S686" i="82"/>
  <c r="S695" i="82"/>
  <c r="S661" i="82"/>
  <c r="S826" i="82"/>
  <c r="S890" i="82"/>
  <c r="S807" i="82"/>
  <c r="S764" i="82"/>
  <c r="S665" i="82"/>
  <c r="S684" i="82"/>
  <c r="S651" i="82"/>
  <c r="S805" i="82"/>
  <c r="S647" i="82"/>
  <c r="S839" i="82"/>
  <c r="S817" i="82"/>
  <c r="S818" i="82" s="1"/>
  <c r="S694" i="82"/>
  <c r="S724" i="82"/>
  <c r="S666" i="82"/>
  <c r="S795" i="82"/>
  <c r="S688" i="82"/>
  <c r="S823" i="82"/>
  <c r="S790" i="82"/>
  <c r="S670" i="82"/>
  <c r="S687" i="82"/>
  <c r="S655" i="82"/>
  <c r="S799" i="82"/>
  <c r="S865" i="82"/>
  <c r="S840" i="82"/>
  <c r="S720" i="82"/>
  <c r="S638" i="82"/>
  <c r="S676" i="82"/>
  <c r="S636" i="82"/>
  <c r="S747" i="82"/>
  <c r="S696" i="82"/>
  <c r="S887" i="82"/>
  <c r="S804" i="82"/>
  <c r="S756" i="82"/>
  <c r="S678" i="82"/>
  <c r="S691" i="82"/>
  <c r="S649" i="82"/>
  <c r="S705" i="82"/>
  <c r="S672" i="82"/>
  <c r="S849" i="82"/>
  <c r="S834" i="82"/>
  <c r="S653" i="82"/>
  <c r="S679" i="82"/>
  <c r="S641" i="82"/>
  <c r="S642" i="82" s="1"/>
  <c r="S690" i="82"/>
  <c r="S888" i="82"/>
  <c r="S768" i="82"/>
  <c r="S721" i="82"/>
  <c r="S668" i="82"/>
  <c r="S868" i="82"/>
  <c r="S806" i="82"/>
  <c r="S680" i="82"/>
  <c r="S862" i="82"/>
  <c r="S827" i="82"/>
  <c r="S808" i="82"/>
  <c r="S660" i="82"/>
  <c r="S683" i="82"/>
  <c r="S634" i="82"/>
  <c r="S83" i="82"/>
  <c r="S85" i="82"/>
  <c r="S73" i="82"/>
  <c r="S947" i="82" l="1"/>
  <c r="S343" i="82"/>
  <c r="S955" i="82"/>
  <c r="S490" i="82"/>
  <c r="S31" i="82"/>
  <c r="S23" i="82"/>
  <c r="S272" i="82"/>
  <c r="S271" i="82"/>
  <c r="S902" i="82"/>
  <c r="S15" i="82"/>
  <c r="S267" i="82"/>
  <c r="S39" i="82"/>
  <c r="S112" i="82"/>
  <c r="S78" i="82"/>
  <c r="S70" i="82"/>
  <c r="S498" i="82"/>
  <c r="S936" i="82"/>
  <c r="S390" i="82"/>
  <c r="S952" i="82"/>
  <c r="S62" i="82"/>
  <c r="S46" i="82"/>
  <c r="S964" i="82"/>
  <c r="S54" i="82"/>
  <c r="S336" i="82"/>
  <c r="S922" i="82"/>
  <c r="S149" i="82"/>
  <c r="S959" i="82"/>
  <c r="S926" i="82"/>
  <c r="S944" i="82"/>
  <c r="S166" i="82"/>
  <c r="S933" i="82"/>
  <c r="S258" i="82"/>
  <c r="S487" i="82"/>
  <c r="S632" i="82"/>
  <c r="S702" i="82"/>
  <c r="S609" i="82"/>
  <c r="S443" i="82"/>
  <c r="S340" i="82"/>
  <c r="S581" i="82"/>
  <c r="S780" i="82"/>
  <c r="S873" i="82"/>
  <c r="S460" i="82"/>
  <c r="S109" i="82"/>
  <c r="S432" i="82"/>
  <c r="S424" i="82"/>
  <c r="S387" i="82"/>
  <c r="S378" i="82"/>
  <c r="S400" i="82"/>
  <c r="S881" i="82"/>
  <c r="S640" i="82"/>
  <c r="S794" i="82"/>
  <c r="S770" i="82"/>
  <c r="S752" i="82"/>
  <c r="S663" i="82"/>
  <c r="S737" i="82"/>
  <c r="S816" i="82"/>
  <c r="S95" i="82"/>
  <c r="S658" i="82"/>
  <c r="S870" i="82"/>
  <c r="S784" i="82"/>
  <c r="S601" i="82"/>
  <c r="S821" i="82"/>
  <c r="S894" i="82"/>
  <c r="S328" i="82"/>
  <c r="S617" i="82"/>
  <c r="S759" i="82"/>
  <c r="S667" i="82"/>
  <c r="S626" i="82"/>
  <c r="S774" i="82"/>
  <c r="S466" i="82"/>
  <c r="S354" i="82"/>
  <c r="S370" i="82"/>
  <c r="S84" i="82"/>
  <c r="S74" i="82"/>
  <c r="S79" i="82" s="1"/>
  <c r="I973" i="82" s="1"/>
  <c r="S71" i="82" l="1"/>
  <c r="I972" i="82" s="1"/>
  <c r="S268" i="82"/>
  <c r="I974" i="82" s="1"/>
  <c r="S965" i="82"/>
  <c r="I976" i="82" l="1"/>
  <c r="I977" i="82" s="1"/>
  <c r="S967" i="8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usuario\AppData\Local\Temp\ipc_total-ano.iqy" name="ipc_total-ano" type="4" refreshedVersion="3" background="1" saveData="1">
    <webPr consecutive="1" xl2000="1" url="http://obiee.banrep.gov.co/analytics/saw.dll?Go&amp;NQUser=publico&amp;NQPassword=publico&amp;Path=/shared/Consulta%20Series%20Estadisticas%20desde%20Excel/1.%20IPC%20base%202008/1.2.%20Por%20anno/1.2.1.%20Total%20nacional%20-%20IQY&amp;Action=Navigate" htmlTables="1" htmlFormat="all"/>
  </connection>
</connections>
</file>

<file path=xl/sharedStrings.xml><?xml version="1.0" encoding="utf-8"?>
<sst xmlns="http://schemas.openxmlformats.org/spreadsheetml/2006/main" count="31844" uniqueCount="2612">
  <si>
    <t>Nit o Cédula de Ciudadanía</t>
  </si>
  <si>
    <t>País</t>
  </si>
  <si>
    <t>Tipo de Vinculo con el Deudor, Socios, Admon o Controlante?</t>
  </si>
  <si>
    <t>Saldo de Capital por Pagar</t>
  </si>
  <si>
    <t>Saldo Capital Vencido</t>
  </si>
  <si>
    <t>Total Derechos de Voto</t>
  </si>
  <si>
    <t>Renglón</t>
  </si>
  <si>
    <t xml:space="preserve">Nombre o  Razón Social </t>
  </si>
  <si>
    <t xml:space="preserve">Dirección de Notificación </t>
  </si>
  <si>
    <t xml:space="preserve">Ciudad o Municipio </t>
  </si>
  <si>
    <t xml:space="preserve">Participación Derechos de Voto (%) </t>
  </si>
  <si>
    <t>Índice de precios al consumidor (IPC)</t>
  </si>
  <si>
    <t>Información disponible desde julio de 1954</t>
  </si>
  <si>
    <t>base: diciembre 2008 = 100</t>
  </si>
  <si>
    <t>Año Mes</t>
  </si>
  <si>
    <t>Índice</t>
  </si>
  <si>
    <t>Variación mensual (%)</t>
  </si>
  <si>
    <t>Variación año corrido (%)</t>
  </si>
  <si>
    <t>Variación anual (%)</t>
  </si>
  <si>
    <t>Valor Indexado</t>
  </si>
  <si>
    <t>Fecha de Vencimiento</t>
  </si>
  <si>
    <t>IPC ACTUAL</t>
  </si>
  <si>
    <t>IPC VENCIMIENTO</t>
  </si>
  <si>
    <t>FECHA ACTUAL</t>
  </si>
  <si>
    <t>FECHA</t>
  </si>
  <si>
    <t>Derecho de Voto</t>
  </si>
  <si>
    <t>A</t>
  </si>
  <si>
    <t>B</t>
  </si>
  <si>
    <t>C</t>
  </si>
  <si>
    <t>D</t>
  </si>
  <si>
    <t>PROYECTO DE DETERMINACION DE DERECHOS DE VOTO</t>
  </si>
  <si>
    <t>CONSOLIDADO DEL PROYECTO DE DERECHOS DE VOTO</t>
  </si>
  <si>
    <t>TOTAL A</t>
  </si>
  <si>
    <t>A) LABORALES</t>
  </si>
  <si>
    <t>TOTAL B</t>
  </si>
  <si>
    <t xml:space="preserve">B) ENTIDADES PÚBLICAS </t>
  </si>
  <si>
    <t>TOTAL C</t>
  </si>
  <si>
    <t>C) INSTITUCIONES FINANCIERAS Y ENTIDADES VIGILADAS POR SUPERFINANCIERA</t>
  </si>
  <si>
    <t>TOTAL D</t>
  </si>
  <si>
    <t>D) INTERNOS</t>
  </si>
  <si>
    <t>TOTAL E</t>
  </si>
  <si>
    <t>E) DEMÁS ACREEDORES EXTERNOS</t>
  </si>
  <si>
    <t>E</t>
  </si>
  <si>
    <t xml:space="preserve">PROYECTO DE CALIFICACION Y GRADUACION </t>
  </si>
  <si>
    <t xml:space="preserve">CLASE DEL CREDITO </t>
  </si>
  <si>
    <t xml:space="preserve">TOTAL TERCERA CLASE </t>
  </si>
  <si>
    <t xml:space="preserve">QUINTA CLASE </t>
  </si>
  <si>
    <t xml:space="preserve">CONSOLIDADO DEL PROYECTO CALIFICACION Y GRADUACION </t>
  </si>
  <si>
    <t xml:space="preserve">PRIMERA CLASE </t>
  </si>
  <si>
    <t xml:space="preserve">SEGUNDA CLASE </t>
  </si>
  <si>
    <t xml:space="preserve">TERCERA CLASE </t>
  </si>
  <si>
    <t xml:space="preserve">CUARTA CLASE </t>
  </si>
  <si>
    <t>TOTAL PASIVO PROYECTO</t>
  </si>
  <si>
    <t>TOTAL PROYECTO DE DERECHOS DE VOTO</t>
  </si>
  <si>
    <t>PRIMERA CLASE LABORAL</t>
  </si>
  <si>
    <t>LITIGIOSOS</t>
  </si>
  <si>
    <t>TOTAL PROYECTO DE CALIFICACIÓN Y GRADUACIÓN DE CRÉDITOS</t>
  </si>
  <si>
    <t>Intereses sujetos al acuerdo</t>
  </si>
  <si>
    <t>Correo electronico</t>
  </si>
  <si>
    <t>TOTAL LITIGIOSOS</t>
  </si>
  <si>
    <t>Clase de crédito</t>
  </si>
  <si>
    <t>CUARTA CLASE</t>
  </si>
  <si>
    <t xml:space="preserve">PRIMERA CLASE LABORALES+ FISCAL+ PARAFISCAL </t>
  </si>
  <si>
    <t xml:space="preserve">SEGUNDA CLASE PRENDARIOS </t>
  </si>
  <si>
    <t xml:space="preserve">TERCERA CLASE HIPOTECARIOS </t>
  </si>
  <si>
    <t xml:space="preserve">CUARTA CLASE ESTRATEGICOS </t>
  </si>
  <si>
    <t>QUINTA CLASE DEMÁS ACREEDORES EXTERNOS</t>
  </si>
  <si>
    <r>
      <rPr>
        <sz val="9.9499999999999993"/>
        <color theme="1"/>
        <rFont val="Helvetica"/>
      </rPr>
      <t>1</t>
    </r>
    <r>
      <rPr>
        <sz val="9"/>
        <color theme="1"/>
        <rFont val="Helvetica"/>
      </rPr>
      <t xml:space="preserve"> / La inflación se define como la variación porcentual del IPC entre dos periodos. En particular la inflación anual se mide tomando el IPC de un mes y calculando su variación frente al dato del mismo mes del año anterior. </t>
    </r>
  </si>
  <si>
    <t/>
  </si>
  <si>
    <r>
      <rPr>
        <sz val="9"/>
        <color theme="1"/>
        <rFont val="Helvetica"/>
      </rPr>
      <t xml:space="preserve"> </t>
    </r>
    <r>
      <rPr>
        <b/>
        <sz val="9"/>
        <color theme="1"/>
        <rFont val="Helvetica"/>
      </rPr>
      <t>Fuente</t>
    </r>
    <r>
      <rPr>
        <sz val="9"/>
        <color theme="1"/>
        <rFont val="Helvetica"/>
      </rPr>
      <t>: Departamento Administrativo Nacional de Estadística - DANE (</t>
    </r>
    <r>
      <rPr>
        <u/>
        <sz val="9"/>
        <color rgb="FF0000FF"/>
        <rFont val="Helvetica"/>
      </rPr>
      <t>www.dane.gov.co</t>
    </r>
    <r>
      <rPr>
        <sz val="9"/>
        <color theme="1"/>
        <rFont val="Helvetica"/>
      </rPr>
      <t xml:space="preserve">). </t>
    </r>
  </si>
  <si>
    <t xml:space="preserve"> </t>
  </si>
  <si>
    <r>
      <rPr>
        <sz val="9"/>
        <color theme="1"/>
        <rFont val="Helvetica"/>
      </rPr>
      <t xml:space="preserve"> </t>
    </r>
    <r>
      <rPr>
        <i/>
        <sz val="9"/>
        <color theme="1"/>
        <rFont val="Helvetica"/>
      </rPr>
      <t>Banco de la República - Gerencia Técnica - información extraída de la bodega de datos -Serankua- el 04/02/2021 11:25:44</t>
    </r>
  </si>
  <si>
    <t xml:space="preserve">Índice y variación porcentual mensual, año corrido y anual Nota: De acuerdo con el literal j) del artículo 2 del Decreto 3167 de 1968 le corresponde al DANE “Establecer índices de precios a nivel del productor, del distribuidor y del consumidor (….)”, y el literal i) del numeral 1 del artículo 2 del Decreto 262 de 2004 según el cual el DANE debe “certificar la información estadística, siempre que se refiera a resultados generados, validados y aprobados por el Departamento”. </t>
  </si>
  <si>
    <t>1.2.5. Serie histórica_periodicidad mensual</t>
  </si>
  <si>
    <t>CXP</t>
  </si>
  <si>
    <t>RETEFUENTE</t>
  </si>
  <si>
    <t>LABORAL LIQUIDACION</t>
  </si>
  <si>
    <t>CTA</t>
  </si>
  <si>
    <t>Representante legal</t>
  </si>
  <si>
    <t>PRIMERA CLASE FISCAL</t>
  </si>
  <si>
    <t>SEGUNDA CLASE PRENDARIO</t>
  </si>
  <si>
    <t>TERCERA  CLASE HIPOTECARIO</t>
  </si>
  <si>
    <t>BANCOLOMBIA</t>
  </si>
  <si>
    <t>_____________________________</t>
  </si>
  <si>
    <t>Contador</t>
  </si>
  <si>
    <t>PRIMERA CLASE LABORALES</t>
  </si>
  <si>
    <t>LITIGIOSO</t>
  </si>
  <si>
    <t xml:space="preserve">PASIVO </t>
  </si>
  <si>
    <t>PRELACION LEGAL LEY 1116</t>
  </si>
  <si>
    <t xml:space="preserve">No </t>
  </si>
  <si>
    <t xml:space="preserve">Pasivo No reorganizable </t>
  </si>
  <si>
    <t>Valor</t>
  </si>
  <si>
    <t xml:space="preserve">PATRIMONIO </t>
  </si>
  <si>
    <t xml:space="preserve">SEGURIDAD SOCIAL </t>
  </si>
  <si>
    <t xml:space="preserve">ACTIVO </t>
  </si>
  <si>
    <t xml:space="preserve">Detalle de la obligacion </t>
  </si>
  <si>
    <t xml:space="preserve">No. de la Obligacion </t>
  </si>
  <si>
    <t xml:space="preserve">No de la Obligacion </t>
  </si>
  <si>
    <t>BANCO DE BOGOTA</t>
  </si>
  <si>
    <t>BANCOLDEX</t>
  </si>
  <si>
    <t>BANCO DE OCCIDENTE</t>
  </si>
  <si>
    <t>DIRECCIÓN DE IMPUESTOS Y ADUANAS NACIONALES</t>
  </si>
  <si>
    <t xml:space="preserve">No Obligacion </t>
  </si>
  <si>
    <t>Revisor fiscal</t>
  </si>
  <si>
    <t>Categoria de Acreedor     Art 31 Ley 1116/2006</t>
  </si>
  <si>
    <t xml:space="preserve">INTERESES </t>
  </si>
  <si>
    <t>Detalle categoria</t>
  </si>
  <si>
    <t>Clase del Credito</t>
  </si>
  <si>
    <t>BOGOTA</t>
  </si>
  <si>
    <t>Terceros</t>
  </si>
  <si>
    <t>JUAN WILMER SANTAMARIA BEDOYA</t>
  </si>
  <si>
    <t>YILMER ALEXIS SALGADO PARRA</t>
  </si>
  <si>
    <t>FRANKLIN JOSE ORTEGON CAÑON</t>
  </si>
  <si>
    <t>CC 80.247.579</t>
  </si>
  <si>
    <t>CC 80.218.404</t>
  </si>
  <si>
    <t>CC 7.310.153</t>
  </si>
  <si>
    <t>TP. 144235-T</t>
  </si>
  <si>
    <t>TP. 65228-T</t>
  </si>
  <si>
    <t>ALBURJAS ABARCA YACNESI YADIRA</t>
  </si>
  <si>
    <t>SANDOVAL MARQUINA FRANCISCO JAVIER</t>
  </si>
  <si>
    <t xml:space="preserve">VARGAS MUÑOZ ESTIBENGSON </t>
  </si>
  <si>
    <t>AVILA TINOCO CLAUDIA PATRICIA</t>
  </si>
  <si>
    <t>NARANJO CANO ANA PATRICIA</t>
  </si>
  <si>
    <t xml:space="preserve">SIERRA LIZARAZO JACQUELINE </t>
  </si>
  <si>
    <t>MUÑOZ NARVAEZ ADRIANA DEL CARMEN</t>
  </si>
  <si>
    <t xml:space="preserve">ROBAYO QUIROGA CAROLINA </t>
  </si>
  <si>
    <t>MUÑOZ NARVAEZ DEISY DEL CARMEN</t>
  </si>
  <si>
    <t xml:space="preserve">ZUÑIGA RIVERA MARIBEL </t>
  </si>
  <si>
    <t>TINOCO ROMERO ANDREA DEL PILAR</t>
  </si>
  <si>
    <t>TORRES SIERRA SONIA JAZMIN</t>
  </si>
  <si>
    <t xml:space="preserve">ROMERO MENECES YAMILE </t>
  </si>
  <si>
    <t>SANTOS MONTES CLAUDIA</t>
  </si>
  <si>
    <t>TORRES ARREGOCES NATALI ESMERALDA</t>
  </si>
  <si>
    <t>PADILLA LOZANO JOSE ARMANDO</t>
  </si>
  <si>
    <t>CANTILLO ESCOBAR JAMES DIDIER</t>
  </si>
  <si>
    <t>RAMIREZ BRICEÑO JUAN CARLOS</t>
  </si>
  <si>
    <t>SALGADO PARRA YILMER ALEXIS</t>
  </si>
  <si>
    <t>SANTAMARIA BEDOYA JUAN WILMER</t>
  </si>
  <si>
    <t>PEDRAZA CASTILLO HECTOR HARVEY</t>
  </si>
  <si>
    <t>ARIAS CALDERA BLANCA ANAIS</t>
  </si>
  <si>
    <t>MUÑOZ LADINO MICHAEL STIVEN</t>
  </si>
  <si>
    <t>MOSQUERA MERA ERIKA DAYANA</t>
  </si>
  <si>
    <t>CAMARGO SUAREZ LUIS ANTONIO</t>
  </si>
  <si>
    <t>ZAMBRANO CORTES LUIS GERMAN</t>
  </si>
  <si>
    <t>TORREGLOSA RESTREPO BLANCA LUZ</t>
  </si>
  <si>
    <t>MENDEZ FRAILE HAROLD ANDRES</t>
  </si>
  <si>
    <t>SIERRA RIBON VICTOR JULIAN</t>
  </si>
  <si>
    <t>GOMEZ AVILA LUZ MILENA</t>
  </si>
  <si>
    <t>DAZA CHAPARRO CARLOS MARIO</t>
  </si>
  <si>
    <t>GARCIA BARRIOS SANDRA GIOVANNA</t>
  </si>
  <si>
    <t>GONZALEZ RAMIREZ JINNED LORENA</t>
  </si>
  <si>
    <t>CIFUENTES AVILA WENDY ESTEFANIA</t>
  </si>
  <si>
    <t>MELO PEÑA NICOLAS</t>
  </si>
  <si>
    <t>ROJAS VERGEL DIANA CAROLINA</t>
  </si>
  <si>
    <t>ALVAREZ HOLGUIN JENNIFFER ANDREA</t>
  </si>
  <si>
    <t xml:space="preserve">MURILLO CONTRERAS ALFREDO </t>
  </si>
  <si>
    <t>AMARILES GARCIA JOHANA MILENA</t>
  </si>
  <si>
    <t>ESTEPA MELGAREJO ANDRES FELIPE</t>
  </si>
  <si>
    <t>IPUS FLOREZ MONICA ALEXANDRA</t>
  </si>
  <si>
    <t>ESPINOSA ALVARADO JUAN DAVID</t>
  </si>
  <si>
    <t>JUVINAO GUERRERO ESTHELLA MARGARITA</t>
  </si>
  <si>
    <t>BECERRA MARTINEZ LEIDY XIMENA</t>
  </si>
  <si>
    <t>CARDOZO SAAVEDRA DIANA YINETH</t>
  </si>
  <si>
    <t>LUNA ROJAS YESENIA</t>
  </si>
  <si>
    <t>CAMARGO COBO JESSICA PAOLA</t>
  </si>
  <si>
    <t>CALI</t>
  </si>
  <si>
    <t>BANCO AGRARIO DE COLOMBIA</t>
  </si>
  <si>
    <t>BANCO ITAU</t>
  </si>
  <si>
    <t>RENTEK</t>
  </si>
  <si>
    <t>BANCO COOMEVA</t>
  </si>
  <si>
    <t>ACTIVESOFT</t>
  </si>
  <si>
    <t>ALQUILASER SAS</t>
  </si>
  <si>
    <t>ALSEC</t>
  </si>
  <si>
    <t>BIOTECHNIS</t>
  </si>
  <si>
    <t>CADIEP</t>
  </si>
  <si>
    <t>CALIER</t>
  </si>
  <si>
    <t>CAMARPLAST</t>
  </si>
  <si>
    <t>CARTONES BOGOTA</t>
  </si>
  <si>
    <t>DELTAGEN</t>
  </si>
  <si>
    <t>EVOLQUIM</t>
  </si>
  <si>
    <t>EXXE</t>
  </si>
  <si>
    <t>FACTORES Y MERCADEO</t>
  </si>
  <si>
    <t>GENPLAST</t>
  </si>
  <si>
    <t>GLOBALQUIMIA</t>
  </si>
  <si>
    <t>INTERKROL</t>
  </si>
  <si>
    <t>IVF</t>
  </si>
  <si>
    <t>J &amp; M PHARMA</t>
  </si>
  <si>
    <t>LABORATORIOS MGE</t>
  </si>
  <si>
    <t>LABORATORIOS PHITOTHER</t>
  </si>
  <si>
    <t xml:space="preserve">LINER MF SAS </t>
  </si>
  <si>
    <t>LITOPAPELES OCHOA SAS</t>
  </si>
  <si>
    <t>MANUCHAR</t>
  </si>
  <si>
    <t>MAPER</t>
  </si>
  <si>
    <t>MULTISUMINISTROS INDUSTRIALES SAS</t>
  </si>
  <si>
    <t>NEWPLAST</t>
  </si>
  <si>
    <t>NULAB SAS</t>
  </si>
  <si>
    <t xml:space="preserve">POLYAROMAS SAS </t>
  </si>
  <si>
    <t>QUINTERO MORALES FABIAN</t>
  </si>
  <si>
    <t xml:space="preserve">MOLDES Y PRODUCTOS PLASTICOS JR </t>
  </si>
  <si>
    <t xml:space="preserve">ROCSA COLOMBIA SA </t>
  </si>
  <si>
    <t>SU DESPENSA BARRAGAN</t>
  </si>
  <si>
    <t>SUPER CLEAN/WILSON RAMON</t>
  </si>
  <si>
    <t>UNION COMERCIAL ROPTIE S.A.</t>
  </si>
  <si>
    <t>UNIVAR SOLUTIONS COLOMBIA SAS</t>
  </si>
  <si>
    <t>RIP DIGITAL MT GROUP SAS</t>
  </si>
  <si>
    <t>LEASING</t>
  </si>
  <si>
    <t>JM MAC</t>
  </si>
  <si>
    <t>COMER. INTERNAL SOLOGENERICOS S.A.S.</t>
  </si>
  <si>
    <t>Total general categoria A</t>
  </si>
  <si>
    <t>Total general categoria B</t>
  </si>
  <si>
    <t>Total general categoria C</t>
  </si>
  <si>
    <t>Total general categoria D</t>
  </si>
  <si>
    <t>Total general categoria E</t>
  </si>
  <si>
    <t xml:space="preserve">Total Determinacion Derechos de Votos </t>
  </si>
  <si>
    <t xml:space="preserve">% Participacion </t>
  </si>
  <si>
    <t>UGPP</t>
  </si>
  <si>
    <t>SI</t>
  </si>
  <si>
    <t>NINGUNO</t>
  </si>
  <si>
    <t>MEDELLIN</t>
  </si>
  <si>
    <t>Corte al 31 de octubre de 2023</t>
  </si>
  <si>
    <t xml:space="preserve">VEGIMED SAS </t>
  </si>
  <si>
    <t>NIT 900472595</t>
  </si>
  <si>
    <t>CAMPO FERRER KELLY JOHANNA</t>
  </si>
  <si>
    <t>PALLARES CAMPOS DIANA PATRICIA</t>
  </si>
  <si>
    <t>LOPEZ ACOSTA WENDY VANESSA</t>
  </si>
  <si>
    <t>VARGAS CORREA JULIETH</t>
  </si>
  <si>
    <t>BELLO ANAYA YULEISI DEL CARMEN</t>
  </si>
  <si>
    <t xml:space="preserve">ORTEGA GONZALEZ YARLIS ALICIA </t>
  </si>
  <si>
    <t xml:space="preserve">HAMBURGUER CANTILLO NAURIS EDITH </t>
  </si>
  <si>
    <t>VELASQUEZ SANCHEZ MELANNYS PAOLA</t>
  </si>
  <si>
    <t xml:space="preserve">kellycampoferrer@hotmail.com </t>
  </si>
  <si>
    <t>diannypallares@hotmail.com</t>
  </si>
  <si>
    <t>wendyvla2013@hotmail.com</t>
  </si>
  <si>
    <t>vargascorreajulieth@gmail.com</t>
  </si>
  <si>
    <t>belloanayayuleisidelcarmen@gmail.com</t>
  </si>
  <si>
    <t xml:space="preserve">luyar-01@hotmail.com </t>
  </si>
  <si>
    <t>naurishamburge@outlook.es</t>
  </si>
  <si>
    <t>melany061812@gmail.com</t>
  </si>
  <si>
    <t xml:space="preserve">CALLE 37 N. 15- 57 </t>
  </si>
  <si>
    <t>BARRANQUILLA</t>
  </si>
  <si>
    <t>CRA 19 N. 40-48</t>
  </si>
  <si>
    <t>CALLE 53 D # 17-38</t>
  </si>
  <si>
    <t>CALLE 74 # 38- 46</t>
  </si>
  <si>
    <t>CRA 51B 7 25</t>
  </si>
  <si>
    <t>CALLE 67 N. 22 E 09</t>
  </si>
  <si>
    <t>SOLEDAD</t>
  </si>
  <si>
    <t>CRA 4 99 30</t>
  </si>
  <si>
    <t>CARRERA 38C 33 20</t>
  </si>
  <si>
    <t>COLOMBIA</t>
  </si>
  <si>
    <t>ALCALDIA DISTRITAL DE BARRANQUILLA</t>
  </si>
  <si>
    <t>Cl. 34 #43-31</t>
  </si>
  <si>
    <t>Npadilla@barranquilla.gov.co</t>
  </si>
  <si>
    <t>ICA 4TO BIEMSTRE 2022</t>
  </si>
  <si>
    <t>ICA 3ER BIEMSTRE 2023</t>
  </si>
  <si>
    <t>JULIO-AGOSTO AÑO 2022</t>
  </si>
  <si>
    <t>MAYO-JUNIO AÑO 2023</t>
  </si>
  <si>
    <t>BANCO BILBAO VIZCAYA ARGENTARIA COLOMBIA S.A.</t>
  </si>
  <si>
    <t>BANCO SERFINANZA S.A</t>
  </si>
  <si>
    <t>SCOTIABANK COLPATRIA S.A</t>
  </si>
  <si>
    <t>BANCO DE COMERCIO EXTERIOR DE COLOMBIA S.A.</t>
  </si>
  <si>
    <t>DAVIVIENDA SA</t>
  </si>
  <si>
    <t>ITAÚ COLOMBIA S A</t>
  </si>
  <si>
    <t>CR 51B 85 ESQ LC 109</t>
  </si>
  <si>
    <t>CL 72 54 35</t>
  </si>
  <si>
    <t>CR 54 72 142</t>
  </si>
  <si>
    <t>CALLE 86 N 51B- 51 PISO 5</t>
  </si>
  <si>
    <t xml:space="preserve">CRA 51B N 80 - 58 PISO 18 </t>
  </si>
  <si>
    <t>CRA 51B N 80 - 58 PISO 18</t>
  </si>
  <si>
    <t>Calle. 28 No. 13 A 15</t>
  </si>
  <si>
    <t>Calle. 28 No. 13 A 16</t>
  </si>
  <si>
    <t>Calle. 28 No. 13 A 17</t>
  </si>
  <si>
    <t>Calle. 28 No. 13 A 18</t>
  </si>
  <si>
    <t>Calle. 28 No. 13 A 19</t>
  </si>
  <si>
    <t>Calle. 28 No. 13 A 20</t>
  </si>
  <si>
    <t>Calle. 28 No. 13 A 21</t>
  </si>
  <si>
    <t>Calle. 28 No. 13 A 22</t>
  </si>
  <si>
    <t>Calle. 28 No. 13 A 23</t>
  </si>
  <si>
    <t>Calle. 28 No. 13 A 24</t>
  </si>
  <si>
    <t>Calle. 28 No. 13 A 25</t>
  </si>
  <si>
    <t>CR 53 80 35</t>
  </si>
  <si>
    <t>AV. CALLE 100  N7-33  PISO 20  </t>
  </si>
  <si>
    <t>karenpaola.marin@bbva.com</t>
  </si>
  <si>
    <t>mmunozb@bancoserfinanza.com</t>
  </si>
  <si>
    <t>navarro@colpatria.com</t>
  </si>
  <si>
    <t>KGUZMA2@bancodebogota.com.co</t>
  </si>
  <si>
    <t>KViloria@bancodeoccidente.com.co</t>
  </si>
  <si>
    <t>fabian.reyes@bancoldex.com</t>
  </si>
  <si>
    <t>mmurillo@davivienda.com</t>
  </si>
  <si>
    <t>paula.martinez@itau.co </t>
  </si>
  <si>
    <t>CREDITO NO.9600168880 CUOTA JULIO DE 2023</t>
  </si>
  <si>
    <t>CREDITO NO.9600168880 CUOTA AGOSTO DE 2023</t>
  </si>
  <si>
    <t>CREDITO NO.9600168880 CUOTA SEPTIEMBRE DE 2023</t>
  </si>
  <si>
    <t>CREDITO NO.9600168880 CUOTA OCTUBRE DE 2023</t>
  </si>
  <si>
    <t>CREDITO NO.9600168880 CUOTA NO VENCIDAS</t>
  </si>
  <si>
    <t>CREDITO NO.9600194662 CUOTA JUNIO 2023</t>
  </si>
  <si>
    <t>CREDITO NO.9600194662 CUOTA JULIO 2023</t>
  </si>
  <si>
    <t>CREDITO NO.9600194662 CUOTA AGOSTO 2023</t>
  </si>
  <si>
    <t>CREDITO NO.9600194662 CUOTA SEPTIEMBRE 2023</t>
  </si>
  <si>
    <t>CREDITO NO.9600194662 CUOTA OCTUBRE 2023</t>
  </si>
  <si>
    <t>CREDITO NO.9600194662 CUOTA NO VENCIDAS</t>
  </si>
  <si>
    <t>CREDITO NO.9600194654 CUOTA JUNIO 2023</t>
  </si>
  <si>
    <t>CREDITO NO.9600194654 CUOTA JULIO 2023</t>
  </si>
  <si>
    <t>CREDITO NO.9600194654 CUOTA AGOSTO 2023</t>
  </si>
  <si>
    <t>CREDITO NO.9600194654 CUOTA SEPTIEMBRE 2023</t>
  </si>
  <si>
    <t>CREDITO NO.9600194654 CUOTA OCTUBRE 2023</t>
  </si>
  <si>
    <t>CREDITO NO.9600194654 CUOTA NO VENCIDA 2028</t>
  </si>
  <si>
    <t>CREDITO NO.111000203497 CUOTA MAYO DE 2023</t>
  </si>
  <si>
    <t>CREDITO NO.111000203497 CUOTA JUNIO DE 2023</t>
  </si>
  <si>
    <t>CREDITO NO.111000203497 CUOTA JULIO DE 2023</t>
  </si>
  <si>
    <t>CREDITO NO.111000203497 CUOTA AGOSTO DE 2023</t>
  </si>
  <si>
    <t>CREDITO NO.111000203497 CUOTA SEPTIEMBRE DE 2023</t>
  </si>
  <si>
    <t>CREDITO NO.111000203497 CUOTA OCTUBRE DE 2023</t>
  </si>
  <si>
    <t>CREDITO NO.111000203497 CUOTA NO VENCIDA DE 2027</t>
  </si>
  <si>
    <t>CREDITO NO.111000203460 CUOTA JULIO 2023</t>
  </si>
  <si>
    <t>CREDITO NO.111000203460 CUOTA AGOSTO 2023</t>
  </si>
  <si>
    <t>CREDITO NO.111000203460 CUOTA SEPTIEMBRE 2023</t>
  </si>
  <si>
    <t>CREDITO NO.111000203460 CUOTA OCTUBRE 2023</t>
  </si>
  <si>
    <t>CREDITO NO.111000203460 CUOTA NO VENCIDA 2027</t>
  </si>
  <si>
    <t>CREDITO NO.111000203488 CUOTA JUNIO 2023</t>
  </si>
  <si>
    <t>CREDITO NO.111000203488 CUOTA JULIO 2023</t>
  </si>
  <si>
    <t>CREDITO NO.111000203488 CUOTA AGOSTO 2023</t>
  </si>
  <si>
    <t>CREDITO NO.111000203488 CUOTA SEPTIEMBRE 2023</t>
  </si>
  <si>
    <t>CREDITO NO.111000203488 CUOTA OCTUBRE 2023</t>
  </si>
  <si>
    <t>CREDITO NO.111000203488 CUOTA NO VENCIDA 2027</t>
  </si>
  <si>
    <t>CREDITO NO.119000012711 CUOTA JUNIO 2023</t>
  </si>
  <si>
    <t>CREDITO NO.119000012711 CUOTA JULIO 2023</t>
  </si>
  <si>
    <t>CREDITO NO.119000012711 CUOTA AGOSTO 2023</t>
  </si>
  <si>
    <t>CREDITO NO.119000012711 CUOTA OCTUBRE 2023</t>
  </si>
  <si>
    <t>CREDITO NO.119000012711 CUOTA NO VENCIDA 2025</t>
  </si>
  <si>
    <t>TARJETA CREDITO NO.119000012711 CUOTA MINIMA</t>
  </si>
  <si>
    <t xml:space="preserve">TARJETA CREDITO NO.119000012711 CUOTA NO VENCIDA </t>
  </si>
  <si>
    <t>CREDITO NO.101130000323 CUOTA MAYO DE 2023</t>
  </si>
  <si>
    <t>CREDITO NO.101130000323 CUOTA JUNIO DE 2023</t>
  </si>
  <si>
    <t>CREDITO NO.101130000323 CUOTA JULIO DE 2023</t>
  </si>
  <si>
    <t>CREDITO NO.101130000323 CUOTA AGOSTO DE 2023</t>
  </si>
  <si>
    <t>CREDITO NO.101130000323 CUOTA SEPTIEMBRE 2023</t>
  </si>
  <si>
    <t>CREDITO NO.101130000323 CUOTA OCTUBRE 2023</t>
  </si>
  <si>
    <t>CREDITO NO.101130000323 CUOTA NO VENCIDAS</t>
  </si>
  <si>
    <t>TARJETA CREDITO NO.5199710026447791 CUOTA TOTAL 2023</t>
  </si>
  <si>
    <t>TARJETA CREDITO NO.5474791109604033 CUOTA TOTAL 2023</t>
  </si>
  <si>
    <t>CREDITO NO.854247977 CUOTA OCTUBRE 2023</t>
  </si>
  <si>
    <t>CREDITO NO.854247977 CUOTA NO VENCIDAS</t>
  </si>
  <si>
    <t>CREDITO NO.00559430087 CUOTA JULIO DE 2023</t>
  </si>
  <si>
    <t>CREDITO NO.00559430087 CUOTA AGOSTO DE 2023</t>
  </si>
  <si>
    <t>CREDITO NO.00559430087 CUOTA SEPTIEMBRE 2023</t>
  </si>
  <si>
    <t>CREDITO NO.00559430087 CUOTA OCTUBRE 2023</t>
  </si>
  <si>
    <t>CREDITO NO.00559430087 CUOTA NO VENCIDAS</t>
  </si>
  <si>
    <t>CREDITO NO.80230035083 CUOTA MAYO 2023</t>
  </si>
  <si>
    <t>CREDITO NO.80230035083 CUOTA JUNIO 2023</t>
  </si>
  <si>
    <t>CREDITO NO.80230035083 CUOTA JULIO DE 2023</t>
  </si>
  <si>
    <t>CREDITO NO.80230035083 CUOTA AGOSTO DE 2023</t>
  </si>
  <si>
    <t>CREDITO NO.80230035083 CUOTA SEPTIEMBRE 2023</t>
  </si>
  <si>
    <t>CREDITO NO.80230035083 CUOTA OCTUBRE 2023</t>
  </si>
  <si>
    <t>CREDITO NO.80230035083 CUOTA NO VENCIDAS</t>
  </si>
  <si>
    <t>CREDITO NO.80200115914 CUOTA MAYO 2023</t>
  </si>
  <si>
    <t>CREDITO NO.80200115914 CUOTA JUNIO 2023</t>
  </si>
  <si>
    <t>CREDITO NO.80200115914 CUOTA JULIO DE 2023</t>
  </si>
  <si>
    <t>CREDITO NO.80200115914 CUOTA AGOSTO DE 2023</t>
  </si>
  <si>
    <t>CREDITO NO.80200115914 CUOTA SEPTIEMBRE 2023</t>
  </si>
  <si>
    <t>CREDITO NO.80200115914 CUOTA OCTUBRE 2023</t>
  </si>
  <si>
    <t>CREDITO NO.802200115914 CUOTA NO VENCIDAS</t>
  </si>
  <si>
    <t>CREDITO NO.81630028116 CUOTA AGOSTO DE 2023</t>
  </si>
  <si>
    <t>CREDITO NO.81630031805 CUOTA JULIO DE 2023</t>
  </si>
  <si>
    <t>CREDITO NO.81630031805 CUOTA AGOSTO DE 2023</t>
  </si>
  <si>
    <t>CREDITO NO.81630031805 CUOTA SEPTIEMBRE 2023</t>
  </si>
  <si>
    <t>CREDITO NO.81630031805 CUOTA OCTUBRE 2023</t>
  </si>
  <si>
    <t>CREDITO NO.81630031805 CUOTA NO VENCIDAS</t>
  </si>
  <si>
    <t>CREDITO NO.1400118220 CUOTA ENERO 2023</t>
  </si>
  <si>
    <t>CREDITO NO.1400118220CUOTA FEBRERO 2023</t>
  </si>
  <si>
    <t>CREDITO NO.1400118220 CUOTA MARZO DE 2023</t>
  </si>
  <si>
    <t>CREDITO NO.1400118220 CUOTA ABRIL DE 2023</t>
  </si>
  <si>
    <t>CREDITO NO.1400118220 CUOTA MAYO 2023</t>
  </si>
  <si>
    <t>CREDITO NO.1400118220 CUOTA JUNIO 2023</t>
  </si>
  <si>
    <t>CREDITO NO.1400118220 CUOTA JULIO 2023</t>
  </si>
  <si>
    <t>CREDITO NO.1400118220 CUOTA AGOSTO 2023</t>
  </si>
  <si>
    <t>CREDITO NO.1400118220 CUOTA SEPTIEMBRE 2023</t>
  </si>
  <si>
    <t>CREDITO NO.1400118220 CUOTA OCTUBRE 2023</t>
  </si>
  <si>
    <t>CREDITO NO.1400118220 CUOTA NO VENCIDA</t>
  </si>
  <si>
    <t>CREDITO NO.7102027900264560 CUOTA JUNIO 2023</t>
  </si>
  <si>
    <t>CREDITO NO.7102027900264560 CUOTA JULIO DE 2023</t>
  </si>
  <si>
    <t>CREDITO NO.7102027900264560 CUOTA AGOSTO DE 2023</t>
  </si>
  <si>
    <t>CREDITO NO.7102027900264560 CUOTA SEPTIEMBRE 2023</t>
  </si>
  <si>
    <t>CREDITO NO.7102027900264560 CUOTA OCTUBRE 2023</t>
  </si>
  <si>
    <t>CREDITO NO.7102027900264560 CUOTA NO VENCIDAS</t>
  </si>
  <si>
    <t>CREDITO NO. 7102027900293072 CUOTA JULIO DE 2023</t>
  </si>
  <si>
    <t>CREDITO NO.7102027900293072 CUOTA AGOSTO DE 2023</t>
  </si>
  <si>
    <t>CREDITO NO.7102027900293072 CUOTA SEPTIEMBRE 2023</t>
  </si>
  <si>
    <t>CREDITO NO.7102027900293072 CUOTA OCTUBRE 2023</t>
  </si>
  <si>
    <t>CREDITO NO.7102027900293072 CUOTA NO VENCIDAS</t>
  </si>
  <si>
    <t>CREDITO NO.702027900301677 CUOTA JULIO DE 2023</t>
  </si>
  <si>
    <t>CREDITO NO.702027900301677 CUOTA AGOSTO 2023</t>
  </si>
  <si>
    <t>CREDITO NO.702027900301677 CUOTA SEPTIEMBRE 2023</t>
  </si>
  <si>
    <t>CREDITO NO.702027900301677 CUOTA OCTUBRE 2023</t>
  </si>
  <si>
    <t>CREDITO NO.702027900301677 CUOTA NO VENCIDA</t>
  </si>
  <si>
    <t>CREDITO NO.7102027900292504 CUOTA AGOSTO DE 2023</t>
  </si>
  <si>
    <t>CREDITO NO.7102027900292504 CUOTA SEPTIEMBRE 2023</t>
  </si>
  <si>
    <t>CREDITO NO.7102027900292504 CUOTA OCTUBRE 2023</t>
  </si>
  <si>
    <t>CREDITO NO.7102027900292504CUOTA NO VENCIDAS</t>
  </si>
  <si>
    <t>CREDITO NO.7102027900285102 4CUOTA JULIO 2023</t>
  </si>
  <si>
    <t>CREDITO NO.7102027900285102 CUOTA AGOSTO 2023</t>
  </si>
  <si>
    <t>CREDITO NO.7102027900285102 CUOTA SEPTIEMBRE 2023</t>
  </si>
  <si>
    <t>CREDITO NO.7102027900285102 CUOTA OCTUBRE 2023</t>
  </si>
  <si>
    <t>CREDITO NO.7102027900285102 CUOTA NO VENCIDAS</t>
  </si>
  <si>
    <t>CREDITO NO.7102027900286530 4CUOTA JULIO 2023</t>
  </si>
  <si>
    <t>CREDITO NO.7102027900286530 CUOTA AGOSTO 2023</t>
  </si>
  <si>
    <t>CREDITO NO.7102027900286530 CUOTA SEPTIEMBRE 2023</t>
  </si>
  <si>
    <t>CREDITO NO.7102027900286530 CUOTA OCTUBRE 2023</t>
  </si>
  <si>
    <t>CREDITO NO.7102027900286530 CUOTA NO VENCIDAS</t>
  </si>
  <si>
    <t>CREDITO NO. 076020279003606552 CUOTA JULIO 2023</t>
  </si>
  <si>
    <t>CREDITO NO. 076020279003606552 CUOTA AGOSTO 2023</t>
  </si>
  <si>
    <t>CREDITO NO.076020279003606552 CUOTA SEPTIEMBRE 2023</t>
  </si>
  <si>
    <t>CREDITO NO.076020279003606552 CUOTA OCTUBRE 2023</t>
  </si>
  <si>
    <t>CREDITO NO.076020279003606552 CUOTA NO VENCIDAS</t>
  </si>
  <si>
    <t>CREDITO NO. 7102027900286886 CUOTA JULIO 2023</t>
  </si>
  <si>
    <t>CREDITO NO.7102027900286886 CUOTA AGOSTO 2023</t>
  </si>
  <si>
    <t>CREDITO NO.7102027900286886 CUOTA SEPTIEMBRE 2023</t>
  </si>
  <si>
    <t>CREDITO NO.7102027900286886 CUOTA OCTUBRE 2023</t>
  </si>
  <si>
    <t>CREDITO NO.7102027900286886 CUOTA NO VENCIDAS</t>
  </si>
  <si>
    <t>CREDITO NO. 7102027900283420 CUOTA JULIO 2023</t>
  </si>
  <si>
    <t>CREDITO NO. 7102027900283420 CUOTA AGOSTO 2023</t>
  </si>
  <si>
    <t>CREDITO NO.7102027900283420 CUOTA SEPTIEMBRE 2023</t>
  </si>
  <si>
    <t>CREDITO NO.7102027900283420 CUOTA OCTUBRE 2023</t>
  </si>
  <si>
    <t>CREDITO NO.7102027900283420 CUOTA NO VENCIDAS</t>
  </si>
  <si>
    <t>TARJETA DE CREDITO NO.5595252049366669 CUOTA MINIMA</t>
  </si>
  <si>
    <t>TARJETA DE CREDITO NO.5595252049366669 CUOTA TOTAL SIN VENCER</t>
  </si>
  <si>
    <t>TARJETA DE CREDITO NO.5474820062767022 CUOTA MINIMA</t>
  </si>
  <si>
    <t>TARJETA DE CREDITO NO.5474820062767022 CUOTA TOTAL SIN VENCER</t>
  </si>
  <si>
    <t>LEASING NO.134196 CUOTA JULIO DE 2023</t>
  </si>
  <si>
    <t>LEASING NO. 134196 CUOTA AGOSTO DE 2023</t>
  </si>
  <si>
    <t>LEASING NO. 134196 CUOTA SEPTIEMBRE DE 2023</t>
  </si>
  <si>
    <t>LEASING NO. 134196 CUOTA OCTUBRE DE 2023</t>
  </si>
  <si>
    <t>5199710026447791</t>
  </si>
  <si>
    <t>5474791109604033</t>
  </si>
  <si>
    <t>7202027900301677</t>
  </si>
  <si>
    <t>7102027900292504</t>
  </si>
  <si>
    <t>7102027900285102</t>
  </si>
  <si>
    <t>7102027900286530</t>
  </si>
  <si>
    <t>76020279003606552</t>
  </si>
  <si>
    <t>7102027900286886</t>
  </si>
  <si>
    <t>7102027900283420</t>
  </si>
  <si>
    <t>5592252049366669</t>
  </si>
  <si>
    <t>5474820062767022</t>
  </si>
  <si>
    <t xml:space="preserve">ABUMAC MEDICAL S.A.S. </t>
  </si>
  <si>
    <t>B  BRAUN  MEDICAL  S.A.</t>
  </si>
  <si>
    <t>BARAKE BUSTAMANTE ALEXANDER DE JESUS</t>
  </si>
  <si>
    <t>CASTESALUD S.A.S.</t>
  </si>
  <si>
    <t>CENTRO DE ORTOPEDIA ESPECIALIZADA Y RECONSTRUCCION ARTICULAR CORA SAS</t>
  </si>
  <si>
    <t>CENTRO ORTOPEDICO ALEX BARRAZA SAS</t>
  </si>
  <si>
    <t>CKC SUMINISTROS SAS</t>
  </si>
  <si>
    <t>DISORTHO S.A.</t>
  </si>
  <si>
    <t>DOTACION &amp;SUMINISTROS M.R.A S.A.S</t>
  </si>
  <si>
    <t>DRUG STORE S.A.S</t>
  </si>
  <si>
    <t>EDM EQUIPOS Y DISPOSITIVOS MEDICOS S.A.S</t>
  </si>
  <si>
    <t>ELEMENT ORTHOPEDICS S A S</t>
  </si>
  <si>
    <t>EUROCIENCIA COLOMBIA SAS</t>
  </si>
  <si>
    <t>FIXAMED SAS</t>
  </si>
  <si>
    <t>HEALTHCARE EQUIPOS BIOMEDICOS SAS</t>
  </si>
  <si>
    <t>IMPLAMEQ S.A.S</t>
  </si>
  <si>
    <t>IMPORTADORA Y COMERCIALIZADORA DISPOCOL S.A.S</t>
  </si>
  <si>
    <t>INBIOS S.A.S.</t>
  </si>
  <si>
    <t>INDUSTRIAS COLOMBIA INDUCOL S A S</t>
  </si>
  <si>
    <t>INNOMED S A</t>
  </si>
  <si>
    <t>JAIMES RUEDA &amp; COMPAÑIA, PRECIMEC S.A.S</t>
  </si>
  <si>
    <t>JOHNSON &amp; JOHNSON DE COLOMBIA S.A.</t>
  </si>
  <si>
    <t>JOHNSON &amp; JOHNSON MEDTECH COLOMBIA S.A.S</t>
  </si>
  <si>
    <t>JP TRANDING SAS</t>
  </si>
  <si>
    <t>LEPINE COLOMBIA S.A.S.</t>
  </si>
  <si>
    <t>LH S.A.S</t>
  </si>
  <si>
    <t>MEDIIMPLANTES SAS</t>
  </si>
  <si>
    <t>MEDIINSUMOS S A S</t>
  </si>
  <si>
    <t>MEDIREX BIC S.A.S</t>
  </si>
  <si>
    <t>NEUROIMPLANTES SAS</t>
  </si>
  <si>
    <t>ORTOMAC S.A.S</t>
  </si>
  <si>
    <t>ORTOPEDIA ESCULAPIO I.P.S S.A.S</t>
  </si>
  <si>
    <t>OSTEOAMERICA S.A.S</t>
  </si>
  <si>
    <t>OSTEOBIOMED S.A.S</t>
  </si>
  <si>
    <t>OSTEOIMPORT S.A.S</t>
  </si>
  <si>
    <t>OSTEOMEDICAL S.A.S</t>
  </si>
  <si>
    <t>OSTEONORTE S.A.S</t>
  </si>
  <si>
    <t>PIEMCA SAS</t>
  </si>
  <si>
    <t>PROMED QUIRURGICOS EU</t>
  </si>
  <si>
    <t>QUIRUIMPLANTES DE COLOMBIA SAS</t>
  </si>
  <si>
    <t>R.P. ORTOPEDIA S.A.S</t>
  </si>
  <si>
    <t>SERVICIOS MEDICOQUIRURGICOS ESPECIALIZADOS DEL CARIBE S.A.S</t>
  </si>
  <si>
    <t>SERVILOGISTICA MAG S.A.S.</t>
  </si>
  <si>
    <t>SISTEMAS Y SOLUCIONES MEDICAS S.A.S</t>
  </si>
  <si>
    <t>SUMINISTROS INTEGRALES MAURO SERGIO SAS</t>
  </si>
  <si>
    <t>SUMINISTROS MEDICOS Y QUIRURGICOS DEL NORTE S.A.S- SUMEQ S.A.S</t>
  </si>
  <si>
    <t>SUPLEMEDICOS S.A.S</t>
  </si>
  <si>
    <t>TECNITRAUMA S.A.</t>
  </si>
  <si>
    <t>TOCAMEDIC COLOMBIA S.A.S</t>
  </si>
  <si>
    <t>W´LORENZ SAS</t>
  </si>
  <si>
    <t>COBRANZA NACIONAL DE CREDITOS S.A.S</t>
  </si>
  <si>
    <t>RAMOS CONSULTING S.A.S</t>
  </si>
  <si>
    <t>TREE GLOBAL TRADING S.A.S</t>
  </si>
  <si>
    <t>REFRISOLUCIONES DEL CARIBE SAS</t>
  </si>
  <si>
    <t>MEJIA CAMPO CONSUELO DEL SOCORRO</t>
  </si>
  <si>
    <t xml:space="preserve">PUNTO INMOBILIARIO </t>
  </si>
  <si>
    <t>RENTING COLOMBIA SAS</t>
  </si>
  <si>
    <t>CASADIEGO SALCEDO JHONATAN</t>
  </si>
  <si>
    <t>DOMITRANSP SAS</t>
  </si>
  <si>
    <t>TRANSPORTADORA UNIVERSA LTDA</t>
  </si>
  <si>
    <t>GABRIEL MARTINEZ APARICIO ASES DE SEGUROS LTDA GAMA LTDA</t>
  </si>
  <si>
    <t>SKANDIA COMPAÑÍA DE SEGUROS DE VIDA SA</t>
  </si>
  <si>
    <t>TURISMO INTERNACIONAL DEL ORIENTE S.A.S</t>
  </si>
  <si>
    <t>COLOMBIA TELECOMUNICACIONES S.A. E.S.P</t>
  </si>
  <si>
    <t>CL 76 70 65</t>
  </si>
  <si>
    <t>CL 44 8 08 31</t>
  </si>
  <si>
    <t>CR 16 49 22</t>
  </si>
  <si>
    <t>CR 48 70 225 OF 1005</t>
  </si>
  <si>
    <t>CRA 50# #80-18</t>
  </si>
  <si>
    <t>CL 69 45 52</t>
  </si>
  <si>
    <t>CL 54 45 51</t>
  </si>
  <si>
    <t>CL 84 19A  20</t>
  </si>
  <si>
    <t>CR 43B 84 1 10</t>
  </si>
  <si>
    <t>CL 92 NO 49 C 118</t>
  </si>
  <si>
    <t>CL 106 57 20 BRR PUENTE LARGO</t>
  </si>
  <si>
    <t>CRA 22 81 59</t>
  </si>
  <si>
    <t>AV CR 9  115  06  OF 704</t>
  </si>
  <si>
    <t>CL 845010 OF 207 BRR ALTOS DEL PRADO</t>
  </si>
  <si>
    <t>CL 77 56 36 LC 205</t>
  </si>
  <si>
    <t>CL 5 B 2 30 14 P 2</t>
  </si>
  <si>
    <t>CALLE 5B 4 38 51</t>
  </si>
  <si>
    <t>CRA 37 A 15 24</t>
  </si>
  <si>
    <t>AUT AER KM 7 CR 19 LT 1A</t>
  </si>
  <si>
    <t>CALLE 74 B # 69 H 14</t>
  </si>
  <si>
    <t>CR 23 22 23</t>
  </si>
  <si>
    <t xml:space="preserve">CR 42 76 99  </t>
  </si>
  <si>
    <t>Av. Calle 26 No. 69 – 76 Piso 8</t>
  </si>
  <si>
    <t>CALLE 70 CR49 32</t>
  </si>
  <si>
    <t>CR 22 81 59</t>
  </si>
  <si>
    <t>CR 21 83A - 17</t>
  </si>
  <si>
    <t>PARQUE INDUSTRIAL BUCARAMANGA MZ C BG10</t>
  </si>
  <si>
    <t>CALLE 95 11 A 37 OFICINA 405</t>
  </si>
  <si>
    <t xml:space="preserve">CL 85A 24  26 </t>
  </si>
  <si>
    <t>CR 46 79 174</t>
  </si>
  <si>
    <t>CR 52 79 73</t>
  </si>
  <si>
    <t>CR 11 A 62 B 51</t>
  </si>
  <si>
    <t>CL 87  47  25</t>
  </si>
  <si>
    <t>CR 7 G 44 13</t>
  </si>
  <si>
    <t>CL 8A  1B ESTE 94 LT 2 CA 18  1</t>
  </si>
  <si>
    <t>CLL 76 N. 46 - 64 PISO 2</t>
  </si>
  <si>
    <t>CL 44 66B IN 101</t>
  </si>
  <si>
    <t>CRA 53   54  32  OF 1A</t>
  </si>
  <si>
    <t>CL 82 42H 54</t>
  </si>
  <si>
    <t>Transversal 5 A 45 200</t>
  </si>
  <si>
    <t>BRR LOS CORALES MZ K LT 1</t>
  </si>
  <si>
    <t>CL 12 B SUR 8 87 BRR EL ALBERGUE</t>
  </si>
  <si>
    <t>CRA 47 N. 79 223</t>
  </si>
  <si>
    <t>BRR TORICES CL 42 14B 58</t>
  </si>
  <si>
    <t>CL 84 50 10 LC 208</t>
  </si>
  <si>
    <t>CLL 66 A N 43 02 OFICINA 107</t>
  </si>
  <si>
    <t>CL  80 43B 07</t>
  </si>
  <si>
    <t>CRA 16 13 C 78</t>
  </si>
  <si>
    <t>CL 98 18 - 71 EDIF VARESE</t>
  </si>
  <si>
    <t>CALLE 98 70 91 OF 302</t>
  </si>
  <si>
    <t>CL 85 N. 42 D 62 CA2</t>
  </si>
  <si>
    <t>CR 104 16 28 TO 7 OF 1002</t>
  </si>
  <si>
    <t>CLL 70 N 70-25</t>
  </si>
  <si>
    <t>CLL 85 N 57-40</t>
  </si>
  <si>
    <t>CR 53 N 132-15 C 11</t>
  </si>
  <si>
    <t>CR 52 14 30 LOCAL 340</t>
  </si>
  <si>
    <t>CR 45 N 79-180 LOCAL 1</t>
  </si>
  <si>
    <t>CR 58 N 72-23 LOCAL 101</t>
  </si>
  <si>
    <t>CR 46  57 57</t>
  </si>
  <si>
    <t>CRA 52 N 75-111 OF 806</t>
  </si>
  <si>
    <t>AV 19 # 109A 30</t>
  </si>
  <si>
    <t>CC VENTURA PLAZA LOCAL 310 BRR EL CENTRO</t>
  </si>
  <si>
    <t>TRANSV 60 (AVENIDA SUBA) 114A 55</t>
  </si>
  <si>
    <t>facturacion@abumacmedical.com</t>
  </si>
  <si>
    <t>cartera.co@bbraun.com</t>
  </si>
  <si>
    <t>alexander.barake@gmail.com</t>
  </si>
  <si>
    <t>castesaludsas@gmail.com</t>
  </si>
  <si>
    <t>tecaltda@gmail.com</t>
  </si>
  <si>
    <t>centroortopedicoalexbarraza@hotmail.es</t>
  </si>
  <si>
    <t>comercial1@ckcsuministros.com</t>
  </si>
  <si>
    <t>profesional.cartera@disortho.co</t>
  </si>
  <si>
    <t>comercial@dysmra.com</t>
  </si>
  <si>
    <t>cotizacionesbq@ds.com.co</t>
  </si>
  <si>
    <t>damian.campo@edmsas.com</t>
  </si>
  <si>
    <t>cartera@elementsas.co</t>
  </si>
  <si>
    <t>ruben.pineda@eurociencia.com.co</t>
  </si>
  <si>
    <t>fixamed01@gmail.com</t>
  </si>
  <si>
    <t>contabilidad2@healthsas.com</t>
  </si>
  <si>
    <t>cartera@implameq.com</t>
  </si>
  <si>
    <t>pquintero@dispocol.com</t>
  </si>
  <si>
    <t>auxcontable@inbios.com.co</t>
  </si>
  <si>
    <t>yhernandez@inducol.com.co</t>
  </si>
  <si>
    <t>contabilidad@innomedsa.com</t>
  </si>
  <si>
    <t>auxiliarcontable.precimec@quirurgicos.co</t>
  </si>
  <si>
    <t>ndiazda1@its.jnj.com</t>
  </si>
  <si>
    <t>vvillega@its.jnj.com</t>
  </si>
  <si>
    <t>tesoreriajptrading@gmail.com</t>
  </si>
  <si>
    <t>cartera@lepine.com.co</t>
  </si>
  <si>
    <t>analista.cartera1@lineashospitalarias.com</t>
  </si>
  <si>
    <t>cecilia.pimienta@mediimplantes.com</t>
  </si>
  <si>
    <t>contabilidad.mediinsumossas@gmail.com</t>
  </si>
  <si>
    <t>maria.pinto@medirexsas.com</t>
  </si>
  <si>
    <t>felectronica.neuroimplantes@gmail.com</t>
  </si>
  <si>
    <t>asistente.cartera@caicedoasociados.com</t>
  </si>
  <si>
    <t>Ortopedicaesculapio@hotmail.com</t>
  </si>
  <si>
    <t>auxiconta@osteoamerica.com</t>
  </si>
  <si>
    <t>analistacontable@osteobiomed.com</t>
  </si>
  <si>
    <t>osteoimport@gmail.com</t>
  </si>
  <si>
    <t>Cartera@osteomedical.co</t>
  </si>
  <si>
    <t>auxcontable@osteonorte.com</t>
  </si>
  <si>
    <t>auxiliar.calidad@piemca.com.co</t>
  </si>
  <si>
    <t>dir.cartera@promed.com.co</t>
  </si>
  <si>
    <t>quiruimplantesdc@gmail.com</t>
  </si>
  <si>
    <t>rportopedia@gmail.com</t>
  </si>
  <si>
    <t>contabilidadsemesca@gmail.com</t>
  </si>
  <si>
    <t>medina.manuel@servilogisticamagsas.com</t>
  </si>
  <si>
    <t>jnevado@systemedusa.com</t>
  </si>
  <si>
    <t>ventas@mssuministros.com.co</t>
  </si>
  <si>
    <t>contabilidad@sumeqsas.com</t>
  </si>
  <si>
    <t>comercialbquilla@dinmed.com.co</t>
  </si>
  <si>
    <t>autorizacioncartera@tecnitrauma.com.co</t>
  </si>
  <si>
    <t>contabilidad@tocamedic.com</t>
  </si>
  <si>
    <t>facturacion@wlorenzsas.com.co</t>
  </si>
  <si>
    <t>financiero.col@emergiacc.com</t>
  </si>
  <si>
    <t>ramos_consulting@hotmail.com</t>
  </si>
  <si>
    <t>info@treeglobaltrading.com</t>
  </si>
  <si>
    <t>ventas@refrisolucionesdelcaribe.com</t>
  </si>
  <si>
    <t>elvisrearba@hotmail.com</t>
  </si>
  <si>
    <t>contacto@puntoin.com</t>
  </si>
  <si>
    <t>servicio@rentingcolombia.com</t>
  </si>
  <si>
    <t>servienviosbaq@gmail.com</t>
  </si>
  <si>
    <t>domitransp1213@gmail.com</t>
  </si>
  <si>
    <t>trans.universal@hotmail.com</t>
  </si>
  <si>
    <t>asistenteseguros@gamaasesores.co</t>
  </si>
  <si>
    <t>cliente@skandia.com.co</t>
  </si>
  <si>
    <t>facturasmovistar@mailf.movistar.co</t>
  </si>
  <si>
    <t xml:space="preserve">MEDELLIN </t>
  </si>
  <si>
    <t>BUCARAMANGA</t>
  </si>
  <si>
    <t>VALLEDUPAR</t>
  </si>
  <si>
    <t>MONTERIA</t>
  </si>
  <si>
    <t>MOSQUERA</t>
  </si>
  <si>
    <t>CARTAGENA</t>
  </si>
  <si>
    <t>GUADALAJARA DE BUGA</t>
  </si>
  <si>
    <t>SANTANDER</t>
  </si>
  <si>
    <t>FC 1042 VENTA DE PRODUCTO</t>
  </si>
  <si>
    <t>FC 1058 VENTA DE PRODUCTO</t>
  </si>
  <si>
    <t>FC 1059 VENTA DE PRODUCTO</t>
  </si>
  <si>
    <t>FC 1060 VENTA DE PRODUCTO</t>
  </si>
  <si>
    <t>FC 1061 VENTA DE PRODUCTO</t>
  </si>
  <si>
    <t>FC 1082 VENTA DE PRODUCTO</t>
  </si>
  <si>
    <t>FC 1108 VENTA DE PRODUCTO</t>
  </si>
  <si>
    <t>FC 1109 VENTA DE PRODUCTO</t>
  </si>
  <si>
    <t>FC 1133 VENTA DE PRODUCTO</t>
  </si>
  <si>
    <t>FC 1134 VENTA DE PRODUCTO</t>
  </si>
  <si>
    <t>FC 1135 VENTA DE PRODUCTO</t>
  </si>
  <si>
    <t>FC 1136 VENTA DE PRODUCTO</t>
  </si>
  <si>
    <t>FC 1137 VENTA DE PRODUCTO</t>
  </si>
  <si>
    <t>FC 1199 VENTA DE PRODUCTO</t>
  </si>
  <si>
    <t>FC 1200 VENTA DE PRODUCTO</t>
  </si>
  <si>
    <t>FC 1201 VENTA DE PRODUCTO</t>
  </si>
  <si>
    <t>FC 1205 VENTA DE PRODUCTO</t>
  </si>
  <si>
    <t>FC 1212 VENTA DE PRODUCTO</t>
  </si>
  <si>
    <t>FC 1252 VENTA DE PRODUCTO</t>
  </si>
  <si>
    <t>FC 1299 VENTA DE PRODUCTO</t>
  </si>
  <si>
    <t>FC 1354 VENTA DE PRODUCTO</t>
  </si>
  <si>
    <t>FC 1368 VENTA DE PRODUCTO</t>
  </si>
  <si>
    <t>FC 1638 VENTA DE PRODUCTO</t>
  </si>
  <si>
    <t>FC 1639 VENTA DE PRODUCTO</t>
  </si>
  <si>
    <t>FC 1672 VENTA DE PRODUCTO</t>
  </si>
  <si>
    <t>FC 574 VENTA DE PRODUCTO</t>
  </si>
  <si>
    <t>FC 575 VENTA DE PRODUCTO</t>
  </si>
  <si>
    <t>FC 584 VENTA DE PRODUCTO</t>
  </si>
  <si>
    <t>FC 585 VENTA DE PRODUCTO</t>
  </si>
  <si>
    <t>FC 598 VENTA DE PRODUCTO</t>
  </si>
  <si>
    <t>FC 599 VENTA DE PRODUCTO</t>
  </si>
  <si>
    <t>FC 610 VENTA DE PRODUCTO</t>
  </si>
  <si>
    <t>FC 611 VENTA DE PRODUCTO</t>
  </si>
  <si>
    <t>FC 632 VENTA DE PRODUCTO</t>
  </si>
  <si>
    <t>FC 633 VENTA DE PRODUCTO</t>
  </si>
  <si>
    <t>FC 634 VENTA DE PRODUCTO</t>
  </si>
  <si>
    <t>FC 656 VENTA DE PRODUCTO</t>
  </si>
  <si>
    <t>FC 677 VENTA DE PRODUCTO</t>
  </si>
  <si>
    <t>FC 691 VENTA DE PRODUCTO</t>
  </si>
  <si>
    <t>FC 700 VENTA DE PRODUCTO</t>
  </si>
  <si>
    <t>FC 719 VENTA DE PRODUCTO</t>
  </si>
  <si>
    <t>FC 731 VENTA DE PRODUCTO</t>
  </si>
  <si>
    <t>FC 732 VENTA DE PRODUCTO</t>
  </si>
  <si>
    <t>FC 759 VENTA DE PRODUCTO</t>
  </si>
  <si>
    <t>FC 829 VENTA DE PRODUCTO</t>
  </si>
  <si>
    <t>FC 830 VENTA DE PRODUCTO</t>
  </si>
  <si>
    <t>FC 892 VENTA DE PRODUCTO</t>
  </si>
  <si>
    <t>FC 893 VENTA DE PRODUCTO</t>
  </si>
  <si>
    <t>FC 908 VENTA DE PRODUCTO</t>
  </si>
  <si>
    <t>FC 909 VENTA DE PRODUCTO</t>
  </si>
  <si>
    <t>FC 965 VENTA DE PRODUCTO</t>
  </si>
  <si>
    <t>FC 966 VENTA DE PRODUCTO</t>
  </si>
  <si>
    <t>FC 58263619 VENTA DE PRODUCTO</t>
  </si>
  <si>
    <t>FC 0409 VENTA DE PRODUCTO</t>
  </si>
  <si>
    <t>FC 489 VENTA DE PRODUCTO</t>
  </si>
  <si>
    <t>FC 505 VENTA DE PRODUCTO</t>
  </si>
  <si>
    <t>FC 3098 VENTA DE PRODUCTO</t>
  </si>
  <si>
    <t>FC 0000002410 VENTA DE PRODUCTO</t>
  </si>
  <si>
    <t>FC 0000002411 VENTA DE PRODUCTO</t>
  </si>
  <si>
    <t>FC 0000002536 VENTA DE PRODUCTO</t>
  </si>
  <si>
    <t>FC 0000002540 VENTA DE PRODUCTO</t>
  </si>
  <si>
    <t>FC 0000002666 VENTA DE PRODUCTO</t>
  </si>
  <si>
    <t>FC 0000002667 VENTA DE PRODUCTO</t>
  </si>
  <si>
    <t>FC 0000002668 VENTA DE PRODUCTO</t>
  </si>
  <si>
    <t>FC 0000002669 VENTA DE PRODUCTO</t>
  </si>
  <si>
    <t>FC 1162 VENTA DE PRODUCTO</t>
  </si>
  <si>
    <t>FC 504 VENTA DE PRODUCTO</t>
  </si>
  <si>
    <t>FC 522 VENTA DE PRODUCTO</t>
  </si>
  <si>
    <t>FC 523 VENTA DE PRODUCTO</t>
  </si>
  <si>
    <t>FC 551 VENTA DE PRODUCTO</t>
  </si>
  <si>
    <t>FC 552 VENTA DE PRODUCTO</t>
  </si>
  <si>
    <t>FC 560 VENTA DE PRODUCTO</t>
  </si>
  <si>
    <t>FC 572 VENTA DE PRODUCTO</t>
  </si>
  <si>
    <t>FC 582 VENTA DE PRODUCTO</t>
  </si>
  <si>
    <t>FC 614 VENTA DE PRODUCTO</t>
  </si>
  <si>
    <t>FC 621 VENTA DE PRODUCTO</t>
  </si>
  <si>
    <t>FC 622 VENTA DE PRODUCTO</t>
  </si>
  <si>
    <t>FC 686 VENTA DE PRODUCTO</t>
  </si>
  <si>
    <t>FC 756 VENTA DE PRODUCTO</t>
  </si>
  <si>
    <t>FC 783 VENTA DE PRODUCTO</t>
  </si>
  <si>
    <t>FC 10123 VENTA DE PRODUCTO</t>
  </si>
  <si>
    <t>FC 1948 VENTA DE PRODUCTO</t>
  </si>
  <si>
    <t>FC 1999 VENTA DE PRODUCTO</t>
  </si>
  <si>
    <t>FC 2000 VENTA DE PRODUCTO</t>
  </si>
  <si>
    <t>FC 10951 VENTA DE PRODUCTO</t>
  </si>
  <si>
    <t>FC 11139 VENTA DE PRODUCTO</t>
  </si>
  <si>
    <t>FC 11141 VENTA DE PRODUCTO</t>
  </si>
  <si>
    <t>FC 11223 VENTA DE PRODUCTO</t>
  </si>
  <si>
    <t>FC 11224 VENTA DE PRODUCTO</t>
  </si>
  <si>
    <t>FC 11282 VENTA DE PRODUCTO</t>
  </si>
  <si>
    <t>FC 11300 VENTA DE PRODUCTO</t>
  </si>
  <si>
    <t>FC 11960 VENTA DE PRODUCTO</t>
  </si>
  <si>
    <t>FC 83244 VENTA DE PRODUCTO</t>
  </si>
  <si>
    <t>FC 83716 VENTA DE PRODUCTO</t>
  </si>
  <si>
    <t>FC 18924 VENTA DE PRODUCTO</t>
  </si>
  <si>
    <t>FC 2307 VENTA DE PRODUCTO</t>
  </si>
  <si>
    <t>FC 9127 VENTA DE PRODUCTO</t>
  </si>
  <si>
    <t>FC 9290 VENTA DE PRODUCTO</t>
  </si>
  <si>
    <t>FC 9765 VENTA DE PRODUCTO</t>
  </si>
  <si>
    <t>FC 423 VENTA DE PRODUCTO</t>
  </si>
  <si>
    <t>FC 424 VENTA DE PRODUCTO</t>
  </si>
  <si>
    <t>FC 430 VENTA DE PRODUCTO</t>
  </si>
  <si>
    <t>FC 440 VENTA DE PRODUCTO</t>
  </si>
  <si>
    <t>FC 445 VENTA DE PRODUCTO</t>
  </si>
  <si>
    <t>FC 446 VENTA DE PRODUCTO</t>
  </si>
  <si>
    <t>FC 450 VENTA DE PRODUCTO</t>
  </si>
  <si>
    <t>FC 470 VENTA DE PRODUCTO</t>
  </si>
  <si>
    <t>FC 502 VENTA DE PRODUCTO</t>
  </si>
  <si>
    <t>FC 510 VENTA DE PRODUCTO</t>
  </si>
  <si>
    <t>FC 511 VENTA DE PRODUCTO</t>
  </si>
  <si>
    <t>FC 540 VENTA DE PRODUCTO</t>
  </si>
  <si>
    <t>FC 541 VENTA DE PRODUCTO</t>
  </si>
  <si>
    <t>FC 542 VENTA DE PRODUCTO</t>
  </si>
  <si>
    <t>FC 544 VENTA DE PRODUCTO</t>
  </si>
  <si>
    <t>FC 546 VENTA DE PRODUCTO</t>
  </si>
  <si>
    <t>FC 553 VENTA DE PRODUCTO</t>
  </si>
  <si>
    <t>FC 554 VENTA DE PRODUCTO</t>
  </si>
  <si>
    <t>FC 567 VENTA DE PRODUCTO</t>
  </si>
  <si>
    <t>FC 666 VENTA DE PRODUCTO</t>
  </si>
  <si>
    <t>FC 0000000286 VENTA DE PRODUCTO</t>
  </si>
  <si>
    <t>FC 0000000428 VENTA DE PRODUCTO</t>
  </si>
  <si>
    <t>FC 1249 VENTA DE PRODUCTO</t>
  </si>
  <si>
    <t>FC 1468 VENTA DE PRODUCTO</t>
  </si>
  <si>
    <t>FC 1580 VENTA DE PRODUCTO</t>
  </si>
  <si>
    <t>FC 1607 VENTA DE PRODUCTO</t>
  </si>
  <si>
    <t>FC 1683 VENTA DE PRODUCTO</t>
  </si>
  <si>
    <t>FC 11262 VENTA DE PRODUCTO</t>
  </si>
  <si>
    <t>FC 11263 VENTA DE PRODUCTO</t>
  </si>
  <si>
    <t>FC 12416 VENTA DE PRODUCTO</t>
  </si>
  <si>
    <t>FC 12417 VENTA DE PRODUCTO</t>
  </si>
  <si>
    <t>FC 12429 VENTA DE PRODUCTO</t>
  </si>
  <si>
    <t>FC 13338 VENTA DE PRODUCTO</t>
  </si>
  <si>
    <t>FC 13466 VENTA DE PRODUCTO</t>
  </si>
  <si>
    <t>FC 14651 VENTA DE PRODUCTO</t>
  </si>
  <si>
    <t>FC 14780 VENTA DE PRODUCTO</t>
  </si>
  <si>
    <t>FC 15321 VENTA DE PRODUCTO</t>
  </si>
  <si>
    <t>FC 0000001131 VENTA DE PRODUCTO</t>
  </si>
  <si>
    <t>FC 0000001132 VENTA DE PRODUCTO</t>
  </si>
  <si>
    <t>FC 0000001376 VENTA DE PRODUCTO</t>
  </si>
  <si>
    <t>FC 0000001378 VENTA DE PRODUCTO</t>
  </si>
  <si>
    <t>FC 0000001395 VENTA DE PRODUCTO</t>
  </si>
  <si>
    <t>FC 0000001398 VENTA DE PRODUCTO</t>
  </si>
  <si>
    <t>FC 0000001402 VENTA DE PRODUCTO</t>
  </si>
  <si>
    <t>FC 0000001666 VENTA DE PRODUCTO</t>
  </si>
  <si>
    <t>FC 0000001703 VENTA DE PRODUCTO</t>
  </si>
  <si>
    <t>FC 0000001927 VENTA DE PRODUCTO</t>
  </si>
  <si>
    <t>FC 0000004424 VENTA DE PRODUCTO</t>
  </si>
  <si>
    <t>FC 2240 VENTA DE PRODUCTO</t>
  </si>
  <si>
    <t>FC 2241 VENTA DE PRODUCTO</t>
  </si>
  <si>
    <t>FC 2983 VENTA DE PRODUCTO</t>
  </si>
  <si>
    <t>FC 2984 VENTA DE PRODUCTO</t>
  </si>
  <si>
    <t>FC 2987 VENTA DE PRODUCTO</t>
  </si>
  <si>
    <t>FC 15074 VENTA DE PRODUCTO</t>
  </si>
  <si>
    <t>FC 15975 VENTA DE PRODUCTO</t>
  </si>
  <si>
    <t>FC 16174 VENTA DE PRODUCTO</t>
  </si>
  <si>
    <t>FC 19143 VENTA DE PRODUCTO</t>
  </si>
  <si>
    <t>FC 19421 VENTA DE PRODUCTO</t>
  </si>
  <si>
    <t>FC 55724 VENTA DE PRODUCTO</t>
  </si>
  <si>
    <t>FC 14353 VENTA DE PRODUCTO</t>
  </si>
  <si>
    <t>FC 14508 VENTA DE PRODUCTO</t>
  </si>
  <si>
    <t>FC 14509 VENTA DE PRODUCTO</t>
  </si>
  <si>
    <t>FC 14510 VENTA DE PRODUCTO</t>
  </si>
  <si>
    <t>FC 14511 VENTA DE PRODUCTO</t>
  </si>
  <si>
    <t>FC 14597 VENTA DE PRODUCTO</t>
  </si>
  <si>
    <t>FC 14624 VENTA DE PRODUCTO</t>
  </si>
  <si>
    <t>FC 14765 VENTA DE PRODUCTO</t>
  </si>
  <si>
    <t>FC 14935 VENTA DE PRODUCTO</t>
  </si>
  <si>
    <t>FC 15037 VENTA DE PRODUCTO</t>
  </si>
  <si>
    <t>FC 15922 VENTA DE PRODUCTO</t>
  </si>
  <si>
    <t>FC 15923 VENTA DE PRODUCTO</t>
  </si>
  <si>
    <t>FC 16300 VENTA DE PRODUCTO</t>
  </si>
  <si>
    <t>FC 16370 VENTA DE PRODUCTO</t>
  </si>
  <si>
    <t>FC 16458 VENTA DE PRODUCTO</t>
  </si>
  <si>
    <t>FC 16682 VENTA DE PRODUCTO</t>
  </si>
  <si>
    <t>FC 18832 VENTA DE PRODUCTO</t>
  </si>
  <si>
    <t>FC 5947 VENTA DE PRODUCTO</t>
  </si>
  <si>
    <t>FC 5948 VENTA DE PRODUCTO</t>
  </si>
  <si>
    <t>FC 5995 VENTA DE PRODUCTO</t>
  </si>
  <si>
    <t>FC 6134 VENTA DE PRODUCTO</t>
  </si>
  <si>
    <t>FC 6135 VENTA DE PRODUCTO</t>
  </si>
  <si>
    <t>FC 6165 VENTA DE PRODUCTO</t>
  </si>
  <si>
    <t>FC 6167 VENTA DE PRODUCTO</t>
  </si>
  <si>
    <t>FC 102725 VENTA DE PRODUCTO</t>
  </si>
  <si>
    <t>FC 102789 VENTA DE PRODUCTO</t>
  </si>
  <si>
    <t>FC 102856 VENTA DE PRODUCTO</t>
  </si>
  <si>
    <t>FC 103191 VENTA DE PRODUCTO</t>
  </si>
  <si>
    <t>FC 103192 VENTA DE PRODUCTO</t>
  </si>
  <si>
    <t>FC 104667 VENTA DE PRODUCTO</t>
  </si>
  <si>
    <t>FC 104990 VENTA DE PRODUCTO</t>
  </si>
  <si>
    <t>FC 105190 VENTA DE PRODUCTO</t>
  </si>
  <si>
    <t>FC 106389 VENTA DE PRODUCTO</t>
  </si>
  <si>
    <t>FC 107085 VENTA DE PRODUCTO</t>
  </si>
  <si>
    <t>FC 107810 VENTA DE PRODUCTO</t>
  </si>
  <si>
    <t>FC 107813 VENTA DE PRODUCTO</t>
  </si>
  <si>
    <t>FC 107818 VENTA DE PRODUCTO</t>
  </si>
  <si>
    <t>FC 108223 VENTA DE PRODUCTO</t>
  </si>
  <si>
    <t>FC 108279 VENTA DE PRODUCTO</t>
  </si>
  <si>
    <t>FC 108296 VENTA DE PRODUCTO</t>
  </si>
  <si>
    <t>FC 108573 VENTA DE PRODUCTO</t>
  </si>
  <si>
    <t>FC 109118 VENTA DE PRODUCTO</t>
  </si>
  <si>
    <t>FC 109123 VENTA DE PRODUCTO</t>
  </si>
  <si>
    <t>FC 109736 VENTA DE PRODUCTO</t>
  </si>
  <si>
    <t>FC 109737 VENTA DE PRODUCTO</t>
  </si>
  <si>
    <t>FC 109738 VENTA DE PRODUCTO</t>
  </si>
  <si>
    <t>FC 109925 VENTA DE PRODUCTO</t>
  </si>
  <si>
    <t>FC 110843 VENTA DE PRODUCTO</t>
  </si>
  <si>
    <t>FC 111405 VENTA DE PRODUCTO</t>
  </si>
  <si>
    <t>FC 25961 VENTA DE PRODUCTO</t>
  </si>
  <si>
    <t>FC 29179 VENTA DE PRODUCTO</t>
  </si>
  <si>
    <t>FC 29181 VENTA DE PRODUCTO</t>
  </si>
  <si>
    <t>FC 29241 VENTA DE PRODUCTO</t>
  </si>
  <si>
    <t>FC 29325 VENTA DE PRODUCTO</t>
  </si>
  <si>
    <t>FC 29536 VENTA DE PRODUCTO</t>
  </si>
  <si>
    <t>FC 29537 VENTA DE PRODUCTO</t>
  </si>
  <si>
    <t>FC 29538 VENTA DE PRODUCTO</t>
  </si>
  <si>
    <t>FC 29539 VENTA DE PRODUCTO</t>
  </si>
  <si>
    <t>FC 29569 VENTA DE PRODUCTO</t>
  </si>
  <si>
    <t>FC 29642 VENTA DE PRODUCTO</t>
  </si>
  <si>
    <t>FC 29643 VENTA DE PRODUCTO</t>
  </si>
  <si>
    <t>FC 29698 VENTA DE PRODUCTO</t>
  </si>
  <si>
    <t>FC 29752 VENTA DE PRODUCTO</t>
  </si>
  <si>
    <t>FC 29770 VENTA DE PRODUCTO</t>
  </si>
  <si>
    <t>FC 29850 VENTA DE PRODUCTO</t>
  </si>
  <si>
    <t>FC 29898 VENTA DE PRODUCTO</t>
  </si>
  <si>
    <t>FC 29916 VENTA DE PRODUCTO</t>
  </si>
  <si>
    <t>FC 29919 VENTA DE PRODUCTO</t>
  </si>
  <si>
    <t>FC 29962 VENTA DE PRODUCTO</t>
  </si>
  <si>
    <t>FC 29972 VENTA DE PRODUCTO</t>
  </si>
  <si>
    <t>FC 33560 VENTA DE PRODUCTO</t>
  </si>
  <si>
    <t>FC 33591 VENTA DE PRODUCTO</t>
  </si>
  <si>
    <t>FC 33592 VENTA DE PRODUCTO</t>
  </si>
  <si>
    <t>FC 33593 VENTA DE PRODUCTO</t>
  </si>
  <si>
    <t>FC 33594 VENTA DE PRODUCTO</t>
  </si>
  <si>
    <t>FC 33627 VENTA DE PRODUCTO</t>
  </si>
  <si>
    <t>FC 33629 VENTA DE PRODUCTO</t>
  </si>
  <si>
    <t>FC 33632 VENTA DE PRODUCTO</t>
  </si>
  <si>
    <t>FC 33633 VENTA DE PRODUCTO</t>
  </si>
  <si>
    <t>FC 33719 VENTA DE PRODUCTO</t>
  </si>
  <si>
    <t>FC 33720 VENTA DE PRODUCTO</t>
  </si>
  <si>
    <t>FC 33742 VENTA DE PRODUCTO</t>
  </si>
  <si>
    <t>FC 33870 VENTA DE PRODUCTO</t>
  </si>
  <si>
    <t>FC 33871 VENTA DE PRODUCTO</t>
  </si>
  <si>
    <t>FC 33884 VENTA DE PRODUCTO</t>
  </si>
  <si>
    <t>FC 33909 VENTA DE PRODUCTO</t>
  </si>
  <si>
    <t>FC 34015 VENTA DE PRODUCTO</t>
  </si>
  <si>
    <t>FC 34019 VENTA DE PRODUCTO</t>
  </si>
  <si>
    <t>FC 34075 VENTA DE PRODUCTO</t>
  </si>
  <si>
    <t>FC 34086 VENTA DE PRODUCTO</t>
  </si>
  <si>
    <t>FC 34089 VENTA DE PRODUCTO</t>
  </si>
  <si>
    <t>FC 34090 VENTA DE PRODUCTO</t>
  </si>
  <si>
    <t>FC 34099 VENTA DE PRODUCTO</t>
  </si>
  <si>
    <t>FC 34105 VENTA DE PRODUCTO</t>
  </si>
  <si>
    <t>FC 34249 VENTA DE PRODUCTO</t>
  </si>
  <si>
    <t>FC 34250 VENTA DE PRODUCTO</t>
  </si>
  <si>
    <t>FC 34251 VENTA DE PRODUCTO</t>
  </si>
  <si>
    <t>FC 34252 VENTA DE PRODUCTO</t>
  </si>
  <si>
    <t>FC 34415 VENTA DE PRODUCTO</t>
  </si>
  <si>
    <t>FC 34465 VENTA DE PRODUCTO</t>
  </si>
  <si>
    <t>FC 34484 VENTA DE PRODUCTO</t>
  </si>
  <si>
    <t>FC 34656 VENTA DE PRODUCTO</t>
  </si>
  <si>
    <t>FC 34832 VENTA DE PRODUCTO</t>
  </si>
  <si>
    <t>FC 34925 VENTA DE PRODUCTO</t>
  </si>
  <si>
    <t>FC 35101 VENTA DE PRODUCTO</t>
  </si>
  <si>
    <t>FC 35102 VENTA DE PRODUCTO</t>
  </si>
  <si>
    <t>FC 1385 VENTA DE PRODUCTO</t>
  </si>
  <si>
    <t>FC 2268 VENTA DE PRODUCTO</t>
  </si>
  <si>
    <t>FC 242 VENTA DE PRODUCTO</t>
  </si>
  <si>
    <t>FC 272 VENTA DE PRODUCTO</t>
  </si>
  <si>
    <t>FC 289 VENTA DE PRODUCTO</t>
  </si>
  <si>
    <t>FC 294 VENTA DE PRODUCTO</t>
  </si>
  <si>
    <t>FC 333 VENTA DE PRODUCTO</t>
  </si>
  <si>
    <t>FC 388 VENTA DE PRODUCTO</t>
  </si>
  <si>
    <t>FC 391 VENTA DE PRODUCTO</t>
  </si>
  <si>
    <t>FC 40 VENTA DE PRODUCTO</t>
  </si>
  <si>
    <t>FC 41 VENTA DE PRODUCTO</t>
  </si>
  <si>
    <t>FC 42 VENTA DE PRODUCTO</t>
  </si>
  <si>
    <t>FC 484 VENTA DE PRODUCTO</t>
  </si>
  <si>
    <t>FC 485 VENTA DE PRODUCTO</t>
  </si>
  <si>
    <t>FC 630 VENTA DE PRODUCTO</t>
  </si>
  <si>
    <t>FC 775 VENTA DE PRODUCTO</t>
  </si>
  <si>
    <t>FC 776 VENTA DE PRODUCTO</t>
  </si>
  <si>
    <t>FC 850 VENTA DE PRODUCTO</t>
  </si>
  <si>
    <t>FC 919 VENTA DE PRODUCTO</t>
  </si>
  <si>
    <t>FC 788 VENTA DE PRODUCTO</t>
  </si>
  <si>
    <t>FC 821 VENTA DE PRODUCTO</t>
  </si>
  <si>
    <t>FC 834 VENTA DE PRODUCTO</t>
  </si>
  <si>
    <t>FC 859 VENTA DE PRODUCTO</t>
  </si>
  <si>
    <t>FC 870 VENTA DE PRODUCTO</t>
  </si>
  <si>
    <t>FC 874 VENTA DE PRODUCTO</t>
  </si>
  <si>
    <t>FC 3323 VENTA DE PRODUCTO</t>
  </si>
  <si>
    <t>FC 3694 VENTA DE PRODUCTO</t>
  </si>
  <si>
    <t>FC 3696 VENTA DE PRODUCTO</t>
  </si>
  <si>
    <t>FC 3735 VENTA DE PRODUCTO</t>
  </si>
  <si>
    <t>FC 3831 VENTA DE PRODUCTO</t>
  </si>
  <si>
    <t>FC 3918 VENTA DE PRODUCTO</t>
  </si>
  <si>
    <t>FC 4905 VENTA DE PRODUCTO</t>
  </si>
  <si>
    <t>FC 10733 VENTA DE PRODUCTO</t>
  </si>
  <si>
    <t>FC 10734 VENTA DE PRODUCTO</t>
  </si>
  <si>
    <t>FC 10735 VENTA DE PRODUCTO</t>
  </si>
  <si>
    <t>FC 10797 VENTA DE PRODUCTO</t>
  </si>
  <si>
    <t>FC 10852 VENTA DE PRODUCTO</t>
  </si>
  <si>
    <t>FC 11054 VENTA DE PRODUCTO</t>
  </si>
  <si>
    <t>FC 11075 VENTA DE PRODUCTO</t>
  </si>
  <si>
    <t>FC 11122 VENTA DE PRODUCTO</t>
  </si>
  <si>
    <t>FC 19631 VENTA DE PRODUCTO</t>
  </si>
  <si>
    <t>FC 1695 VENTA DE PRODUCTO</t>
  </si>
  <si>
    <t>FC 2291 VENTA DE PRODUCTO</t>
  </si>
  <si>
    <t>FC 2354 VENTA DE PRODUCTO</t>
  </si>
  <si>
    <t>FC 93093 VENTA DE PRODUCTO</t>
  </si>
  <si>
    <t>FC 93451 VENTA DE PRODUCTO</t>
  </si>
  <si>
    <t>FC 95057 VENTA DE PRODUCTO</t>
  </si>
  <si>
    <t>FC 2718 VENTA DE PRODUCTO</t>
  </si>
  <si>
    <t>FC 2719 VENTA DE PRODUCTO</t>
  </si>
  <si>
    <t>FC 2721 VENTA DE PRODUCTO</t>
  </si>
  <si>
    <t>FC 2722 VENTA DE PRODUCTO</t>
  </si>
  <si>
    <t>FC 2723 VENTA DE PRODUCTO</t>
  </si>
  <si>
    <t>FC 2724 VENTA DE PRODUCTO</t>
  </si>
  <si>
    <t>FC 3364 VENTA DE PRODUCTO</t>
  </si>
  <si>
    <t>FC 3365 VENTA DE PRODUCTO</t>
  </si>
  <si>
    <t>FC 3480 VENTA DE PRODUCTO</t>
  </si>
  <si>
    <t>FC 3502 VENTA DE PRODUCTO</t>
  </si>
  <si>
    <t>FC 3509 VENTA DE PRODUCTO</t>
  </si>
  <si>
    <t>FC 0000566956 VENTA DE PRODUCTO</t>
  </si>
  <si>
    <t>FC 0000567042 VENTA DE PRODUCTO</t>
  </si>
  <si>
    <t>FC 0000567048 VENTA DE PRODUCTO</t>
  </si>
  <si>
    <t>FC 0000567280 VENTA DE PRODUCTO</t>
  </si>
  <si>
    <t>FC 0000567595 VENTA DE PRODUCTO</t>
  </si>
  <si>
    <t>FC 0000567606 VENTA DE PRODUCTO</t>
  </si>
  <si>
    <t>FC 0000567607 VENTA DE PRODUCTO</t>
  </si>
  <si>
    <t>FC 0000567608 VENTA DE PRODUCTO</t>
  </si>
  <si>
    <t>FC 0000567959 VENTA DE PRODUCTO</t>
  </si>
  <si>
    <t>FC 0000568113 VENTA DE PRODUCTO</t>
  </si>
  <si>
    <t>FC 0000568374 VENTA DE PRODUCTO</t>
  </si>
  <si>
    <t>FC 0000568432 VENTA DE PRODUCTO</t>
  </si>
  <si>
    <t>FC 0000568760 VENTA DE PRODUCTO</t>
  </si>
  <si>
    <t>FC 316 VENTA DE PRODUCTO</t>
  </si>
  <si>
    <t>FC 317 VENTA DE PRODUCTO</t>
  </si>
  <si>
    <t>FC 318 VENTA DE PRODUCTO</t>
  </si>
  <si>
    <t>FC 319 VENTA DE PRODUCTO</t>
  </si>
  <si>
    <t>FC 12365 VENTA DE PRODUCTO</t>
  </si>
  <si>
    <t>FC 12366 VENTA DE PRODUCTO</t>
  </si>
  <si>
    <t>FC 12367 VENTA DE PRODUCTO</t>
  </si>
  <si>
    <t>FC 12414 VENTA DE PRODUCTO</t>
  </si>
  <si>
    <t>FC 12428 VENTA DE PRODUCTO</t>
  </si>
  <si>
    <t>FC 12451 VENTA DE PRODUCTO</t>
  </si>
  <si>
    <t>FC 12468 VENTA DE PRODUCTO</t>
  </si>
  <si>
    <t>FC 12469 VENTA DE PRODUCTO</t>
  </si>
  <si>
    <t>FC 12503 VENTA DE PRODUCTO</t>
  </si>
  <si>
    <t>FC 12504 VENTA DE PRODUCTO</t>
  </si>
  <si>
    <t>FC 12584 VENTA DE PRODUCTO</t>
  </si>
  <si>
    <t>FC 12736 VENTA DE PRODUCTO</t>
  </si>
  <si>
    <t>FC 12751 VENTA DE PRODUCTO</t>
  </si>
  <si>
    <t>FC 12779 VENTA DE PRODUCTO</t>
  </si>
  <si>
    <t>FC 12780 VENTA DE PRODUCTO</t>
  </si>
  <si>
    <t>FC 12821 VENTA DE PRODUCTO</t>
  </si>
  <si>
    <t>FC 12838 VENTA DE PRODUCTO</t>
  </si>
  <si>
    <t>FC 12960 VENTA DE PRODUCTO</t>
  </si>
  <si>
    <t>FC 12961 VENTA DE PRODUCTO</t>
  </si>
  <si>
    <t>FC 13057 VENTA DE PRODUCTO</t>
  </si>
  <si>
    <t>FC 13058 VENTA DE PRODUCTO</t>
  </si>
  <si>
    <t>FC 13059 VENTA DE PRODUCTO</t>
  </si>
  <si>
    <t>FC 13125 VENTA DE PRODUCTO</t>
  </si>
  <si>
    <t>FC 13313 VENTA DE PRODUCTO</t>
  </si>
  <si>
    <t>FC 13314 VENTA DE PRODUCTO</t>
  </si>
  <si>
    <t>FC 13315 VENTA DE PRODUCTO</t>
  </si>
  <si>
    <t>FC 13316 VENTA DE PRODUCTO</t>
  </si>
  <si>
    <t>FC 13317 VENTA DE PRODUCTO</t>
  </si>
  <si>
    <t>FC 13318 VENTA DE PRODUCTO</t>
  </si>
  <si>
    <t>FC 13319 VENTA DE PRODUCTO</t>
  </si>
  <si>
    <t>FC 13478 VENTA DE PRODUCTO</t>
  </si>
  <si>
    <t>FC 13479 VENTA DE PRODUCTO</t>
  </si>
  <si>
    <t>FC 13483 VENTA DE PRODUCTO</t>
  </si>
  <si>
    <t>FC 387 VENTA DE PRODUCTO</t>
  </si>
  <si>
    <t>FC 8585 VENTA DE PRODUCTO</t>
  </si>
  <si>
    <t>FC 8586 VENTA DE PRODUCTO</t>
  </si>
  <si>
    <t>FC 8587 VENTA DE PRODUCTO</t>
  </si>
  <si>
    <t>FC 8597 VENTA DE PRODUCTO</t>
  </si>
  <si>
    <t>FC 8613 VENTA DE PRODUCTO</t>
  </si>
  <si>
    <t>FC 114 VENTA DE PRODUCTO</t>
  </si>
  <si>
    <t>FC 189 VENTA DE PRODUCTO</t>
  </si>
  <si>
    <t>FC 198 VENTA DE PRODUCTO</t>
  </si>
  <si>
    <t>FC 201 VENTA DE PRODUCTO</t>
  </si>
  <si>
    <t>FC 216 VENTA DE PRODUCTO</t>
  </si>
  <si>
    <t>FC 0000016963 VENTA DE PRODUCTO</t>
  </si>
  <si>
    <t>FC 0000016979 VENTA DE PRODUCTO</t>
  </si>
  <si>
    <t>FC 17091 VENTA DE PRODUCTO</t>
  </si>
  <si>
    <t>FC 17097 VENTA DE PRODUCTO</t>
  </si>
  <si>
    <t>FC 17322 VENTA DE PRODUCTO</t>
  </si>
  <si>
    <t>FC 17336 VENTA DE PRODUCTO</t>
  </si>
  <si>
    <t>FC 17416 VENTA DE PRODUCTO</t>
  </si>
  <si>
    <t>FC 17537 VENTA DE PRODUCTO</t>
  </si>
  <si>
    <t>FC 5561 VENTA DE PRODUCTO</t>
  </si>
  <si>
    <t>FC 5615 VENTA DE PRODUCTO</t>
  </si>
  <si>
    <t>FC 6632 VENTA DE PRODUCTO</t>
  </si>
  <si>
    <t>FC 6634 VENTA DE PRODUCTO</t>
  </si>
  <si>
    <t>FC 5599 VENTA DE PRODUCTO</t>
  </si>
  <si>
    <t>FC 5826 VENTA DE PRODUCTO</t>
  </si>
  <si>
    <t>FC 6262 VENTA DE PRODUCTO</t>
  </si>
  <si>
    <t>FC 6300 VENTA DE PRODUCTO</t>
  </si>
  <si>
    <t>FC 6411 VENTA DE PRODUCTO</t>
  </si>
  <si>
    <t>FC 7254 VENTA DE PRODUCTO</t>
  </si>
  <si>
    <t>FC 4789 VENTA DE PRODUCTO</t>
  </si>
  <si>
    <t>FC 4980 VENTA DE PRODUCTO</t>
  </si>
  <si>
    <t>FC 4982 VENTA DE PRODUCTO</t>
  </si>
  <si>
    <t>FC 5111 VENTA DE PRODUCTO</t>
  </si>
  <si>
    <t>FC 5258 VENTA DE PRODUCTO</t>
  </si>
  <si>
    <t>FC 5314 VENTA DE PRODUCTO</t>
  </si>
  <si>
    <t>FC 5329 VENTA DE PRODUCTO</t>
  </si>
  <si>
    <t>FC 5389 VENTA DE PRODUCTO</t>
  </si>
  <si>
    <t>FC 5390 VENTA DE PRODUCTO</t>
  </si>
  <si>
    <t>FC 5442 VENTA DE PRODUCTO</t>
  </si>
  <si>
    <t>FC 10682 VENTA DE PRODUCTO</t>
  </si>
  <si>
    <t>FC 10683 VENTA DE PRODUCTO</t>
  </si>
  <si>
    <t>FC 10684 VENTA DE PRODUCTO</t>
  </si>
  <si>
    <t>FC 564 VENTA DE PRODUCTO</t>
  </si>
  <si>
    <t>FC 13531 VENTA DE PRODUCTO</t>
  </si>
  <si>
    <t>FC 13557 VENTA DE PRODUCTO</t>
  </si>
  <si>
    <t>FC 13565 VENTA DE PRODUCTO</t>
  </si>
  <si>
    <t>FC 0000000939 VENTA DE PRODUCTO</t>
  </si>
  <si>
    <t>FC 0000000972 VENTA DE PRODUCTO</t>
  </si>
  <si>
    <t>FC 0000000984 VENTA DE PRODUCTO</t>
  </si>
  <si>
    <t>FC 3099 VENTA DE PRODUCTO</t>
  </si>
  <si>
    <t>FC 0000000623 VENTA DE PRODUCTO</t>
  </si>
  <si>
    <t>FC 0000000812 VENTA DE PRODUCTO</t>
  </si>
  <si>
    <t>FC 1006 VENTA DE PRODUCTO</t>
  </si>
  <si>
    <t>FC 1101 VENTA DE PRODUCTO</t>
  </si>
  <si>
    <t>FC 1177 VENTA DE PRODUCTO</t>
  </si>
  <si>
    <t>FC 1245 VENTA DE PRODUCTO</t>
  </si>
  <si>
    <t>FC 980 VENTA DE PRODUCTO</t>
  </si>
  <si>
    <t>FC 4179 VENTA DE PRODUCTO</t>
  </si>
  <si>
    <t>FC 4180 VENTA DE PRODUCTO</t>
  </si>
  <si>
    <t>FC 4200 VENTA DE PRODUCTO</t>
  </si>
  <si>
    <t>FC 4302 VENTA DE PRODUCTO</t>
  </si>
  <si>
    <t>FC 4303 VENTA DE PRODUCTO</t>
  </si>
  <si>
    <t>FC 4376 VENTA DE PRODUCTO</t>
  </si>
  <si>
    <t>FC 4377 VENTA DE PRODUCTO</t>
  </si>
  <si>
    <t>FC 4405 VENTA DE PRODUCTO</t>
  </si>
  <si>
    <t>FC 4407 VENTA DE PRODUCTO</t>
  </si>
  <si>
    <t>FC 4418 VENTA DE PRODUCTO</t>
  </si>
  <si>
    <t>FC 4419 VENTA DE PRODUCTO</t>
  </si>
  <si>
    <t>FC 4472 VENTA DE PRODUCTO</t>
  </si>
  <si>
    <t>FC 4473 VENTA DE PRODUCTO</t>
  </si>
  <si>
    <t>FC 4535 VENTA DE PRODUCTO</t>
  </si>
  <si>
    <t>FC 4550 VENTA DE PRODUCTO</t>
  </si>
  <si>
    <t>FC 4594 VENTA DE PRODUCTO</t>
  </si>
  <si>
    <t>FC 4783 VENTA DE PRODUCTO</t>
  </si>
  <si>
    <t>FC 4784 VENTA DE PRODUCTO</t>
  </si>
  <si>
    <t>FC 4978 VENTA DE PRODUCTO</t>
  </si>
  <si>
    <t>FC 5022 VENTA DE PRODUCTO</t>
  </si>
  <si>
    <t>FC 5028 VENTA DE PRODUCTO</t>
  </si>
  <si>
    <t>FC 2095 VENTA DE PRODUCTO</t>
  </si>
  <si>
    <t>FC 24965 VENTA DE PRODUCTO</t>
  </si>
  <si>
    <t>FC 2659 VENTA DE PRODUCTO</t>
  </si>
  <si>
    <t>FC 16402 VENTA DE PRODUCTO</t>
  </si>
  <si>
    <t>FC 16408 VENTA DE PRODUCTO</t>
  </si>
  <si>
    <t>FC 16475 VENTA DE PRODUCTO</t>
  </si>
  <si>
    <t>FC 16698 VENTA DE PRODUCTO</t>
  </si>
  <si>
    <t>FC 16779 VENTA DE PRODUCTO</t>
  </si>
  <si>
    <t>FC 16795 VENTA DE PRODUCTO</t>
  </si>
  <si>
    <t>FC 17054 VENTA DE PRODUCTO</t>
  </si>
  <si>
    <t>FC 17055 VENTA DE PRODUCTO</t>
  </si>
  <si>
    <t>FC 17158 VENTA DE PRODUCTO</t>
  </si>
  <si>
    <t>FC 17381 VENTA DE PRODUCTO</t>
  </si>
  <si>
    <t>FC 17383 VENTA DE PRODUCTO</t>
  </si>
  <si>
    <t>FC 18065 VENTA DE PRODUCTO</t>
  </si>
  <si>
    <t>FC 18066 VENTA DE PRODUCTO</t>
  </si>
  <si>
    <t>FC 18484 VENTA DE PRODUCTO</t>
  </si>
  <si>
    <t>FC 18485 VENTA DE PRODUCTO</t>
  </si>
  <si>
    <t>FC 18486 VENTA DE PRODUCTO</t>
  </si>
  <si>
    <t>FC 18697 VENTA DE PRODUCTO</t>
  </si>
  <si>
    <t>FC 18698 VENTA DE PRODUCTO</t>
  </si>
  <si>
    <t>FC 18700 VENTA DE PRODUCTO</t>
  </si>
  <si>
    <t>FC 18701 VENTA DE PRODUCTO</t>
  </si>
  <si>
    <t>FC 18702 VENTA DE PRODUCTO</t>
  </si>
  <si>
    <t>FC 18895 VENTA DE PRODUCTO</t>
  </si>
  <si>
    <t>FC 18896 VENTA DE PRODUCTO</t>
  </si>
  <si>
    <t>FC 2703 VENTA DE PRODUCTO</t>
  </si>
  <si>
    <t>FC 2342 VENTA DE PRODUCTO</t>
  </si>
  <si>
    <t>FC 2429 VENTA DE PRODUCTO</t>
  </si>
  <si>
    <t>FC 3581 VENTA DE PRODUCTO</t>
  </si>
  <si>
    <t>FC 3600 VENTA DE PRODUCTO</t>
  </si>
  <si>
    <t>FC 3624 VENTA DE PRODUCTO</t>
  </si>
  <si>
    <t>FC 3679 VENTA DE PRODUCTO</t>
  </si>
  <si>
    <t>FC 3730 VENTA DE PRODUCTO</t>
  </si>
  <si>
    <t>FC 3773 VENTA DE PRODUCTO</t>
  </si>
  <si>
    <t>FC 108218 HONORARIOS</t>
  </si>
  <si>
    <t>FC 108219 HONORARIOS</t>
  </si>
  <si>
    <t>FC 374 HONORARIOS</t>
  </si>
  <si>
    <t>FC 589 HONORARIOS</t>
  </si>
  <si>
    <t>FC 612 HONORARIOS</t>
  </si>
  <si>
    <t>FC 634 HONORARIOS</t>
  </si>
  <si>
    <t>FC 635 HONORARIOS</t>
  </si>
  <si>
    <t>FC 647 HONORARIOS</t>
  </si>
  <si>
    <t>FC 674 HONORARIOS</t>
  </si>
  <si>
    <t>FC 695 HONORARIOS</t>
  </si>
  <si>
    <t>FC 717 HONORARIOS</t>
  </si>
  <si>
    <t>FC 748 HONORARIOS</t>
  </si>
  <si>
    <t>FC 2956 HONORARIOS</t>
  </si>
  <si>
    <t>FC 3042 HONORARIOS</t>
  </si>
  <si>
    <t>FC 3126 HONORARIOS</t>
  </si>
  <si>
    <t>FC 3226 HONORARIOS</t>
  </si>
  <si>
    <t>FC 4019 HONORARIOS</t>
  </si>
  <si>
    <t>FC 3957 HONORARIOS</t>
  </si>
  <si>
    <t>FC 10248 ARRENDAMIENTOS</t>
  </si>
  <si>
    <t>FC 10543 ARRENDAMIENTOS</t>
  </si>
  <si>
    <t>FC 9616 ARRENDAMIENTOS</t>
  </si>
  <si>
    <t>FC 9948 ARRENDAMIENTOS</t>
  </si>
  <si>
    <t>FC 63016 ARRENDAMIENTOS</t>
  </si>
  <si>
    <t>FC 203 TRANSPORTE</t>
  </si>
  <si>
    <t>FC 190 TRANSPORTE</t>
  </si>
  <si>
    <t>FC 172 TRANSPORTE</t>
  </si>
  <si>
    <t>FC 640 TRANSPORTE</t>
  </si>
  <si>
    <t>FC 633 TRANSPORTE</t>
  </si>
  <si>
    <t>FC 606 TRANSPORTE</t>
  </si>
  <si>
    <t>FC 592 TRANSPORTE</t>
  </si>
  <si>
    <t>FC 569 TRANSPORTE</t>
  </si>
  <si>
    <t>FC 561 TRANSPORTE</t>
  </si>
  <si>
    <t>FC 538 TRANSPORTE</t>
  </si>
  <si>
    <t>FC 539 TRANSPORTE</t>
  </si>
  <si>
    <t>FC 10248 TRANSPORTE</t>
  </si>
  <si>
    <t>FC 10543 TRANSPORTE</t>
  </si>
  <si>
    <t>FC 63016 TRANSPORTE</t>
  </si>
  <si>
    <t>FC 0000001509 HONORARIOS</t>
  </si>
  <si>
    <t>CL 0000005680 HONORARIOS</t>
  </si>
  <si>
    <t>FC 507719 SEGUROS</t>
  </si>
  <si>
    <t>FC 376365 SEGUROS</t>
  </si>
  <si>
    <t>FC 342747 SEGUROS</t>
  </si>
  <si>
    <t>FC 7496 SEGUROS</t>
  </si>
  <si>
    <t>1058</t>
  </si>
  <si>
    <t>1059</t>
  </si>
  <si>
    <t>1060</t>
  </si>
  <si>
    <t>1061</t>
  </si>
  <si>
    <t>1082</t>
  </si>
  <si>
    <t>1108</t>
  </si>
  <si>
    <t>1109</t>
  </si>
  <si>
    <t>1133</t>
  </si>
  <si>
    <t>1134</t>
  </si>
  <si>
    <t>1135</t>
  </si>
  <si>
    <t>1136</t>
  </si>
  <si>
    <t>1137</t>
  </si>
  <si>
    <t>1199</t>
  </si>
  <si>
    <t>1200</t>
  </si>
  <si>
    <t>1201</t>
  </si>
  <si>
    <t>1205</t>
  </si>
  <si>
    <t>1212</t>
  </si>
  <si>
    <t>1252</t>
  </si>
  <si>
    <t>1299</t>
  </si>
  <si>
    <t>1354</t>
  </si>
  <si>
    <t>1368</t>
  </si>
  <si>
    <t>1638</t>
  </si>
  <si>
    <t>1639</t>
  </si>
  <si>
    <t>1672</t>
  </si>
  <si>
    <t>574</t>
  </si>
  <si>
    <t>575</t>
  </si>
  <si>
    <t>584</t>
  </si>
  <si>
    <t>585</t>
  </si>
  <si>
    <t>598</t>
  </si>
  <si>
    <t>599</t>
  </si>
  <si>
    <t>610</t>
  </si>
  <si>
    <t>611</t>
  </si>
  <si>
    <t>632</t>
  </si>
  <si>
    <t>633</t>
  </si>
  <si>
    <t>634</t>
  </si>
  <si>
    <t>656</t>
  </si>
  <si>
    <t>677</t>
  </si>
  <si>
    <t>691</t>
  </si>
  <si>
    <t>700</t>
  </si>
  <si>
    <t>719</t>
  </si>
  <si>
    <t>731</t>
  </si>
  <si>
    <t>732</t>
  </si>
  <si>
    <t>759</t>
  </si>
  <si>
    <t>829</t>
  </si>
  <si>
    <t>830</t>
  </si>
  <si>
    <t>892</t>
  </si>
  <si>
    <t>893</t>
  </si>
  <si>
    <t>908</t>
  </si>
  <si>
    <t>909</t>
  </si>
  <si>
    <t>965</t>
  </si>
  <si>
    <t>966</t>
  </si>
  <si>
    <t>58263619</t>
  </si>
  <si>
    <t>0409</t>
  </si>
  <si>
    <t>489</t>
  </si>
  <si>
    <t>505</t>
  </si>
  <si>
    <t>3098</t>
  </si>
  <si>
    <t>0000002410</t>
  </si>
  <si>
    <t>0000002411</t>
  </si>
  <si>
    <t>0000002536</t>
  </si>
  <si>
    <t>0000002540</t>
  </si>
  <si>
    <t>0000002666</t>
  </si>
  <si>
    <t>0000002667</t>
  </si>
  <si>
    <t>0000002668</t>
  </si>
  <si>
    <t>0000002669</t>
  </si>
  <si>
    <t>1162</t>
  </si>
  <si>
    <t>504</t>
  </si>
  <si>
    <t>522</t>
  </si>
  <si>
    <t>523</t>
  </si>
  <si>
    <t>551</t>
  </si>
  <si>
    <t>552</t>
  </si>
  <si>
    <t>560</t>
  </si>
  <si>
    <t>572</t>
  </si>
  <si>
    <t>582</t>
  </si>
  <si>
    <t>614</t>
  </si>
  <si>
    <t>621</t>
  </si>
  <si>
    <t>622</t>
  </si>
  <si>
    <t>686</t>
  </si>
  <si>
    <t>756</t>
  </si>
  <si>
    <t>783</t>
  </si>
  <si>
    <t>10123</t>
  </si>
  <si>
    <t>1948</t>
  </si>
  <si>
    <t>1999</t>
  </si>
  <si>
    <t>2000</t>
  </si>
  <si>
    <t>10951</t>
  </si>
  <si>
    <t>11139</t>
  </si>
  <si>
    <t>11141</t>
  </si>
  <si>
    <t>11223</t>
  </si>
  <si>
    <t>11224</t>
  </si>
  <si>
    <t>11282</t>
  </si>
  <si>
    <t>11300</t>
  </si>
  <si>
    <t>11960</t>
  </si>
  <si>
    <t>83244</t>
  </si>
  <si>
    <t>83716</t>
  </si>
  <si>
    <t>18924</t>
  </si>
  <si>
    <t>2307</t>
  </si>
  <si>
    <t>9127</t>
  </si>
  <si>
    <t>9290</t>
  </si>
  <si>
    <t>9765</t>
  </si>
  <si>
    <t>423</t>
  </si>
  <si>
    <t>424</t>
  </si>
  <si>
    <t>430</t>
  </si>
  <si>
    <t>440</t>
  </si>
  <si>
    <t>445</t>
  </si>
  <si>
    <t>446</t>
  </si>
  <si>
    <t>450</t>
  </si>
  <si>
    <t>470</t>
  </si>
  <si>
    <t>502</t>
  </si>
  <si>
    <t>510</t>
  </si>
  <si>
    <t>511</t>
  </si>
  <si>
    <t>540</t>
  </si>
  <si>
    <t>541</t>
  </si>
  <si>
    <t>542</t>
  </si>
  <si>
    <t>544</t>
  </si>
  <si>
    <t>546</t>
  </si>
  <si>
    <t>553</t>
  </si>
  <si>
    <t>554</t>
  </si>
  <si>
    <t>567</t>
  </si>
  <si>
    <t>666</t>
  </si>
  <si>
    <t>0000000286</t>
  </si>
  <si>
    <t>0000000428</t>
  </si>
  <si>
    <t>1249</t>
  </si>
  <si>
    <t>1468</t>
  </si>
  <si>
    <t>1580</t>
  </si>
  <si>
    <t>1607</t>
  </si>
  <si>
    <t>1683</t>
  </si>
  <si>
    <t>11262</t>
  </si>
  <si>
    <t>11263</t>
  </si>
  <si>
    <t>12416</t>
  </si>
  <si>
    <t>12417</t>
  </si>
  <si>
    <t>12429</t>
  </si>
  <si>
    <t>13338</t>
  </si>
  <si>
    <t>13466</t>
  </si>
  <si>
    <t>14651</t>
  </si>
  <si>
    <t>14780</t>
  </si>
  <si>
    <t>15321</t>
  </si>
  <si>
    <t>0000001131</t>
  </si>
  <si>
    <t>0000001132</t>
  </si>
  <si>
    <t>0000001376</t>
  </si>
  <si>
    <t>0000001378</t>
  </si>
  <si>
    <t>0000001395</t>
  </si>
  <si>
    <t>0000001398</t>
  </si>
  <si>
    <t>0000001402</t>
  </si>
  <si>
    <t>0000001666</t>
  </si>
  <si>
    <t>0000001703</t>
  </si>
  <si>
    <t>0000001927</t>
  </si>
  <si>
    <t>0000004424</t>
  </si>
  <si>
    <t>2240</t>
  </si>
  <si>
    <t>2241</t>
  </si>
  <si>
    <t>2983</t>
  </si>
  <si>
    <t>2984</t>
  </si>
  <si>
    <t>2987</t>
  </si>
  <si>
    <t>15074</t>
  </si>
  <si>
    <t>15975</t>
  </si>
  <si>
    <t>16174</t>
  </si>
  <si>
    <t>19143</t>
  </si>
  <si>
    <t>19421</t>
  </si>
  <si>
    <t>55724</t>
  </si>
  <si>
    <t>14353</t>
  </si>
  <si>
    <t>14508</t>
  </si>
  <si>
    <t>14509</t>
  </si>
  <si>
    <t>14510</t>
  </si>
  <si>
    <t>14511</t>
  </si>
  <si>
    <t>14597</t>
  </si>
  <si>
    <t>14624</t>
  </si>
  <si>
    <t>14765</t>
  </si>
  <si>
    <t>14935</t>
  </si>
  <si>
    <t>15037</t>
  </si>
  <si>
    <t>15922</t>
  </si>
  <si>
    <t>15923</t>
  </si>
  <si>
    <t>16300</t>
  </si>
  <si>
    <t>16370</t>
  </si>
  <si>
    <t>16458</t>
  </si>
  <si>
    <t>16682</t>
  </si>
  <si>
    <t>18832</t>
  </si>
  <si>
    <t>5947</t>
  </si>
  <si>
    <t>5948</t>
  </si>
  <si>
    <t>5995</t>
  </si>
  <si>
    <t>6134</t>
  </si>
  <si>
    <t>6135</t>
  </si>
  <si>
    <t>6165</t>
  </si>
  <si>
    <t>6167</t>
  </si>
  <si>
    <t>102725</t>
  </si>
  <si>
    <t>102789</t>
  </si>
  <si>
    <t>102856</t>
  </si>
  <si>
    <t>103191</t>
  </si>
  <si>
    <t>103192</t>
  </si>
  <si>
    <t>104667</t>
  </si>
  <si>
    <t>104990</t>
  </si>
  <si>
    <t>105190</t>
  </si>
  <si>
    <t>106389</t>
  </si>
  <si>
    <t>107085</t>
  </si>
  <si>
    <t>107810</t>
  </si>
  <si>
    <t>107813</t>
  </si>
  <si>
    <t>107818</t>
  </si>
  <si>
    <t>108223</t>
  </si>
  <si>
    <t>108279</t>
  </si>
  <si>
    <t>108296</t>
  </si>
  <si>
    <t>108573</t>
  </si>
  <si>
    <t>109118</t>
  </si>
  <si>
    <t>109123</t>
  </si>
  <si>
    <t>109736</t>
  </si>
  <si>
    <t>109737</t>
  </si>
  <si>
    <t>109738</t>
  </si>
  <si>
    <t>109925</t>
  </si>
  <si>
    <t>110843</t>
  </si>
  <si>
    <t>111405</t>
  </si>
  <si>
    <t>25961</t>
  </si>
  <si>
    <t>29179</t>
  </si>
  <si>
    <t>29181</t>
  </si>
  <si>
    <t>29241</t>
  </si>
  <si>
    <t>29325</t>
  </si>
  <si>
    <t>29536</t>
  </si>
  <si>
    <t>29537</t>
  </si>
  <si>
    <t>29538</t>
  </si>
  <si>
    <t>29539</t>
  </si>
  <si>
    <t>29569</t>
  </si>
  <si>
    <t>29642</t>
  </si>
  <si>
    <t>29643</t>
  </si>
  <si>
    <t>29698</t>
  </si>
  <si>
    <t>29752</t>
  </si>
  <si>
    <t>29770</t>
  </si>
  <si>
    <t>29850</t>
  </si>
  <si>
    <t>29898</t>
  </si>
  <si>
    <t>29916</t>
  </si>
  <si>
    <t>29919</t>
  </si>
  <si>
    <t>29962</t>
  </si>
  <si>
    <t>29972</t>
  </si>
  <si>
    <t>33560</t>
  </si>
  <si>
    <t>33591</t>
  </si>
  <si>
    <t>33592</t>
  </si>
  <si>
    <t>33593</t>
  </si>
  <si>
    <t>33594</t>
  </si>
  <si>
    <t>33627</t>
  </si>
  <si>
    <t>33629</t>
  </si>
  <si>
    <t>33632</t>
  </si>
  <si>
    <t>33633</t>
  </si>
  <si>
    <t>33719</t>
  </si>
  <si>
    <t>33720</t>
  </si>
  <si>
    <t>33742</t>
  </si>
  <si>
    <t>33870</t>
  </si>
  <si>
    <t>33871</t>
  </si>
  <si>
    <t>33884</t>
  </si>
  <si>
    <t>33909</t>
  </si>
  <si>
    <t>34015</t>
  </si>
  <si>
    <t>34019</t>
  </si>
  <si>
    <t>34075</t>
  </si>
  <si>
    <t>34086</t>
  </si>
  <si>
    <t>34089</t>
  </si>
  <si>
    <t>34090</t>
  </si>
  <si>
    <t>34099</t>
  </si>
  <si>
    <t>34105</t>
  </si>
  <si>
    <t>34249</t>
  </si>
  <si>
    <t>34250</t>
  </si>
  <si>
    <t>34251</t>
  </si>
  <si>
    <t>34252</t>
  </si>
  <si>
    <t>34415</t>
  </si>
  <si>
    <t>34465</t>
  </si>
  <si>
    <t>34484</t>
  </si>
  <si>
    <t>34656</t>
  </si>
  <si>
    <t>34832</t>
  </si>
  <si>
    <t>34925</t>
  </si>
  <si>
    <t>35101</t>
  </si>
  <si>
    <t>35102</t>
  </si>
  <si>
    <t>1385</t>
  </si>
  <si>
    <t>2268</t>
  </si>
  <si>
    <t>242</t>
  </si>
  <si>
    <t>272</t>
  </si>
  <si>
    <t>289</t>
  </si>
  <si>
    <t>294</t>
  </si>
  <si>
    <t>333</t>
  </si>
  <si>
    <t>388</t>
  </si>
  <si>
    <t>391</t>
  </si>
  <si>
    <t>40</t>
  </si>
  <si>
    <t>41</t>
  </si>
  <si>
    <t>42</t>
  </si>
  <si>
    <t>484</t>
  </si>
  <si>
    <t>485</t>
  </si>
  <si>
    <t>630</t>
  </si>
  <si>
    <t>775</t>
  </si>
  <si>
    <t>776</t>
  </si>
  <si>
    <t>850</t>
  </si>
  <si>
    <t>919</t>
  </si>
  <si>
    <t>788</t>
  </si>
  <si>
    <t>821</t>
  </si>
  <si>
    <t>834</t>
  </si>
  <si>
    <t>859</t>
  </si>
  <si>
    <t>870</t>
  </si>
  <si>
    <t>874</t>
  </si>
  <si>
    <t>3323</t>
  </si>
  <si>
    <t>3694</t>
  </si>
  <si>
    <t>3696</t>
  </si>
  <si>
    <t>3735</t>
  </si>
  <si>
    <t>3831</t>
  </si>
  <si>
    <t>3918</t>
  </si>
  <si>
    <t>4905</t>
  </si>
  <si>
    <t>10733</t>
  </si>
  <si>
    <t>10734</t>
  </si>
  <si>
    <t>10735</t>
  </si>
  <si>
    <t>10797</t>
  </si>
  <si>
    <t>10852</t>
  </si>
  <si>
    <t>11054</t>
  </si>
  <si>
    <t>11075</t>
  </si>
  <si>
    <t>11122</t>
  </si>
  <si>
    <t>19631</t>
  </si>
  <si>
    <t>1695</t>
  </si>
  <si>
    <t>2291</t>
  </si>
  <si>
    <t>2354</t>
  </si>
  <si>
    <t>93093</t>
  </si>
  <si>
    <t>93451</t>
  </si>
  <si>
    <t>95057</t>
  </si>
  <si>
    <t>2718</t>
  </si>
  <si>
    <t>2719</t>
  </si>
  <si>
    <t>2721</t>
  </si>
  <si>
    <t>2722</t>
  </si>
  <si>
    <t>2723</t>
  </si>
  <si>
    <t>2724</t>
  </si>
  <si>
    <t>3364</t>
  </si>
  <si>
    <t>3365</t>
  </si>
  <si>
    <t>3480</t>
  </si>
  <si>
    <t>3502</t>
  </si>
  <si>
    <t>3509</t>
  </si>
  <si>
    <t>0000566956</t>
  </si>
  <si>
    <t>0000567042</t>
  </si>
  <si>
    <t>0000567048</t>
  </si>
  <si>
    <t>0000567280</t>
  </si>
  <si>
    <t>0000567595</t>
  </si>
  <si>
    <t>0000567606</t>
  </si>
  <si>
    <t>0000567607</t>
  </si>
  <si>
    <t>0000567608</t>
  </si>
  <si>
    <t>0000567959</t>
  </si>
  <si>
    <t>0000568113</t>
  </si>
  <si>
    <t>0000568374</t>
  </si>
  <si>
    <t>0000568432</t>
  </si>
  <si>
    <t>0000568760</t>
  </si>
  <si>
    <t>316</t>
  </si>
  <si>
    <t>317</t>
  </si>
  <si>
    <t>318</t>
  </si>
  <si>
    <t>319</t>
  </si>
  <si>
    <t>12365</t>
  </si>
  <si>
    <t>12366</t>
  </si>
  <si>
    <t>12367</t>
  </si>
  <si>
    <t>12414</t>
  </si>
  <si>
    <t>12428</t>
  </si>
  <si>
    <t>12451</t>
  </si>
  <si>
    <t>12468</t>
  </si>
  <si>
    <t>12469</t>
  </si>
  <si>
    <t>12503</t>
  </si>
  <si>
    <t>12504</t>
  </si>
  <si>
    <t>12584</t>
  </si>
  <si>
    <t>12736</t>
  </si>
  <si>
    <t>12751</t>
  </si>
  <si>
    <t>12779</t>
  </si>
  <si>
    <t>12780</t>
  </si>
  <si>
    <t>12821</t>
  </si>
  <si>
    <t>12838</t>
  </si>
  <si>
    <t>12960</t>
  </si>
  <si>
    <t>12961</t>
  </si>
  <si>
    <t>13057</t>
  </si>
  <si>
    <t>13058</t>
  </si>
  <si>
    <t>13059</t>
  </si>
  <si>
    <t>13125</t>
  </si>
  <si>
    <t>13313</t>
  </si>
  <si>
    <t>13314</t>
  </si>
  <si>
    <t>13315</t>
  </si>
  <si>
    <t>13316</t>
  </si>
  <si>
    <t>13317</t>
  </si>
  <si>
    <t>13318</t>
  </si>
  <si>
    <t>13319</t>
  </si>
  <si>
    <t>13478</t>
  </si>
  <si>
    <t>13479</t>
  </si>
  <si>
    <t>13483</t>
  </si>
  <si>
    <t>387</t>
  </si>
  <si>
    <t>8585</t>
  </si>
  <si>
    <t>8586</t>
  </si>
  <si>
    <t>8587</t>
  </si>
  <si>
    <t>8597</t>
  </si>
  <si>
    <t>8613</t>
  </si>
  <si>
    <t>114</t>
  </si>
  <si>
    <t>189</t>
  </si>
  <si>
    <t>198</t>
  </si>
  <si>
    <t>201</t>
  </si>
  <si>
    <t>216</t>
  </si>
  <si>
    <t>0000016963</t>
  </si>
  <si>
    <t>0000016979</t>
  </si>
  <si>
    <t>17091</t>
  </si>
  <si>
    <t>17097</t>
  </si>
  <si>
    <t>17322</t>
  </si>
  <si>
    <t>17336</t>
  </si>
  <si>
    <t>17416</t>
  </si>
  <si>
    <t>17537</t>
  </si>
  <si>
    <t>5561</t>
  </si>
  <si>
    <t>5615</t>
  </si>
  <si>
    <t>6632</t>
  </si>
  <si>
    <t>6634</t>
  </si>
  <si>
    <t>5599</t>
  </si>
  <si>
    <t>5826</t>
  </si>
  <si>
    <t>6262</t>
  </si>
  <si>
    <t>6300</t>
  </si>
  <si>
    <t>6411</t>
  </si>
  <si>
    <t>7254</t>
  </si>
  <si>
    <t>4789</t>
  </si>
  <si>
    <t>4980</t>
  </si>
  <si>
    <t>4982</t>
  </si>
  <si>
    <t>5111</t>
  </si>
  <si>
    <t>5258</t>
  </si>
  <si>
    <t>5314</t>
  </si>
  <si>
    <t>5329</t>
  </si>
  <si>
    <t>5389</t>
  </si>
  <si>
    <t>5390</t>
  </si>
  <si>
    <t>5442</t>
  </si>
  <si>
    <t>10682</t>
  </si>
  <si>
    <t>10683</t>
  </si>
  <si>
    <t>10684</t>
  </si>
  <si>
    <t>564</t>
  </si>
  <si>
    <t>13531</t>
  </si>
  <si>
    <t>13557</t>
  </si>
  <si>
    <t>13565</t>
  </si>
  <si>
    <t>0000000939</t>
  </si>
  <si>
    <t>0000000972</t>
  </si>
  <si>
    <t>0000000984</t>
  </si>
  <si>
    <t>3099</t>
  </si>
  <si>
    <t>0000000623</t>
  </si>
  <si>
    <t>0000000812</t>
  </si>
  <si>
    <t>1006</t>
  </si>
  <si>
    <t>1101</t>
  </si>
  <si>
    <t>1177</t>
  </si>
  <si>
    <t>1245</t>
  </si>
  <si>
    <t>980</t>
  </si>
  <si>
    <t>4179</t>
  </si>
  <si>
    <t>4180</t>
  </si>
  <si>
    <t>4200</t>
  </si>
  <si>
    <t>4302</t>
  </si>
  <si>
    <t>4303</t>
  </si>
  <si>
    <t>4376</t>
  </si>
  <si>
    <t>4377</t>
  </si>
  <si>
    <t>4405</t>
  </si>
  <si>
    <t>4407</t>
  </si>
  <si>
    <t>4418</t>
  </si>
  <si>
    <t>4419</t>
  </si>
  <si>
    <t>4472</t>
  </si>
  <si>
    <t>4473</t>
  </si>
  <si>
    <t>4535</t>
  </si>
  <si>
    <t>4550</t>
  </si>
  <si>
    <t>4594</t>
  </si>
  <si>
    <t>4783</t>
  </si>
  <si>
    <t>4784</t>
  </si>
  <si>
    <t>4978</t>
  </si>
  <si>
    <t>5022</t>
  </si>
  <si>
    <t>5028</t>
  </si>
  <si>
    <t>2095</t>
  </si>
  <si>
    <t>24965</t>
  </si>
  <si>
    <t>2659</t>
  </si>
  <si>
    <t>16402</t>
  </si>
  <si>
    <t>16408</t>
  </si>
  <si>
    <t>16475</t>
  </si>
  <si>
    <t>16698</t>
  </si>
  <si>
    <t>16779</t>
  </si>
  <si>
    <t>16795</t>
  </si>
  <si>
    <t>17054</t>
  </si>
  <si>
    <t>17055</t>
  </si>
  <si>
    <t>17158</t>
  </si>
  <si>
    <t>17381</t>
  </si>
  <si>
    <t>17383</t>
  </si>
  <si>
    <t>18065</t>
  </si>
  <si>
    <t>18066</t>
  </si>
  <si>
    <t>18484</t>
  </si>
  <si>
    <t>18485</t>
  </si>
  <si>
    <t>18486</t>
  </si>
  <si>
    <t>18697</t>
  </si>
  <si>
    <t>18698</t>
  </si>
  <si>
    <t>18700</t>
  </si>
  <si>
    <t>18701</t>
  </si>
  <si>
    <t>18702</t>
  </si>
  <si>
    <t>18895</t>
  </si>
  <si>
    <t>18896</t>
  </si>
  <si>
    <t>2703</t>
  </si>
  <si>
    <t>2342</t>
  </si>
  <si>
    <t>2429</t>
  </si>
  <si>
    <t>3581</t>
  </si>
  <si>
    <t>3600</t>
  </si>
  <si>
    <t>3624</t>
  </si>
  <si>
    <t>3679</t>
  </si>
  <si>
    <t>3730</t>
  </si>
  <si>
    <t>3773</t>
  </si>
  <si>
    <t>108218</t>
  </si>
  <si>
    <t>108219</t>
  </si>
  <si>
    <t>63016</t>
  </si>
  <si>
    <t>0000001509</t>
  </si>
  <si>
    <t>0000005680</t>
  </si>
  <si>
    <t>36568</t>
  </si>
  <si>
    <t>16/02/2023</t>
  </si>
  <si>
    <t>17/01/2024</t>
  </si>
  <si>
    <t>CESANTIAS DE ENERO A NOVIEMBRE 2023</t>
  </si>
  <si>
    <t>01 VACACIONES JULIO 2022 A 01 JULIO DE 2023</t>
  </si>
  <si>
    <t>VACACIONES 02 JULIO  2023  A 30  NOVIEMBRE DE 2023</t>
  </si>
  <si>
    <t>INTERESES CESANTIAS DE ENERO A NOVIEMBRE 2023</t>
  </si>
  <si>
    <t>PRIMA JULIO A NOVIEMBRE 2023</t>
  </si>
  <si>
    <t>VACACIONES 22 ABRIL 2023 A 21 ABRIL DE 2023</t>
  </si>
  <si>
    <t>VACACIONES 22 ABRIL  A 30 NOVIEMBRE DE 2023</t>
  </si>
  <si>
    <t>VACACIONES 26 MAYO A 30 NOVIEMBRE DE 2023</t>
  </si>
  <si>
    <t>VACACIONES 06 DICIEMBRE 2022 A 30 NOVIEMBRE DE 2023</t>
  </si>
  <si>
    <t>VACACIONES A 30 NOVIEMBRE 2023</t>
  </si>
  <si>
    <t>VACACIONES 08 AGOSTO 2022  A AGOSTO DE 2023</t>
  </si>
  <si>
    <t>VACACIONES 08 AGOSTO 2023  A NOVIEMBRE DE 2023</t>
  </si>
  <si>
    <t>VACACIONES A NOVIEMBRE 2023</t>
  </si>
  <si>
    <t>VACACIONES 08 JUNIO 2022 A JUNIO DE 2023</t>
  </si>
  <si>
    <t>VACACIONES 08 JUNIO 2023 A NOVIEMBRE DE 2023</t>
  </si>
  <si>
    <t>CR 53 80 36</t>
  </si>
  <si>
    <t>CREDITO NO.9600168880 CUOTA NOVIEMBRE DE 2023</t>
  </si>
  <si>
    <t>CREDITO NO.9600194662 CUOTA NOVIEMBRE 2024</t>
  </si>
  <si>
    <t>CREDITO NO.9600194654 CUOTA NOVIEMBRE 2023</t>
  </si>
  <si>
    <t>CREDITO NO.111000203497 CUOTA NOVIEMBRE DE 2024</t>
  </si>
  <si>
    <t>CREDITO NO.111000203460 CUOTA NOVIEMBRE 2023</t>
  </si>
  <si>
    <t>CREDITO NO.111000203488 CUOTA NOVIEMBRE 2023</t>
  </si>
  <si>
    <t>CREDITO NO.119000012711 CUOTA SEPTIEMBRE 2023</t>
  </si>
  <si>
    <t>CREDITO NO.119000012711 CUOTA NOVIEMBRE 2023</t>
  </si>
  <si>
    <t>CREDITO NO.101130000323 CUOTA NOVIEMBRE 2023</t>
  </si>
  <si>
    <t>CREDITO NO.854247977 CUOTA NOVIEMBRE 2023</t>
  </si>
  <si>
    <t>CREDITO NO.00559430087 CUOTA NOVIEMBRE 2023</t>
  </si>
  <si>
    <t>CREDITO NO.80230035083 CUOTA NOVIEMBRE 2023</t>
  </si>
  <si>
    <t>CREDITO NO.80200115914 CUOTA NOVIEMBRE 2023</t>
  </si>
  <si>
    <t>CREDITO NO.81630031805 CUOTA NOVIEMBRE 2023</t>
  </si>
  <si>
    <t>CREDITO NO.1400118220 CUOTA NOVIEMBRE 2023</t>
  </si>
  <si>
    <t>CREDITO NO.7102027900264560 CUOTA NOVIEMBRE 2023</t>
  </si>
  <si>
    <t>CREDITO NO.7102027900293072 CUOTA NOVIEMBRE 2023</t>
  </si>
  <si>
    <t>CREDITO NO.702027900301677 CUOTA NOVIEMBRE 2023</t>
  </si>
  <si>
    <t>CREDITO NO.7102027900292504 CUOTA NOVIEMBRE 2023</t>
  </si>
  <si>
    <t>CREDITO NO.7102027900285102 CUOTA NOVIEMBRE 2023</t>
  </si>
  <si>
    <t>CREDITO NO.7102027900286530 CUOTA NOVIEMBRE 2023</t>
  </si>
  <si>
    <t>CREDITO NO.076020279003606552 CUOTA NOVIEMBRE 2023</t>
  </si>
  <si>
    <t>CREDITO NO.7102027900286886 CUOTA NOVIEMBRE 2023</t>
  </si>
  <si>
    <t>CREDITO NO.7102027900283420 CUOTA NOVIEMBRE 2023</t>
  </si>
  <si>
    <t>LEASING NO. 134196 CUOTA NOVIEMBRE DE 2023</t>
  </si>
  <si>
    <t>CKCMEDICAL S.A.S.</t>
  </si>
  <si>
    <t>ORTOPEDICA EUROPEA SAS</t>
  </si>
  <si>
    <t>VINCULA INDUSTRIA, COMERCIO, IMPORTACAO E EXPORTACAO DE IMPLANTES S.A</t>
  </si>
  <si>
    <t>DUQUE MORENO HECTOR RAFAEL</t>
  </si>
  <si>
    <t>GAVIRIA BAENA YANET ELENA</t>
  </si>
  <si>
    <t>SEGURA GUZMAN JOHN HARVIN</t>
  </si>
  <si>
    <t>GAMBOA PADILLA LUWIN STIGUEN</t>
  </si>
  <si>
    <t>URAZAN ASESORIA EMPRESARIAL SAS</t>
  </si>
  <si>
    <t>SKANDIA ADMINISTRADORA DE FONDOS DE PENSIONES Y CESANTIAS S.A</t>
  </si>
  <si>
    <t>0.102.597.400.019</t>
  </si>
  <si>
    <t>CL 54 45 51 LC 202</t>
  </si>
  <si>
    <t>CRA 47 N. 79 - 223</t>
  </si>
  <si>
    <t>CRA 43B 80 206</t>
  </si>
  <si>
    <t>facturaeletronicackc@gmail.com</t>
  </si>
  <si>
    <t>comercial@ortopedicaeuropea.com</t>
  </si>
  <si>
    <t>RIO CLARO-BRASIL</t>
  </si>
  <si>
    <t>SINCELEJO</t>
  </si>
  <si>
    <t>hduque14@gmail.com</t>
  </si>
  <si>
    <t>yanetcrisian2@gmail.com</t>
  </si>
  <si>
    <t>jhonharbin@hotmail.com</t>
  </si>
  <si>
    <t>luwinsgp@gmail.com</t>
  </si>
  <si>
    <t>facturacion@urazanabogados.com</t>
  </si>
  <si>
    <t>FC 824 VENTA DE PRODUCTO</t>
  </si>
  <si>
    <t>FC 15920  VENTA DE PRODUCTO</t>
  </si>
  <si>
    <t>FC 16143 VENTA DE PRODUCTO</t>
  </si>
  <si>
    <t>FC 8663 VENTA DE PRODUCTO</t>
  </si>
  <si>
    <t>FC 8673 VENTA DE PRODUCTO</t>
  </si>
  <si>
    <t>FC 8682 VENTA DE PRODUCTO</t>
  </si>
  <si>
    <t>FC 8687 VENTA DE PRODUCTO</t>
  </si>
  <si>
    <t>FC 8697 VENTA DE PRODUCTO</t>
  </si>
  <si>
    <t>FC 8699 VENTA DE PRODUCTO</t>
  </si>
  <si>
    <t>FC 8724 VENTA DE PRODUCTO</t>
  </si>
  <si>
    <t>FC8743 VENTA DE PRODUCTO</t>
  </si>
  <si>
    <t>FC 8768 VENTA DE PRODUCTO</t>
  </si>
  <si>
    <t>FC 8777 VENTA DE PRODUCTO</t>
  </si>
  <si>
    <t>FC 2454 VENTA DE PRODUCTO</t>
  </si>
  <si>
    <t>FC 10101664 VENTA DE PRODUCTO</t>
  </si>
  <si>
    <t>FC 10101695 VENTA DE PRODUCTO</t>
  </si>
  <si>
    <t>FC 2212 HONORARIOS</t>
  </si>
  <si>
    <t>FC 3315 HONORARIOS</t>
  </si>
  <si>
    <t>FC 4046 HONORARIOS</t>
  </si>
  <si>
    <t>FC 0902 ARRENDAMIENTOS</t>
  </si>
  <si>
    <t>FC 10875 ARRENDAMIENTOS</t>
  </si>
  <si>
    <t>FC 64162 ARRENDAMIENTOS</t>
  </si>
  <si>
    <t>FC 0000068540 HONORARIOS</t>
  </si>
  <si>
    <t>FC 250981841 HONORARIOS</t>
  </si>
  <si>
    <t>FC 0021052002 HONORARIOS</t>
  </si>
  <si>
    <t>FC 2302 HONORARIOS</t>
  </si>
  <si>
    <t>FC 2910 HONORARIOS</t>
  </si>
  <si>
    <t>CL 0000008109 HONORARIOS</t>
  </si>
  <si>
    <t>FC  171100 HONORARIOS</t>
  </si>
  <si>
    <t>FC  36568 HONORARIOS</t>
  </si>
  <si>
    <t>824</t>
  </si>
  <si>
    <t>1161</t>
  </si>
  <si>
    <t>8663</t>
  </si>
  <si>
    <t>8673</t>
  </si>
  <si>
    <t>8682</t>
  </si>
  <si>
    <t>8687</t>
  </si>
  <si>
    <t>8697</t>
  </si>
  <si>
    <t>8699</t>
  </si>
  <si>
    <t>8724</t>
  </si>
  <si>
    <t>8743</t>
  </si>
  <si>
    <t>8768</t>
  </si>
  <si>
    <t>8777</t>
  </si>
  <si>
    <t>2454</t>
  </si>
  <si>
    <t>19159</t>
  </si>
  <si>
    <t>19160</t>
  </si>
  <si>
    <t>19162</t>
  </si>
  <si>
    <t>19203</t>
  </si>
  <si>
    <t>19252</t>
  </si>
  <si>
    <t>19308</t>
  </si>
  <si>
    <t>19398</t>
  </si>
  <si>
    <t>19587</t>
  </si>
  <si>
    <t>10101664</t>
  </si>
  <si>
    <t>10101695</t>
  </si>
  <si>
    <t>3315</t>
  </si>
  <si>
    <t>3957</t>
  </si>
  <si>
    <t>4019</t>
  </si>
  <si>
    <t>4046</t>
  </si>
  <si>
    <t>0902</t>
  </si>
  <si>
    <t>10248</t>
  </si>
  <si>
    <t>10543</t>
  </si>
  <si>
    <t>10875</t>
  </si>
  <si>
    <t>9616</t>
  </si>
  <si>
    <t>9948</t>
  </si>
  <si>
    <t>64162</t>
  </si>
  <si>
    <t>66310</t>
  </si>
  <si>
    <t>2553</t>
  </si>
  <si>
    <t>7225</t>
  </si>
  <si>
    <t>0000068540</t>
  </si>
  <si>
    <t>250981841</t>
  </si>
  <si>
    <t>0504</t>
  </si>
  <si>
    <t>AV. BRASIL, 2983 - DT. INDUSTRIAL 13505-600</t>
  </si>
  <si>
    <t>CRA 19 A 16 A 74  BRR FORD</t>
  </si>
  <si>
    <t>CLL 70 N 70-26</t>
  </si>
  <si>
    <t>MZ 82 LT 2 SC EL PARAISO</t>
  </si>
  <si>
    <t>CR 28 68B 29</t>
  </si>
  <si>
    <t>CL 72 A # 15 A 33</t>
  </si>
  <si>
    <t>AV 19 108 45 OF 301</t>
  </si>
  <si>
    <t>AV. 19 # 109A - 30</t>
  </si>
  <si>
    <t>SHIRLEY GIHA TOVAR</t>
  </si>
  <si>
    <t>KREDIT SAS</t>
  </si>
  <si>
    <t>Calle 77 55 161 Apto 9 Edificio Villa Venecia- Villa Country</t>
  </si>
  <si>
    <t>cra 53 avenida circunvalar Ed BC Empresarial oficina 1102</t>
  </si>
  <si>
    <t>direcciondaministrativa@vegimed.com</t>
  </si>
  <si>
    <t>jzambrano@kredit.com.co</t>
  </si>
  <si>
    <t>SOCIOS</t>
  </si>
  <si>
    <t>CAPITAL  ACCIONES 3.000.000</t>
  </si>
  <si>
    <t>CAPITAL  ACCIONES 24.340</t>
  </si>
  <si>
    <t>Corte al 30 de Noviembre de 2023</t>
  </si>
  <si>
    <t>Total general</t>
  </si>
  <si>
    <t>Total categoria b</t>
  </si>
  <si>
    <t>Total categoria e</t>
  </si>
  <si>
    <t>PRIMERA CLASE PARAFISCAL</t>
  </si>
  <si>
    <t xml:space="preserve"> Derecho de Voto</t>
  </si>
  <si>
    <t xml:space="preserve">Participacion </t>
  </si>
  <si>
    <t>Tercero</t>
  </si>
  <si>
    <t>Total categoria a</t>
  </si>
  <si>
    <t>Total categoria c</t>
  </si>
  <si>
    <t>Total categoria d</t>
  </si>
  <si>
    <t xml:space="preserve">NINGUNO </t>
  </si>
  <si>
    <t>CESANTIAS DE ENERO A DICIEMBRE 2023</t>
  </si>
  <si>
    <t>SALARIOS DICIEMBRE 2023</t>
  </si>
  <si>
    <t>VACACIONES 01 JULIO  2022  A 31 JULIO DE 2023</t>
  </si>
  <si>
    <t>VACACIONES 01 JULIO  2023  A 30  DICIEMBRE DE 2023</t>
  </si>
  <si>
    <t>INTERESES CESANTIAS DE ENERO A DICIEMBRE  2023</t>
  </si>
  <si>
    <t>VACACIONES 22 ABRIL 2022  A 21 ABRIL DE 2023</t>
  </si>
  <si>
    <t>VACACIONES 22 ABRIL  A 30 DICIEMBRE DE 2023</t>
  </si>
  <si>
    <t>VACACIONES 26 MAYO A DICIEMBRE DE 2023</t>
  </si>
  <si>
    <t>INTERSES CESANTIAS DE ENERO A DICIEMBRE 2023</t>
  </si>
  <si>
    <t>VACACIONES 06 DICIEMBRE 2022 A 06 DICIEMBRE DE 2023</t>
  </si>
  <si>
    <t>VACACIONES 07 DICIEMBRE 2023 A DICIEMBRE DE 2023</t>
  </si>
  <si>
    <t>INTERESES CESANTIAS DE ENERO A DICIEMBRE 2023</t>
  </si>
  <si>
    <t>VACACIONES 08 AGOSTO 2023  A DICIEMBRE DE 2023</t>
  </si>
  <si>
    <t>VACACIONES ENERO 2022- DICIEMBRE 2023</t>
  </si>
  <si>
    <t>VACACIONES 08 JUNIO 2023 A DICIEMBRE DE 2023</t>
  </si>
  <si>
    <t>DIAN</t>
  </si>
  <si>
    <t>Carrera 54 N° 72-80 Centro Ejecutivo </t>
  </si>
  <si>
    <t xml:space="preserve">dsi_barranquilla_cobranzas@dian.gov.co </t>
  </si>
  <si>
    <t>npadilla@barranquilla.gov.co</t>
  </si>
  <si>
    <t>RENTA AÑO 2023</t>
  </si>
  <si>
    <t>Calle. 28 No. 13 A 26</t>
  </si>
  <si>
    <t>CREDITO NO.9600168880 CUOTA DICIEMBRE DE 2023</t>
  </si>
  <si>
    <t>CREDITO NO.9600194662 CUOTA NOVIEMBRE 2023</t>
  </si>
  <si>
    <t>CREDITO NO.9600194662 CUOTA DICIEMBRE 2023</t>
  </si>
  <si>
    <t>CREDITO NO.9600194654 CUOTA DICIEMBRE 2023</t>
  </si>
  <si>
    <t>CREDITO NO.111000203497 CUOTA NOVIEMBRE DE 2023</t>
  </si>
  <si>
    <t>CREDITO NO.111000203497 CUOTA DICIEMBRE 2023</t>
  </si>
  <si>
    <t>CREDITO NO.111000203460 CUOTA DICIEMBRE 2023</t>
  </si>
  <si>
    <t>CREDITO NO.111000203488 CUOTA DICIEMBRE 2023</t>
  </si>
  <si>
    <t>CREDITO NO.119000012711 CUOTA DICIEMBRE 2023</t>
  </si>
  <si>
    <t>CREDITO NO.101130000323 CUOTA DICIEMBRE 2023</t>
  </si>
  <si>
    <t>CREDITO NO.854247977 CUOTA DICIEMBRE 2023</t>
  </si>
  <si>
    <t>CREDITO NO.00559430087 CUOTA DICIEMBRE 2023</t>
  </si>
  <si>
    <t>CREDITO NO.80230035083 CUOTA DICIEMBRE 2023</t>
  </si>
  <si>
    <t>CREDITO NO.80200115914 CUOTA DICIEMBRE 2023</t>
  </si>
  <si>
    <t>CREDITO NO.81630031805 CUOTA DICIEMBRE 2023</t>
  </si>
  <si>
    <t>CREDITO NO.1400118220 CUOTA DICIEMBRE 2023</t>
  </si>
  <si>
    <t>CREDITO NO.7102027900264560 CUOTA DICIEMBRE 2023</t>
  </si>
  <si>
    <t>CREDITO NO.7102027900293072 CUOTA DICIEMBRE 2023</t>
  </si>
  <si>
    <t>CREDITO NO.702027900301677 CUOTA DICIEMBRE 2023</t>
  </si>
  <si>
    <t>CREDITO NO.7102027900292504 CUOTA DICIEMBRE 2023</t>
  </si>
  <si>
    <t>CREDITO NO.7102027900285102 CUOTA DICIEMBRE 2023</t>
  </si>
  <si>
    <t>CREDITO NO.7102027900286530 CUOTA DICIEMBRE 2023</t>
  </si>
  <si>
    <t>CREDITO NO.076020279003606552 CUOTA DICIEMBRE 2023</t>
  </si>
  <si>
    <t>CREDITO NO.7102027900286886 CUOTA DICIEMBRE 2023</t>
  </si>
  <si>
    <t>CREDITO NO.7102027900283420 CUOTA DICIEMBRE 2023</t>
  </si>
  <si>
    <t>LEASING NO. 134196 CUOTA DICIEMBRE 2023</t>
  </si>
  <si>
    <t>CKCMEDICAL S.A.S</t>
  </si>
  <si>
    <t>ORTOPEDICA EUROPEA S.A.S</t>
  </si>
  <si>
    <t>ORTOTEX S.A.S</t>
  </si>
  <si>
    <t>TORRES PABON EUCLIDES JOSE</t>
  </si>
  <si>
    <t>MANCERA MEDINA RODOLFO ENRIQUE</t>
  </si>
  <si>
    <t>PEDROZA GONZALEZ ISRAEL</t>
  </si>
  <si>
    <t>CARLOS MAURO SULVARAN RUIZ</t>
  </si>
  <si>
    <t>SOCIEDAD DE CIRUJANOS PEDIATRAS ESPECIALISTAS IPS S.A.S</t>
  </si>
  <si>
    <t>VELEZ POMBO MERCEDES CECILIA</t>
  </si>
  <si>
    <t>CR 83 # 34B 43</t>
  </si>
  <si>
    <t>CRA 43B 80 207</t>
  </si>
  <si>
    <t>CL  80 43B 08</t>
  </si>
  <si>
    <t>CR 16 49 22 BRR CEVILLAR</t>
  </si>
  <si>
    <t>CALLE 17 28 77 BRR DIVINO NIÑO</t>
  </si>
  <si>
    <t>CRA 73 N. 79 48 BRR PARAISO</t>
  </si>
  <si>
    <t>CRA 50 79 80 AP 201</t>
  </si>
  <si>
    <t>CR 45 82 153 S</t>
  </si>
  <si>
    <t>BRR BGRANDE CRA 6 6 79 ED PALOS DE MOGUER APTO 601</t>
  </si>
  <si>
    <t>BOSCONIA</t>
  </si>
  <si>
    <t>Ckcmedicalsas@gmail.com</t>
  </si>
  <si>
    <t>recepcion@ortopedicaeuropea.com</t>
  </si>
  <si>
    <t>ortotex@ortotex.com.co</t>
  </si>
  <si>
    <t>mancerarodolfo8@gmail.com</t>
  </si>
  <si>
    <t>israpedroza94@gmail.com</t>
  </si>
  <si>
    <t>Carlosmau12@hotmail.com</t>
  </si>
  <si>
    <t>correorespuesta@factureinbox.co</t>
  </si>
  <si>
    <t>sociedadcirujanospediatras@gmail.com</t>
  </si>
  <si>
    <t>mevepo@yahoo.com</t>
  </si>
  <si>
    <t>DS 0000001223VENTA DE PRODUCTO</t>
  </si>
  <si>
    <t>DS 0000001623 VENTA DE PRODUCTO</t>
  </si>
  <si>
    <t>DS 3023 VENTA DE PRODUCTO</t>
  </si>
  <si>
    <t>FC 867 VENTA DE PRODUCTO</t>
  </si>
  <si>
    <t>FC 3116 VENTA DE PRODUCTO</t>
  </si>
  <si>
    <t>FC 855 VENTA DE PRODUCTO</t>
  </si>
  <si>
    <t>FC 1161 VENTA DE PRODUCTO</t>
  </si>
  <si>
    <t>FC 15920 VENTA DE PRODUCTO</t>
  </si>
  <si>
    <t>FC 16965 VENTA DE PRODUCTO</t>
  </si>
  <si>
    <t>FC 1379 VENTA DE PRODUCTO</t>
  </si>
  <si>
    <t>FC 1527 VENTA DE PRODUCTO</t>
  </si>
  <si>
    <t>FC 2248 VENTA DE PRODUCTO</t>
  </si>
  <si>
    <t>FC 8743 VENTA DE PRODUCTO</t>
  </si>
  <si>
    <t>FC 8816 VENTA DE PRODUCTO</t>
  </si>
  <si>
    <t>FC 8817 VENTA DE PRODUCTO</t>
  </si>
  <si>
    <t>FC 8818 VENTA DE PRODUCTO</t>
  </si>
  <si>
    <t>FC 8819 VENTA DE PRODUCTO</t>
  </si>
  <si>
    <t>FC 8823 VENTA DE PRODUCTO</t>
  </si>
  <si>
    <t>FC 8829 VENTA DE PRODUCTO</t>
  </si>
  <si>
    <t>FC 8841 VENTA DE PRODUCTO</t>
  </si>
  <si>
    <t>FC 8846 VENTA DE PRODUCTO</t>
  </si>
  <si>
    <t>FC 8865 VENTA DE PRODUCTO</t>
  </si>
  <si>
    <t>FC 8866 VENTA DE PRODUCTO</t>
  </si>
  <si>
    <t>RP 2469 VENTA DE PRODUCTO</t>
  </si>
  <si>
    <t>FC 19159 VENTA DE PRODUCTO</t>
  </si>
  <si>
    <t>FC 19160 VENTA DE PRODUCTO</t>
  </si>
  <si>
    <t>FC 19162 VENTA DE PRODUCTO</t>
  </si>
  <si>
    <t>FC 19203 VENTA DE PRODUCTO</t>
  </si>
  <si>
    <t>FC 19252 VENTA DE PRODUCTO</t>
  </si>
  <si>
    <t>FC 19308 VENTA DE PRODUCTO</t>
  </si>
  <si>
    <t>FC 19398 VENTA DE PRODUCTO</t>
  </si>
  <si>
    <t>FC 19587 VENTA DE PRODUCTO</t>
  </si>
  <si>
    <t>FC 19657 VENTA DE PRODUCTO</t>
  </si>
  <si>
    <t>FC 19658VENTA DE PRODUCTO</t>
  </si>
  <si>
    <t>FC 19730 VENTA DE PRODUCTO</t>
  </si>
  <si>
    <t>FC 19731VENTA DE PRODUCTO</t>
  </si>
  <si>
    <t>FC 19842 VENTA DE PRODUCTO</t>
  </si>
  <si>
    <t>FC 19843 VENTA DE PRODUCTO</t>
  </si>
  <si>
    <t>FC 19884 VENTA DE PRODUCTO</t>
  </si>
  <si>
    <t>FC 20026 VENTA DE PRODUCTO</t>
  </si>
  <si>
    <t>FC 20027 VENTA DE PRODUCTO</t>
  </si>
  <si>
    <t>FC 769 HONORARIOS</t>
  </si>
  <si>
    <t>FC 792 HONORARIOS</t>
  </si>
  <si>
    <t>FC 2112 HONORARIOS</t>
  </si>
  <si>
    <t>FC 3412 HONORARIOS</t>
  </si>
  <si>
    <t xml:space="preserve">FC 040923 SERVICIO TECNICO </t>
  </si>
  <si>
    <t xml:space="preserve">FC 0000002910  SERVICIO TECNICO </t>
  </si>
  <si>
    <t xml:space="preserve">FC 0021052002  SERVICIO TECNICO </t>
  </si>
  <si>
    <t xml:space="preserve">FC 2212  SERVICIO TECNICO </t>
  </si>
  <si>
    <t xml:space="preserve">FC 040  SERVICIO TECNICO </t>
  </si>
  <si>
    <t xml:space="preserve">FC 41  SERVICIO TECNICO </t>
  </si>
  <si>
    <t xml:space="preserve">FC 42  SERVICIO TECNICO </t>
  </si>
  <si>
    <t xml:space="preserve">FC 2302  SERVICIO TECNICO </t>
  </si>
  <si>
    <t xml:space="preserve">FC 4046  MANTENIMIENTO </t>
  </si>
  <si>
    <t xml:space="preserve">FC 4075  MANTENIMIENTO </t>
  </si>
  <si>
    <t>FC 10248 ARRENDAMIENTOS OFICINA MES DE JULIO</t>
  </si>
  <si>
    <t>FC 10543 ARRENDAMIENTOS OFICINA MES DE AGOSTO</t>
  </si>
  <si>
    <t>FC 10875 ARRENDAMIENTOS OFICINA MES DE SEPTIEMBRE</t>
  </si>
  <si>
    <t>FC 11188 ARRENDAMIENTOS OFICINA MES DE OCTUBRE</t>
  </si>
  <si>
    <t>FC 9616 ARRENDAMIENTOS OFICINA MES DE NOVIEMBRE</t>
  </si>
  <si>
    <t>FC 9948 ARRENDAMIENTOS OFICINA MES DE DICIEMBRE</t>
  </si>
  <si>
    <t>FC 0923 ARRENDAMIENTOS OFICINA MES SEPTIEMBRE</t>
  </si>
  <si>
    <t>FC 1023 ARRENDAMIENTOS OFICINA MES OCTUBRE</t>
  </si>
  <si>
    <t>FC 1123 ARRENDAMIENTOS OFICINA MES NOVIEMBRE</t>
  </si>
  <si>
    <t>FC 1223 ARRENDAMIENTOS OFICINA MES DICIEMBRE</t>
  </si>
  <si>
    <t>FC 679 TRANSPORTE</t>
  </si>
  <si>
    <t>FC 173 TRANSPORTE</t>
  </si>
  <si>
    <t>FC 2553 TRANSPORTE</t>
  </si>
  <si>
    <t>FC 6300 TRANSPORTE</t>
  </si>
  <si>
    <t>CL 323 HONORARIIOS</t>
  </si>
  <si>
    <t>FC 3170 HONORARIOS</t>
  </si>
  <si>
    <t>CL 36568 GASTOS DE VIAJE</t>
  </si>
  <si>
    <t>FC 8062 HONORARIOS</t>
  </si>
  <si>
    <t>FC 8507 HONORARIOS</t>
  </si>
  <si>
    <t>FC 13 HONORARIOS</t>
  </si>
  <si>
    <t>30/11/2022</t>
  </si>
  <si>
    <t>13/12/2022</t>
  </si>
  <si>
    <t>01/01/2023</t>
  </si>
  <si>
    <t>16/03/2023</t>
  </si>
  <si>
    <t>20/03/2023</t>
  </si>
  <si>
    <t>31/05/2023</t>
  </si>
  <si>
    <t>15/05/2022</t>
  </si>
  <si>
    <t>24/05/2022</t>
  </si>
  <si>
    <t>04/09/2022</t>
  </si>
  <si>
    <t>07/06/2022</t>
  </si>
  <si>
    <t>03/07/2022</t>
  </si>
  <si>
    <t>10/07/2022</t>
  </si>
  <si>
    <t>17/07/2022</t>
  </si>
  <si>
    <t>01/08/2022</t>
  </si>
  <si>
    <t>31/08/2022</t>
  </si>
  <si>
    <t>03/10/2022</t>
  </si>
  <si>
    <t>10/10/2022</t>
  </si>
  <si>
    <t>02/11/2022</t>
  </si>
  <si>
    <t>30/12/2023</t>
  </si>
  <si>
    <t>30/09/2023</t>
  </si>
  <si>
    <t>16/03/2022</t>
  </si>
  <si>
    <t>07/06/2023</t>
  </si>
  <si>
    <t>14/06/2023</t>
  </si>
  <si>
    <t>02/07/2023</t>
  </si>
  <si>
    <t>02/01/2024</t>
  </si>
  <si>
    <t>04/03/2024</t>
  </si>
  <si>
    <t>31/01/2024</t>
  </si>
  <si>
    <t>04/08/2022</t>
  </si>
  <si>
    <t>13/03/2022</t>
  </si>
  <si>
    <t>08/06/2022</t>
  </si>
  <si>
    <t>01/07/2022</t>
  </si>
  <si>
    <t>06/07/2022</t>
  </si>
  <si>
    <t>03/09/2023</t>
  </si>
  <si>
    <t>04/11/2023</t>
  </si>
  <si>
    <t>01/10/2023</t>
  </si>
  <si>
    <t>01/11/2022</t>
  </si>
  <si>
    <t>20/04/2022</t>
  </si>
  <si>
    <t>01/06/2022</t>
  </si>
  <si>
    <t>14/06/2022</t>
  </si>
  <si>
    <t>20/07/2022</t>
  </si>
  <si>
    <t>08/09/2022</t>
  </si>
  <si>
    <t>21/09/2022</t>
  </si>
  <si>
    <t>05/10/2022</t>
  </si>
  <si>
    <t>09/10/2022</t>
  </si>
  <si>
    <t>30/10/2022</t>
  </si>
  <si>
    <t>21/11/2022</t>
  </si>
  <si>
    <t>21/12/2022</t>
  </si>
  <si>
    <t>22/12/2022</t>
  </si>
  <si>
    <t>08/01/2023</t>
  </si>
  <si>
    <t>15/03/2023</t>
  </si>
  <si>
    <t>30/08/2023</t>
  </si>
  <si>
    <t>30/01/2024</t>
  </si>
  <si>
    <t>19/08/2021</t>
  </si>
  <si>
    <t>12/11/2021</t>
  </si>
  <si>
    <t>08/02/2023</t>
  </si>
  <si>
    <t>12/06/2023</t>
  </si>
  <si>
    <t>13/08/2023</t>
  </si>
  <si>
    <t>05/09/2023</t>
  </si>
  <si>
    <t>12/10/2023</t>
  </si>
  <si>
    <t>07/09/2022</t>
  </si>
  <si>
    <t>12/09/2022</t>
  </si>
  <si>
    <t>15/11/2022</t>
  </si>
  <si>
    <t>19/12/2022</t>
  </si>
  <si>
    <t>11/11/2021</t>
  </si>
  <si>
    <t>05/12/2021</t>
  </si>
  <si>
    <t>06/12/2021</t>
  </si>
  <si>
    <t>19/12/2021</t>
  </si>
  <si>
    <t>22/12/2021</t>
  </si>
  <si>
    <t>04/01/2022</t>
  </si>
  <si>
    <t>11/08/2021</t>
  </si>
  <si>
    <t>31/01/2022</t>
  </si>
  <si>
    <t>13/09/2022</t>
  </si>
  <si>
    <t>12/07/2023</t>
  </si>
  <si>
    <t>06/08/2022</t>
  </si>
  <si>
    <t>30/06/2022</t>
  </si>
  <si>
    <t>18/07/2022</t>
  </si>
  <si>
    <t>31/07/2022</t>
  </si>
  <si>
    <t>10/08/2022</t>
  </si>
  <si>
    <t>17/08/2022</t>
  </si>
  <si>
    <t>23/10/2022</t>
  </si>
  <si>
    <t>20/11/2022</t>
  </si>
  <si>
    <t>25/11/2022</t>
  </si>
  <si>
    <t>08/12/2022</t>
  </si>
  <si>
    <t>17/04/2023</t>
  </si>
  <si>
    <t>10/02/2023</t>
  </si>
  <si>
    <t>17/02/2023</t>
  </si>
  <si>
    <t>13/03/2023</t>
  </si>
  <si>
    <t>19/03/2023</t>
  </si>
  <si>
    <t>01/09/2022</t>
  </si>
  <si>
    <t>11/09/2022</t>
  </si>
  <si>
    <t>20/10/2022</t>
  </si>
  <si>
    <t>05/01/2023</t>
  </si>
  <si>
    <t>16/01/2023</t>
  </si>
  <si>
    <t>30/01/2023</t>
  </si>
  <si>
    <t>12/02/2023</t>
  </si>
  <si>
    <t>15/02/2023</t>
  </si>
  <si>
    <t>09/03/2023</t>
  </si>
  <si>
    <t>21/03/2023</t>
  </si>
  <si>
    <t>17/11/2022</t>
  </si>
  <si>
    <t>06/09/2022</t>
  </si>
  <si>
    <t>04/10/2022</t>
  </si>
  <si>
    <t>12/10/2022</t>
  </si>
  <si>
    <t>17/10/2022</t>
  </si>
  <si>
    <t>19/10/2022</t>
  </si>
  <si>
    <t>31/10/2022</t>
  </si>
  <si>
    <t>06/11/2022</t>
  </si>
  <si>
    <t>07/11/2022</t>
  </si>
  <si>
    <t>09/11/2022</t>
  </si>
  <si>
    <t>10/11/2022</t>
  </si>
  <si>
    <t>14/11/2022</t>
  </si>
  <si>
    <t>01/12/2022</t>
  </si>
  <si>
    <t>04/12/2022</t>
  </si>
  <si>
    <t>11/12/2022</t>
  </si>
  <si>
    <t>15/12/2022</t>
  </si>
  <si>
    <t>18/12/2022</t>
  </si>
  <si>
    <t>10/01/2023</t>
  </si>
  <si>
    <t>17/01/2023</t>
  </si>
  <si>
    <t>20/02/2023</t>
  </si>
  <si>
    <t>18/04/2023</t>
  </si>
  <si>
    <t>02/05/2023</t>
  </si>
  <si>
    <t>30/05/2023</t>
  </si>
  <si>
    <t>14/05/2023</t>
  </si>
  <si>
    <t>16/05/2023</t>
  </si>
  <si>
    <t>21/05/2023</t>
  </si>
  <si>
    <t>10/04/2023</t>
  </si>
  <si>
    <t>11/07/2023</t>
  </si>
  <si>
    <t>03/08/2023</t>
  </si>
  <si>
    <t>19/04/2023</t>
  </si>
  <si>
    <t>17/08/2023</t>
  </si>
  <si>
    <t>07/05/2023</t>
  </si>
  <si>
    <t>08/05/2023</t>
  </si>
  <si>
    <t>09/06/2023</t>
  </si>
  <si>
    <t>17/06/2023</t>
  </si>
  <si>
    <t>23/06/2023</t>
  </si>
  <si>
    <t>14/08/2022</t>
  </si>
  <si>
    <t>23/03/2022</t>
  </si>
  <si>
    <t>13/05/2022</t>
  </si>
  <si>
    <t>17/06/2022</t>
  </si>
  <si>
    <t>31/03/2022</t>
  </si>
  <si>
    <t>13/04/2022</t>
  </si>
  <si>
    <t>14/05/2022</t>
  </si>
  <si>
    <t>21/04/2023</t>
  </si>
  <si>
    <t>19/10/2023</t>
  </si>
  <si>
    <t>02/11/2023</t>
  </si>
  <si>
    <t>13/06/2023</t>
  </si>
  <si>
    <t>02/08/2023</t>
  </si>
  <si>
    <t>25/04/2023</t>
  </si>
  <si>
    <t>22/10/2023</t>
  </si>
  <si>
    <t>13/11/2023</t>
  </si>
  <si>
    <t>17/11/2023</t>
  </si>
  <si>
    <t>20/11/2023</t>
  </si>
  <si>
    <t>17/08/2021</t>
  </si>
  <si>
    <t>25/08/2021</t>
  </si>
  <si>
    <t>26/08/2021</t>
  </si>
  <si>
    <t>20/09/2021</t>
  </si>
  <si>
    <t>14/10/2021</t>
  </si>
  <si>
    <t>17/10/2021</t>
  </si>
  <si>
    <t>16/11/2021</t>
  </si>
  <si>
    <t>30/12/2021</t>
  </si>
  <si>
    <t>15/12/2021</t>
  </si>
  <si>
    <t>23/12/2021</t>
  </si>
  <si>
    <t>13/01/2022</t>
  </si>
  <si>
    <t>15/03/2022</t>
  </si>
  <si>
    <t>01/02/2024</t>
  </si>
  <si>
    <t>15/01/2024</t>
  </si>
  <si>
    <t>19/02/2024</t>
  </si>
  <si>
    <t>02/06/2022</t>
  </si>
  <si>
    <t>12/07/2022</t>
  </si>
  <si>
    <t>12/01/2023</t>
  </si>
  <si>
    <t>30/08/2022</t>
  </si>
  <si>
    <t>02/09/2022</t>
  </si>
  <si>
    <t>05/09/2022</t>
  </si>
  <si>
    <t>16/10/2022</t>
  </si>
  <si>
    <t>16/12/2022</t>
  </si>
  <si>
    <t>24/12/2023</t>
  </si>
  <si>
    <t>18/01/2024</t>
  </si>
  <si>
    <t>22/01/2024</t>
  </si>
  <si>
    <t>05/02/2024</t>
  </si>
  <si>
    <t>06/02/2024</t>
  </si>
  <si>
    <t>08/02/2024</t>
  </si>
  <si>
    <t>14/02/2024</t>
  </si>
  <si>
    <t>16/02/2024</t>
  </si>
  <si>
    <t>21/02/2024</t>
  </si>
  <si>
    <t>25/02/2024</t>
  </si>
  <si>
    <t>01/03/2024</t>
  </si>
  <si>
    <t>03/03/2024</t>
  </si>
  <si>
    <t>05/03/2024</t>
  </si>
  <si>
    <t>06/03/2024</t>
  </si>
  <si>
    <t>10/03/2024</t>
  </si>
  <si>
    <t>12/03/2024</t>
  </si>
  <si>
    <t>10/03/2025</t>
  </si>
  <si>
    <t>03/03/2023</t>
  </si>
  <si>
    <t>06/08/2023</t>
  </si>
  <si>
    <t>08/08/2023</t>
  </si>
  <si>
    <t>24/09/2023</t>
  </si>
  <si>
    <t>20/12/2021</t>
  </si>
  <si>
    <t>03/02/2022</t>
  </si>
  <si>
    <t>07/02/2022</t>
  </si>
  <si>
    <t>18/04/2022</t>
  </si>
  <si>
    <t>08/05/2022</t>
  </si>
  <si>
    <t>09/06/2022</t>
  </si>
  <si>
    <t>24/04/2022</t>
  </si>
  <si>
    <t>14/04/2022</t>
  </si>
  <si>
    <t>17/04/2022</t>
  </si>
  <si>
    <t>01/02/2023</t>
  </si>
  <si>
    <t>11/01/2023</t>
  </si>
  <si>
    <t>07/03/2023</t>
  </si>
  <si>
    <t>14/03/2023</t>
  </si>
  <si>
    <t>22/03/2023</t>
  </si>
  <si>
    <t>04/04/2023</t>
  </si>
  <si>
    <t>17/03/2022</t>
  </si>
  <si>
    <t>26/07/2023</t>
  </si>
  <si>
    <t>04/08/2023</t>
  </si>
  <si>
    <t>09/08/2023</t>
  </si>
  <si>
    <t>15/11/2021</t>
  </si>
  <si>
    <t>03/12/2021</t>
  </si>
  <si>
    <t>27/03/2023</t>
  </si>
  <si>
    <t>30/09/2021</t>
  </si>
  <si>
    <t>09/05/2022</t>
  </si>
  <si>
    <t>01/03/2022</t>
  </si>
  <si>
    <t>10/03/2023</t>
  </si>
  <si>
    <t>02/04/2023</t>
  </si>
  <si>
    <t>14/04/2023</t>
  </si>
  <si>
    <t>20/04/2023</t>
  </si>
  <si>
    <t>18/05/2023</t>
  </si>
  <si>
    <t>23/05/2023</t>
  </si>
  <si>
    <t>10/08/2023</t>
  </si>
  <si>
    <t>18/08/2023</t>
  </si>
  <si>
    <t>22/08/2023</t>
  </si>
  <si>
    <t>15/01/2023</t>
  </si>
  <si>
    <t>03/04/2023</t>
  </si>
  <si>
    <t>22/08/2024</t>
  </si>
  <si>
    <t>22/08/2025</t>
  </si>
  <si>
    <t>02/02/2024</t>
  </si>
  <si>
    <t>29/02/2024</t>
  </si>
  <si>
    <t>11/03/2024</t>
  </si>
  <si>
    <t>13/03/2024</t>
  </si>
  <si>
    <t>20/03/2024</t>
  </si>
  <si>
    <t>22/08/2026</t>
  </si>
  <si>
    <t>19/07/2022</t>
  </si>
  <si>
    <t>09/08/2022</t>
  </si>
  <si>
    <t>29/07/2023</t>
  </si>
  <si>
    <t>30/12/2022</t>
  </si>
  <si>
    <t>30/07/2023</t>
  </si>
  <si>
    <t>31/08/2023</t>
  </si>
  <si>
    <t>30/10/2023</t>
  </si>
  <si>
    <t>21/11/2023</t>
  </si>
  <si>
    <t>02/12/2023</t>
  </si>
  <si>
    <t>08/11/2023</t>
  </si>
  <si>
    <t>07/11/2023</t>
  </si>
  <si>
    <t>05/12/2023</t>
  </si>
  <si>
    <t>13/11/2021</t>
  </si>
  <si>
    <t>21/05/2020</t>
  </si>
  <si>
    <t>28/02/2023</t>
  </si>
  <si>
    <t>17/12/2023</t>
  </si>
  <si>
    <t>05/11/2023</t>
  </si>
  <si>
    <t>31/07/2023</t>
  </si>
  <si>
    <t>06/10/2023</t>
  </si>
  <si>
    <t>11/12/2023</t>
  </si>
  <si>
    <t>24/11/2021</t>
  </si>
  <si>
    <t>22/02/2022</t>
  </si>
  <si>
    <t>14/12/2023</t>
  </si>
  <si>
    <t>24/11/2022</t>
  </si>
  <si>
    <t xml:space="preserve">SERVICIOS PUBLICOS </t>
  </si>
  <si>
    <t>CAPITAL  ACCIONES 300,000</t>
  </si>
  <si>
    <t xml:space="preserve">E- ESTRATEGICO </t>
  </si>
  <si>
    <t>Total CAMPO FERRER KELLY JOHANNA</t>
  </si>
  <si>
    <t>Total PALLARES CAMPOS DIANA PATRICIA</t>
  </si>
  <si>
    <t>Total LOPEZ ACOSTA WENDY VANESSA</t>
  </si>
  <si>
    <t>Total VARGAS CORREA JULIETH</t>
  </si>
  <si>
    <t>Total BELLO ANAYA YULEISI DEL CARMEN</t>
  </si>
  <si>
    <t xml:space="preserve">Total ORTEGA GONZALEZ YARLIS ALICIA </t>
  </si>
  <si>
    <t xml:space="preserve">Total HAMBURGUER CANTILLO NAURIS EDITH </t>
  </si>
  <si>
    <t>Total VELASQUEZ SANCHEZ MELANNYS PAOLA</t>
  </si>
  <si>
    <t xml:space="preserve">Total  DIAN </t>
  </si>
  <si>
    <t xml:space="preserve">Total  ALCALDIA DISTRITAL DE BARRANQUILLA </t>
  </si>
  <si>
    <t>Total BANCO BILBAO VIZCAYA ARGENTARIA COLOMBIA S.A.</t>
  </si>
  <si>
    <t>Total BANCO SERFINANZA S.A</t>
  </si>
  <si>
    <t>Total SCOTIABANK COLPATRIA S.A</t>
  </si>
  <si>
    <t>Total BANCO DE BOGOTA</t>
  </si>
  <si>
    <t>Total BANCO DE OCCIDENTE</t>
  </si>
  <si>
    <t>Total BANCO DE COMERCIO EXTERIOR DE COLOMBIA S.A.</t>
  </si>
  <si>
    <t>Total DAVIVIENDA SA</t>
  </si>
  <si>
    <t>Total ITAÚ COLOMBIA S A</t>
  </si>
  <si>
    <t xml:space="preserve">Total  SHIRLEY GIHA TOVAR </t>
  </si>
  <si>
    <t xml:space="preserve">Total ABUMAC MEDICAL S.A.S. </t>
  </si>
  <si>
    <t>Total B  BRAUN  MEDICAL  S.A.</t>
  </si>
  <si>
    <t>Total BARAKE BUSTAMANTE ALEXANDER DE JESUS</t>
  </si>
  <si>
    <t>Total CASTESALUD S.A.S.</t>
  </si>
  <si>
    <t>Total CENTRO DE ORTOPEDIA ESPECIALIZADA Y RECONSTRUCCION ARTICULAR CORA SAS</t>
  </si>
  <si>
    <t>Total CENTRO ORTOPEDICO ALEX BARRAZA SAS</t>
  </si>
  <si>
    <t>Total CKC SUMINISTROS SAS</t>
  </si>
  <si>
    <t>Total CKCMEDICAL S.A.S</t>
  </si>
  <si>
    <t>Total DISORTHO S.A.</t>
  </si>
  <si>
    <t>Total DOTACION &amp;SUMINISTROS M.R.A S.A.S</t>
  </si>
  <si>
    <t>Total DRUG STORE S.A.S</t>
  </si>
  <si>
    <t>Total EDM EQUIPOS Y DISPOSITIVOS MEDICOS S.A.S</t>
  </si>
  <si>
    <t>Total ELEMENT ORTHOPEDICS S A S</t>
  </si>
  <si>
    <t>Total EUROCIENCIA COLOMBIA SAS</t>
  </si>
  <si>
    <t>Total FIXAMED SAS</t>
  </si>
  <si>
    <t>Total HEALTHCARE EQUIPOS BIOMEDICOS SAS</t>
  </si>
  <si>
    <t>Total IMPLAMEQ S.A.S</t>
  </si>
  <si>
    <t>Total IMPORTADORA Y COMERCIALIZADORA DISPOCOL S.A.S</t>
  </si>
  <si>
    <t>Total INBIOS S.A.S.</t>
  </si>
  <si>
    <t>Total INDUSTRIAS COLOMBIA INDUCOL S A S</t>
  </si>
  <si>
    <t>Total INNOMED S A</t>
  </si>
  <si>
    <t>Total JAIMES RUEDA &amp; COMPAÑIA, PRECIMEC S.A.S</t>
  </si>
  <si>
    <t>Total JOHNSON &amp; JOHNSON DE COLOMBIA S.A.</t>
  </si>
  <si>
    <t>Total JOHNSON &amp; JOHNSON MEDTECH COLOMBIA S.A.S</t>
  </si>
  <si>
    <t>Total JP TRANDING SAS</t>
  </si>
  <si>
    <t>Total LEPINE COLOMBIA S.A.S.</t>
  </si>
  <si>
    <t>Total LH S.A.S</t>
  </si>
  <si>
    <t>Total MEDIIMPLANTES SAS</t>
  </si>
  <si>
    <t>Total MEDIINSUMOS S A S</t>
  </si>
  <si>
    <t>Total MEDIREX BIC S.A.S</t>
  </si>
  <si>
    <t>Total NEUROIMPLANTES SAS</t>
  </si>
  <si>
    <t>Total ORTOMAC S.A.S</t>
  </si>
  <si>
    <t>Total ORTOPEDIA ESCULAPIO I.P.S S.A.S</t>
  </si>
  <si>
    <t>Total ORTOPEDICA EUROPEA S.A.S</t>
  </si>
  <si>
    <t>Total OSTEOAMERICA S.A.S</t>
  </si>
  <si>
    <t>Total OSTEOBIOMED S.A.S</t>
  </si>
  <si>
    <t>Total OSTEOIMPORT S.A.S</t>
  </si>
  <si>
    <t>Total OSTEOMEDICAL S.A.S</t>
  </si>
  <si>
    <t>Total OSTEONORTE S.A.S</t>
  </si>
  <si>
    <t>Total PIEMCA SAS</t>
  </si>
  <si>
    <t>Total PROMED QUIRURGICOS EU</t>
  </si>
  <si>
    <t>Total QUIRUIMPLANTES DE COLOMBIA SAS</t>
  </si>
  <si>
    <t>Total R.P. ORTOPEDIA S.A.S</t>
  </si>
  <si>
    <t>Total SERVICIOS MEDICOQUIRURGICOS ESPECIALIZADOS DEL CARIBE S.A.S</t>
  </si>
  <si>
    <t>Total SERVILOGISTICA MAG S.A.S.</t>
  </si>
  <si>
    <t>Total SISTEMAS Y SOLUCIONES MEDICAS S.A.S</t>
  </si>
  <si>
    <t>Total SUMINISTROS INTEGRALES MAURO SERGIO SAS</t>
  </si>
  <si>
    <t>Total SUMINISTROS MEDICOS Y QUIRURGICOS DEL NORTE S.A.S- SUMEQ S.A.S</t>
  </si>
  <si>
    <t>Total SUPLEMEDICOS S.A.S</t>
  </si>
  <si>
    <t>Total TECNITRAUMA S.A.</t>
  </si>
  <si>
    <t>Total TOCAMEDIC COLOMBIA S.A.S</t>
  </si>
  <si>
    <t>Total W´LORENZ SAS</t>
  </si>
  <si>
    <t>Total COBRANZA NACIONAL DE CREDITOS S.A.S</t>
  </si>
  <si>
    <t>Total DUQUE MORENO HECTOR RAFAEL</t>
  </si>
  <si>
    <t>Total RAMOS CONSULTING S.A.S</t>
  </si>
  <si>
    <t>Total TREE GLOBAL TRADING S.A.S</t>
  </si>
  <si>
    <t>Total GAMBOA PADILLA LUWIN STIGUEN</t>
  </si>
  <si>
    <t>Total GAVIRIA BAENA YANET ELENA</t>
  </si>
  <si>
    <t>Total PEDROZA GONZALEZ ISRAEL</t>
  </si>
  <si>
    <t>Total SEGURA GUZMAN JOHN HARVIN</t>
  </si>
  <si>
    <t>Total MEJIA CAMPO CONSUELO DEL SOCORRO</t>
  </si>
  <si>
    <t xml:space="preserve">Total PUNTO INMOBILIARIO </t>
  </si>
  <si>
    <t>Total RENTING COLOMBIA SAS</t>
  </si>
  <si>
    <t>Total CARLOS MAURO SULVARAN RUIZ</t>
  </si>
  <si>
    <t>Total CASADIEGO SALCEDO JHONATAN</t>
  </si>
  <si>
    <t>Total DOMITRANSP SAS</t>
  </si>
  <si>
    <t>Total TRANSPORTADORA UNIVERSA LTDA</t>
  </si>
  <si>
    <t>Total URAZAN ASESORIA EMPRESARIAL SAS</t>
  </si>
  <si>
    <t>Total TURISMO INTERNACIONAL DEL ORIENTE S.A.S</t>
  </si>
  <si>
    <t>Total SOCIEDAD DE CIRUJANOS PEDIATRAS ESPECIALISTAS IPS S.A.S</t>
  </si>
  <si>
    <t xml:space="preserve">Total  CAMPO FERRER KELLY JOHANNA </t>
  </si>
  <si>
    <t xml:space="preserve">Total  PALLARES CAMPOS DIANA PATRICIA </t>
  </si>
  <si>
    <t xml:space="preserve">Total  LOPEZ ACOSTA WENDY VANESSA </t>
  </si>
  <si>
    <t xml:space="preserve">Total  VARGAS CORREA JULIETH </t>
  </si>
  <si>
    <t xml:space="preserve">Total  BELLO ANAYA YULEISI DEL CARMEN </t>
  </si>
  <si>
    <t xml:space="preserve">Total  ORTEGA GONZALEZ YARLIS ALICIA  </t>
  </si>
  <si>
    <t xml:space="preserve">Total  HAMBURGUER CANTILLO NAURIS EDITH  </t>
  </si>
  <si>
    <t xml:space="preserve">Total  VELASQUEZ SANCHEZ MELANNYS PAOLA </t>
  </si>
  <si>
    <t xml:space="preserve">Total  ABUMAC MEDICAL S.A.S.  </t>
  </si>
  <si>
    <t xml:space="preserve">Total  BARAKE BUSTAMANTE ALEXANDER DE JESUS </t>
  </si>
  <si>
    <t xml:space="preserve">Total  CASTESALUD S.A.S. </t>
  </si>
  <si>
    <t xml:space="preserve">Total  CENTRO ORTOPEDICO ALEX BARRAZA SAS </t>
  </si>
  <si>
    <t xml:space="preserve">Total  EDM EQUIPOS Y DISPOSITIVOS MEDICOS S.A.S </t>
  </si>
  <si>
    <t xml:space="preserve">Total  ELEMENT ORTHOPEDICS S A S </t>
  </si>
  <si>
    <t xml:space="preserve">Total  IMPORTADORA Y COMERCIALIZADORA DISPOCOL S.A.S </t>
  </si>
  <si>
    <t xml:space="preserve">Total  JAIMES RUEDA &amp; COMPAÑIA, PRECIMEC S.A.S </t>
  </si>
  <si>
    <t xml:space="preserve">Total  JOHNSON &amp; JOHNSON DE COLOMBIA S.A. </t>
  </si>
  <si>
    <t xml:space="preserve">Total  JOHNSON &amp; JOHNSON MEDTECH COLOMBIA S.A.S </t>
  </si>
  <si>
    <t xml:space="preserve">Total  JP TRANDING SAS </t>
  </si>
  <si>
    <t xml:space="preserve">Total  OSTEOBIOMED S.A.S </t>
  </si>
  <si>
    <t xml:space="preserve">Total  QUIRUIMPLANTES DE COLOMBIA SAS </t>
  </si>
  <si>
    <t xml:space="preserve">Total  R.P. ORTOPEDIA S.A.S </t>
  </si>
  <si>
    <t xml:space="preserve">Total  TECNITRAUMA S.A. </t>
  </si>
  <si>
    <t xml:space="preserve">Total  TREE GLOBAL TRADING S.A.S </t>
  </si>
  <si>
    <t xml:space="preserve">Total  CARLOS MAURO SULVARAN RUIZ </t>
  </si>
  <si>
    <t xml:space="preserve">Total  CASADIEGO SALCEDO JHONATAN </t>
  </si>
  <si>
    <t>QUIROGRAFARIO</t>
  </si>
  <si>
    <t xml:space="preserve">Total  DOTACION &amp;SUMINISTROS M.R.A S.A.S </t>
  </si>
  <si>
    <t xml:space="preserve">Total  DRUG STORE S.A.S </t>
  </si>
  <si>
    <t xml:space="preserve">Total  EUROCIENCIA COLOMBIA SAS </t>
  </si>
  <si>
    <t xml:space="preserve">Total  FIXAMED SAS </t>
  </si>
  <si>
    <t xml:space="preserve">Total  HEALTHCARE EQUIPOS BIOMEDICOS SAS </t>
  </si>
  <si>
    <t xml:space="preserve">Total  IMPLAMEQ S.A.S </t>
  </si>
  <si>
    <t xml:space="preserve">Total  INBIOS S.A.S. </t>
  </si>
  <si>
    <t xml:space="preserve">Total  INDUSTRIAS COLOMBIA INDUCOL S A S </t>
  </si>
  <si>
    <t xml:space="preserve">Total  INNOMED S A </t>
  </si>
  <si>
    <t xml:space="preserve">Total  LEPINE COLOMBIA S.A.S. </t>
  </si>
  <si>
    <t xml:space="preserve">Total  LH S.A.S </t>
  </si>
  <si>
    <t xml:space="preserve">Total  MEDIIMPLANTES SAS </t>
  </si>
  <si>
    <t xml:space="preserve">Total  MEDIINSUMOS S A S </t>
  </si>
  <si>
    <t xml:space="preserve">Total  MEDIREX BIC S.A.S </t>
  </si>
  <si>
    <t xml:space="preserve">Total  ORTOMAC S.A.S </t>
  </si>
  <si>
    <t xml:space="preserve">Total  ORTOPEDIA ESCULAPIO I.P.S S.A.S </t>
  </si>
  <si>
    <t xml:space="preserve">Total  ORTOPEDICA EUROPEA S.A.S </t>
  </si>
  <si>
    <t xml:space="preserve">Total  OSTEOAMERICA S.A.S </t>
  </si>
  <si>
    <t xml:space="preserve">Total  OSTEOIMPORT S.A.S </t>
  </si>
  <si>
    <t xml:space="preserve">Total  OSTEOMEDICAL S.A.S </t>
  </si>
  <si>
    <t xml:space="preserve">Total  OSTEONORTE S.A.S </t>
  </si>
  <si>
    <t xml:space="preserve">Total  PIEMCA SAS </t>
  </si>
  <si>
    <t xml:space="preserve">Total  PROMED QUIRURGICOS EU </t>
  </si>
  <si>
    <t xml:space="preserve">Total  SERVICIOS MEDICOQUIRURGICOS ESPECIALIZADOS DEL CARIBE S.A.S </t>
  </si>
  <si>
    <t xml:space="preserve">Total  SERVILOGISTICA MAG S.A.S. </t>
  </si>
  <si>
    <t xml:space="preserve">Total  SISTEMAS Y SOLUCIONES MEDICAS S.A.S </t>
  </si>
  <si>
    <t xml:space="preserve">Total  SUMINISTROS INTEGRALES MAURO SERGIO SAS </t>
  </si>
  <si>
    <t xml:space="preserve">Total  SUMINISTROS MEDICOS Y QUIRURGICOS DEL NORTE S.A.S- SUMEQ S.A.S </t>
  </si>
  <si>
    <t xml:space="preserve">Total  SUPLEMEDICOS S.A.S </t>
  </si>
  <si>
    <t xml:space="preserve">Total  TOCAMEDIC COLOMBIA S.A.S </t>
  </si>
  <si>
    <t xml:space="preserve">Total  W´LORENZ SAS </t>
  </si>
  <si>
    <t xml:space="preserve">Total  COBRANZA NACIONAL DE CREDITOS S.A.S </t>
  </si>
  <si>
    <t xml:space="preserve">Total  DUQUE MORENO HECTOR RAFAEL </t>
  </si>
  <si>
    <t xml:space="preserve">Total  RAMOS CONSULTING S.A.S </t>
  </si>
  <si>
    <t xml:space="preserve">Total  GAMBOA PADILLA LUWIN STIGUEN </t>
  </si>
  <si>
    <t xml:space="preserve">Total  GAVIRIA BAENA YANET ELENA </t>
  </si>
  <si>
    <t xml:space="preserve">Total  PEDROZA GONZALEZ ISRAEL </t>
  </si>
  <si>
    <t xml:space="preserve">Total  SEGURA GUZMAN JOHN HARVIN </t>
  </si>
  <si>
    <t xml:space="preserve">Total  DOMITRANSP SAS </t>
  </si>
  <si>
    <t xml:space="preserve">Total  TRANSPORTADORA UNIVERSA LTDA </t>
  </si>
  <si>
    <t xml:space="preserve">Total  URAZAN ASESORIA EMPRESARIAL SAS </t>
  </si>
  <si>
    <t xml:space="preserve">Total  TURISMO INTERNACIONAL DEL ORIENTE S.A.S </t>
  </si>
  <si>
    <t xml:space="preserve">Total  SOCIEDAD DE CIRUJANOS PEDIATRAS ESPECIALISTAS IPS S.A.S </t>
  </si>
  <si>
    <t xml:space="preserve">Mauricio Antonio Velez Pombo </t>
  </si>
  <si>
    <t>Diana Pallares Campos</t>
  </si>
  <si>
    <t xml:space="preserve">Alvaro Rafael Ramos Arango </t>
  </si>
  <si>
    <t>CC 73.128.678</t>
  </si>
  <si>
    <t>TP 142315-T</t>
  </si>
  <si>
    <t>TP 100619-T</t>
  </si>
  <si>
    <t>N/A</t>
  </si>
  <si>
    <t>SALARIOS 13 MARZO 2024</t>
  </si>
  <si>
    <t>CESANTIAS DE ENERO A 13 MARZO 2024</t>
  </si>
  <si>
    <t>INTERESES DE CESANTIAS DE ENERO A 13 MARZO 2024</t>
  </si>
  <si>
    <t>PRIMAS DE ENERO A 13 MARZO 2024</t>
  </si>
  <si>
    <t>VACACIONES 01 JULIO  2023  A 31 DICIEMBRE DE 2023</t>
  </si>
  <si>
    <t>VACACIONES ENERO 2023 A 13 MARZO DE 2024</t>
  </si>
  <si>
    <t>VACACIONES 22 ABRIL 2022  A 31 DICIEMBRE DE 2023</t>
  </si>
  <si>
    <t>VACACIONES ENERO  A 13 MARZO DE 2024</t>
  </si>
  <si>
    <t>VACACIONES 06 DICIEMBRE 2022 A 31 DICIEMBRE DE 2023</t>
  </si>
  <si>
    <t>VACACIONES ENERO A 13 DE MARZO DE 2024</t>
  </si>
  <si>
    <t>VACACIONES 08 AGOSTO 2022  A 31 DICIEMBRE 2023</t>
  </si>
  <si>
    <t>VACACIONES ENERO A 13 MARZO 2024</t>
  </si>
  <si>
    <t>VACACIONES 08 ENERO 2023  A 31 DICIEMBRE 2023</t>
  </si>
  <si>
    <t>VACACIONES 08 JUNIO 2022 A 31 DICIEMBRE DE 2023</t>
  </si>
  <si>
    <t>20240131-20240132</t>
  </si>
  <si>
    <t>Calle. 28 No. 13 A 27</t>
  </si>
  <si>
    <t>Calle. 28 No. 13 A 28</t>
  </si>
  <si>
    <t>Calle. 28 No. 13 A 29</t>
  </si>
  <si>
    <t>CREDITO NO.101130000323 CUOTA ENERO 2024</t>
  </si>
  <si>
    <t>CREDITO NO.101130000323 CUOTA FEBRERO 2024</t>
  </si>
  <si>
    <t>CREDITO NO.81630031805 CUOTA FEBRERO 2024</t>
  </si>
  <si>
    <t>CREDITO NO.1400118220 CUOTA ENERO 2024</t>
  </si>
  <si>
    <t>CREDITO NO.1400118220 CUOTA FEBRERO 2024</t>
  </si>
  <si>
    <t>CREDITO NO.1400118220 CUOTA MARZO 2025</t>
  </si>
  <si>
    <t>CREDITO NO.7102027900264560 CUOTA ENERO 2024</t>
  </si>
  <si>
    <t>CREDITO NO.7102027900264560 CUOTA FEBRERO 2024</t>
  </si>
  <si>
    <t>CREDITO NO.7102027900264560 CUOTA MARZO 2025</t>
  </si>
  <si>
    <t>CREDITO NO.7102027900293072 CUOTA ENERO 2024</t>
  </si>
  <si>
    <t>CREDITO NO.7102027900293072 CUOTA FEBRERO 2024</t>
  </si>
  <si>
    <t>CREDITO NO.7102027900293072 CUOTA MARZO 2025</t>
  </si>
  <si>
    <t>CREDITO NO.702027900301677 CUOTA ENERO 2024</t>
  </si>
  <si>
    <t>CREDITO NO.702027900301677 CUOTA FEBRERO 2024</t>
  </si>
  <si>
    <t>CREDITO NO.7102027900292504 CUOTA ENERO 2024</t>
  </si>
  <si>
    <t>CREDITO NO.7102027900292504 CUOTA FEBRERO 2024</t>
  </si>
  <si>
    <t>CREDITO NO.7102027900292504 CUOTA MARZO 2025</t>
  </si>
  <si>
    <t>CREDITO NO.7102027900285102 CUOTA ENERO 2024</t>
  </si>
  <si>
    <t>CREDITO NO.7102027900285102 CUOTA FEBRERO 2024</t>
  </si>
  <si>
    <t>CREDITO NO.7102027900286530 CUOTA ENERO 2024</t>
  </si>
  <si>
    <t>CREDITO NO.7102027900286530 CUOTA FEBRERO 2024</t>
  </si>
  <si>
    <t>CREDITO NO.7102027900286530 CUOTA MARZO 2025</t>
  </si>
  <si>
    <t>CREDITO NO.076020279003606552 CUOTA ENERO 2024</t>
  </si>
  <si>
    <t>CREDITO NO.076020279003606552 CUOTA FEBRERO 2024</t>
  </si>
  <si>
    <t>CREDITO NO.7102027900286886 CUOTA ENERO 2024</t>
  </si>
  <si>
    <t>CREDITO NO.7102027900286886 CUOTA FEBRERO 2024</t>
  </si>
  <si>
    <t>CREDITO NO.7102027900286886 CUOTA MARZO 2024</t>
  </si>
  <si>
    <t>CREDITO NO.7102027900283420 CUOTA ENERO 2024</t>
  </si>
  <si>
    <t>CREDITO NO.7102027900283420 CUOTA FEBRERO 2024</t>
  </si>
  <si>
    <t>CREDITO NO.7102027900283420 CUOTA MARZO 2024</t>
  </si>
  <si>
    <t>LEASING NO. 134196 CUOTA ENERO DE 2024</t>
  </si>
  <si>
    <t>LEASING NO. 134196 CUOTA FEBRERO 2024</t>
  </si>
  <si>
    <t>VEGIAGRO SAS</t>
  </si>
  <si>
    <t>CALLE 80#49C-15 OFICINA 306</t>
  </si>
  <si>
    <t>info@vegiagro.com</t>
  </si>
  <si>
    <t>PRESTAMO PARA CAPITAL DE TRABAJO</t>
  </si>
  <si>
    <t>INSUMEDICAL LTDA</t>
  </si>
  <si>
    <t>ORTHO IMPLANTES SAS</t>
  </si>
  <si>
    <t>carmenbarrios@insumedical.com</t>
  </si>
  <si>
    <t>orthoimplantes17@hotmail.com</t>
  </si>
  <si>
    <t>CR 59  75  121</t>
  </si>
  <si>
    <t>CR 37 17 71 BRR MARIDIAZ</t>
  </si>
  <si>
    <t>PASTO</t>
  </si>
  <si>
    <t>FC 1223 VENTA DE PRODUCTO</t>
  </si>
  <si>
    <t>FC 1623 VENTA DE PRODUCTO</t>
  </si>
  <si>
    <t>FC 3023 VENTA DE PRODUCTO</t>
  </si>
  <si>
    <t>FC 3124 VENTA DE PRODUCTO</t>
  </si>
  <si>
    <t>FC 0824 VENTA DE PRODUCTO</t>
  </si>
  <si>
    <t>FC 1896 VENTA DE PRODUCTO</t>
  </si>
  <si>
    <t>FC 8703 VENTA DE PRODUCTO</t>
  </si>
  <si>
    <t>FC 8717 VENTA DE PRODUCTO</t>
  </si>
  <si>
    <t>FC 13221 VENTA DE PRODUCTO</t>
  </si>
  <si>
    <t>FC 5074 VENTA DE PRODUCTO</t>
  </si>
  <si>
    <t>FC 5083 VENTA DE PRODUCTO</t>
  </si>
  <si>
    <t>FC 1142 VENTA DE PRODUCTO</t>
  </si>
  <si>
    <t>RP 9029 VENTA DE PRODUCTO</t>
  </si>
  <si>
    <t>RP 9056 VENTA DE PRODUCTO</t>
  </si>
  <si>
    <t>RP 9060 VENTA DE PRODUCTO</t>
  </si>
  <si>
    <t>RP 9118 VENTA DE PRODUCTO</t>
  </si>
  <si>
    <t>RP 9149 VENTA DE PRODUCTO</t>
  </si>
  <si>
    <t>RP 9150 VENTA DE PRODUCTO</t>
  </si>
  <si>
    <t>RP 9169 VENTA DE PRODUCTO</t>
  </si>
  <si>
    <t>FC 20129 VENTA DE PRODUCTO</t>
  </si>
  <si>
    <t>FC 20130 VENTA DE PRODUCTO</t>
  </si>
  <si>
    <t>FC 20132 VENTA DE PRODUCTO</t>
  </si>
  <si>
    <t>FC 20133 VENTA DE PRODUCTO</t>
  </si>
  <si>
    <t>FC 20135 VENTA DE PRODUCTO</t>
  </si>
  <si>
    <t>FC 20136 VENTA DE PRODUCTO</t>
  </si>
  <si>
    <t>FC 20137 VENTA DE PRODUCTO</t>
  </si>
  <si>
    <t>FC 20177 VENTA DE PRODUCTO</t>
  </si>
  <si>
    <t>FC 3353 VENTA DE PRODUCTO</t>
  </si>
  <si>
    <t>05/10/2023</t>
  </si>
  <si>
    <t>UNE EPM TELECOMUNICACIONES S.A</t>
  </si>
  <si>
    <t>VATIA SA</t>
  </si>
  <si>
    <t>CR 53 N 132-15 C 12</t>
  </si>
  <si>
    <t>CR 53 N 132-15 C 13</t>
  </si>
  <si>
    <t>CR 53 N 132-15 C 14</t>
  </si>
  <si>
    <t>CARRERA 11 A SUR 100</t>
  </si>
  <si>
    <t>CLL 106 50 67 CC GRAN BULEVARD</t>
  </si>
  <si>
    <t>contactenos@sic.gov.co</t>
  </si>
  <si>
    <t>linsac@vatia.com.co</t>
  </si>
  <si>
    <t>auxiliarscpe1@gmail.com</t>
  </si>
  <si>
    <t>FC 815 HONORARIOS</t>
  </si>
  <si>
    <t>FC 836 HONORARIOS</t>
  </si>
  <si>
    <t>FC 3485 HONORARIOS</t>
  </si>
  <si>
    <t>FC 3545 HONORARIOS</t>
  </si>
  <si>
    <t>FC 3641 HONORARIOS</t>
  </si>
  <si>
    <t>FC 0000002910 SERVICIOS TECNICOS</t>
  </si>
  <si>
    <t>FC 0021052002 SERVICIOS TECNICOS</t>
  </si>
  <si>
    <t>FC 042 SERVICIOS TECNICOS</t>
  </si>
  <si>
    <t>FC 2302  SERVICIOS TECNICOS</t>
  </si>
  <si>
    <t>FC 11484 ARRENDAMIENTOS OFICINA MES DE ENERO</t>
  </si>
  <si>
    <t>FC 11823 ARRENDAMIENTOS OFICINA MES DE FEBRERO</t>
  </si>
  <si>
    <t>FC 12131 ARRENDAMIENTOS OFICINA MES DE MARZO</t>
  </si>
  <si>
    <t>FC 72899 ARRENDAMIENTOS</t>
  </si>
  <si>
    <t>FC 75297 ARRENDAMIENTOS</t>
  </si>
  <si>
    <t>FC 0102 ARRENDAMIENTOS OFICINA MES FEBRERO</t>
  </si>
  <si>
    <t>FC 01033 ARRENDAMIENTOS OFICINA MES MARZO</t>
  </si>
  <si>
    <t>FC 1023 ARRENDAMIENTOS OFICINA MES DICIEMBRE</t>
  </si>
  <si>
    <t>FC 1123 ARRENDAMIENTOS OFICINA MES DICIEMBRE</t>
  </si>
  <si>
    <t>FC 1701  ARRENDAMIENTOS OFICINA MES ENERO</t>
  </si>
  <si>
    <t xml:space="preserve">FC 323 HONORARIOS </t>
  </si>
  <si>
    <t xml:space="preserve">FC 342 HONORARIOS </t>
  </si>
  <si>
    <t xml:space="preserve">FC 355 HONORARIOS </t>
  </si>
  <si>
    <t xml:space="preserve">FC 953292110176  SERVICIOS PUBLICOS </t>
  </si>
  <si>
    <t>FC 953292115637 SERVICIOS PUBLICOS</t>
  </si>
  <si>
    <t xml:space="preserve">FC 5110450 SERVICIOS PUBLICOS </t>
  </si>
  <si>
    <t>FC 5111155 SERVICIOS PUBLICOS</t>
  </si>
  <si>
    <t>FC 3568 HONORARIOS</t>
  </si>
  <si>
    <t>FC 3664 HONORARIOS</t>
  </si>
  <si>
    <t xml:space="preserve">CL 36568 GASTO DE VIAJE </t>
  </si>
  <si>
    <t>953292110176</t>
  </si>
  <si>
    <t>953292115637</t>
  </si>
  <si>
    <t>19/03/2024</t>
  </si>
  <si>
    <t>Total categoria A</t>
  </si>
  <si>
    <t>Total categoria B</t>
  </si>
  <si>
    <t>Total categoria C</t>
  </si>
  <si>
    <t>Total categoria D</t>
  </si>
  <si>
    <t>Total VEGIAGRO SAS</t>
  </si>
  <si>
    <t>Total INSUMEDICAL LTDA</t>
  </si>
  <si>
    <t>Total ORTHO IMPLANTES SAS</t>
  </si>
  <si>
    <t>Total VATIA SA</t>
  </si>
  <si>
    <t>Total categoria E</t>
  </si>
  <si>
    <t xml:space="preserve">HONORARIOS </t>
  </si>
  <si>
    <t>E -ESTRATEGICO</t>
  </si>
  <si>
    <t>Corte al 13 de marzo de 2024</t>
  </si>
  <si>
    <t>LABORAL</t>
  </si>
  <si>
    <t>FISCAL</t>
  </si>
  <si>
    <t>PRENDARIO</t>
  </si>
  <si>
    <t>ESTRATEGICO</t>
  </si>
  <si>
    <t xml:space="preserve">Total  BANCO DE COMERCIO EXTERIOR DE COLOMBIA S.A. </t>
  </si>
  <si>
    <t xml:space="preserve">Total  INSUMEDICAL LTDA </t>
  </si>
  <si>
    <t xml:space="preserve">Total  ORTHO IMPLANTES SAS </t>
  </si>
  <si>
    <t xml:space="preserve">Total  RENTING COLOMBIA SAS </t>
  </si>
  <si>
    <t xml:space="preserve">Total  VATIA SA </t>
  </si>
  <si>
    <t>Total  BANCO BILBAO VIZCAYA ARGENTARIA COLOMBIA S.A.</t>
  </si>
  <si>
    <t>Total  BANCO SERFINANZA S.A</t>
  </si>
  <si>
    <t>Total  SCOTIABANK COLPATRIA S.A</t>
  </si>
  <si>
    <t>Total  BANCO DE OCCIDENTE</t>
  </si>
  <si>
    <t>Total  ITAÚ COLOMBIA S A</t>
  </si>
  <si>
    <t>Total  BANCO DE BOGOTA</t>
  </si>
  <si>
    <t>Total  DAVIVIENDA SA</t>
  </si>
  <si>
    <t xml:space="preserve">CREDITO NO.854247977 </t>
  </si>
  <si>
    <t xml:space="preserve">CREDITO NO.00559430087 </t>
  </si>
  <si>
    <t xml:space="preserve">CREDITO NO.111000203497 </t>
  </si>
  <si>
    <t xml:space="preserve">CREDITO NO.111000203460 </t>
  </si>
  <si>
    <t xml:space="preserve">CREDITO NO.111000203488 </t>
  </si>
  <si>
    <t>CREDITO NO.119000012711</t>
  </si>
  <si>
    <t>TARJETA CREDITO NO.5559054624787413</t>
  </si>
  <si>
    <t>IMPUESTO DE INDUSTRIA Y COMERCIO AVISOS Y TABLEROS Y SOBRETASA BOMBERIL PERIODO 4 AÑO 2022</t>
  </si>
  <si>
    <t>IMPUESTO DE INDUSTRIA Y COMERCIO AVISOS Y TABLEROS Y SOBRETASA BOMBERIL PERIODO 3 AÑO 2023</t>
  </si>
  <si>
    <t>IMPUESTO DE INDUSTRIA Y COMERCIO AVISOS Y TABLEROS Y SOBRETASA BOMBERIL PERIODO 133 AÑO 2023</t>
  </si>
  <si>
    <t>2022-04</t>
  </si>
  <si>
    <t>2023-3</t>
  </si>
  <si>
    <t>2023-13</t>
  </si>
  <si>
    <t>Total  ALCALDIA DISTRITAL DE BARRANQUILLA</t>
  </si>
  <si>
    <t>SANCION IMPUESTO DE INDUSTRIA Y COMERCIO AVISOS Y TABLEROS Y SOBRETASA BOMBERIL PERIODO 13 AÑO 2023</t>
  </si>
  <si>
    <t>CONSOLIDADO DEL PROYECTO DE DETERMINACION  DE DERECHOS DE VOTO</t>
  </si>
  <si>
    <t>TARJETA CREDITO NO.0101000009017705 CUOTA TOTAL 2023</t>
  </si>
  <si>
    <t>101130000323</t>
  </si>
  <si>
    <t>0101000009017705</t>
  </si>
  <si>
    <t>TARJETA CREDITO NO.0101000009293364 CUOTA TOTAL 2023</t>
  </si>
  <si>
    <t>0101000009293364</t>
  </si>
  <si>
    <t>COMISION FONDO NACIONAL DE GARANTIAS</t>
  </si>
  <si>
    <t>5559054624787413</t>
  </si>
  <si>
    <t>CUOTA DE MANEJO</t>
  </si>
  <si>
    <t>CREDITO NO.80230035083 ENERO 2024</t>
  </si>
  <si>
    <t>CREDITO NO.80230035083 CUOTA FEBRERO 2024</t>
  </si>
  <si>
    <t>CREDITO NO.80230035083 CUOTA MARZO 2024</t>
  </si>
  <si>
    <t>CREDITO NO.80200115914 CUOTA ENERO 2024</t>
  </si>
  <si>
    <t>CREDITO NO.80200115914 CUOTA FEBRERO 2024</t>
  </si>
  <si>
    <t>CREDITO NO.81630028116 CUOTA SEPTIEMBRE 2023</t>
  </si>
  <si>
    <t>CREDITO NO.81630028116 CUOTA OCTUBRE 2023</t>
  </si>
  <si>
    <t>CREDITO NO.81630028116 CUOTA NOVIEMBRE 2023</t>
  </si>
  <si>
    <t>CREDITO NO.81630028116 CUOTA DICIEMBRE 2023</t>
  </si>
  <si>
    <t>CREDITO NO.81630028116 CUOTA ENERO 2024</t>
  </si>
  <si>
    <t>CREDITO NO.81630028116 CUOTA FEBRERO 2024</t>
  </si>
  <si>
    <t>CREDITO NO.81630031805 CUOTA ENERO 2024</t>
  </si>
  <si>
    <t>REPRESENTANTE LEGAL</t>
  </si>
  <si>
    <t>MAURICIO ANTONIO VELEZ POMBO</t>
  </si>
  <si>
    <t>DIANA PATRICIA PALLARES CAMPOS</t>
  </si>
  <si>
    <t>C.C 22732008</t>
  </si>
  <si>
    <t>CONTADORA</t>
  </si>
  <si>
    <t>AVLARO RAMOS ARANGO</t>
  </si>
  <si>
    <t>C.C 72167415</t>
  </si>
  <si>
    <t>REVISOR FISCAL</t>
  </si>
  <si>
    <t>C.C 73128678</t>
  </si>
  <si>
    <t>______________________________________</t>
  </si>
  <si>
    <t>___________________________________</t>
  </si>
  <si>
    <t>__________________________________-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</si>
</sst>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(&quot;$&quot;* #,##0.00_);_(&quot;$&quot;* \(#,##0.00\);_(&quot;$&quot;* &quot;-&quot;??_);_(@_)"/>
    <numFmt numFmtId="171" formatCode="_(* #,##0_);_(* \(#,##0\);_(* &quot;-&quot;??_);_(@_)"/>
    <numFmt numFmtId="172" formatCode="0.0000%"/>
    <numFmt numFmtId="173" formatCode="0.000%"/>
    <numFmt numFmtId="174" formatCode="&quot; &quot;#,##0.00&quot; &quot;;&quot; -&quot;#,##0.00&quot; &quot;;&quot; -&quot;#&quot; &quot;;&quot; &quot;@&quot; &quot;"/>
    <numFmt numFmtId="175" formatCode="&quot; &quot;#,##0.00&quot; &quot;;&quot; (&quot;#,##0.00&quot;)&quot;;&quot; -&quot;#&quot; &quot;;&quot; &quot;@&quot; &quot;"/>
    <numFmt numFmtId="176" formatCode="&quot; &quot;#,##0.00&quot;    &quot;;&quot;-&quot;#,##0.00&quot;    &quot;;&quot; -&quot;#&quot;    &quot;;&quot; &quot;@&quot; &quot;"/>
    <numFmt numFmtId="177" formatCode="_(* #.##0.00_);_(* \(#.##0.00\);_(* &quot;-&quot;??_);_(@_)"/>
    <numFmt numFmtId="178" formatCode="_(* #,##0.000_);_(* \(#,##0.000\);_(* &quot;-&quot;??_);_(@_)"/>
    <numFmt numFmtId="179" formatCode="_(&quot;$&quot;* #,##0_);_(&quot;$&quot;* \(#,##0\);_(&quot;$&quot;* &quot;-&quot;??_);_(@_)"/>
    <numFmt numFmtId="180" formatCode="0.0"/>
    <numFmt numFmtId="181" formatCode="_(&quot;$&quot;\ * #,##0_);_(&quot;$&quot;\ * \(#,##0\);_(&quot;$&quot;\ * &quot;-&quot;??_);_(@_)"/>
    <numFmt numFmtId="182" formatCode="_-* #,##0&quot;$&quot;_-;\-* #,##0&quot;$&quot;_-;_-* &quot;-&quot;&quot;$&quot;_-;_-@_-"/>
    <numFmt numFmtId="183" formatCode="_-* #,##0_$_-;\-* #,##0_$_-;_-* &quot;-&quot;_$_-;_-@_-"/>
    <numFmt numFmtId="184" formatCode="_-* #,##0.00\ &quot;€&quot;_-;\-* #,##0.00\ &quot;€&quot;_-;_-* &quot;-&quot;??\ &quot;€&quot;_-;_-@_-"/>
    <numFmt numFmtId="185" formatCode="[$$-240A]\ #,##0.0"/>
    <numFmt numFmtId="186" formatCode="####\-##"/>
    <numFmt numFmtId="187" formatCode="_(&quot;$&quot;\ * #,##0_);_(&quot;$&quot;\ * \(#,##0\);_(&quot;$&quot;\ * &quot;-&quot;_);_(@_)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color indexed="63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8"/>
      <color indexed="56"/>
      <name val="Arial"/>
      <family val="2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Helvetica"/>
    </font>
    <font>
      <b/>
      <sz val="9"/>
      <color theme="1"/>
      <name val="Helvetica"/>
    </font>
    <font>
      <u/>
      <sz val="9"/>
      <color rgb="FF0000FF"/>
      <name val="Helvetica"/>
    </font>
    <font>
      <sz val="9.9499999999999993"/>
      <color theme="1"/>
      <name val="Helvetica"/>
    </font>
    <font>
      <i/>
      <sz val="9"/>
      <color theme="1"/>
      <name val="Helvetica"/>
    </font>
    <font>
      <u/>
      <sz val="10"/>
      <color theme="10"/>
      <name val="Arial"/>
      <family val="2"/>
    </font>
    <font>
      <sz val="10"/>
      <name val="MS Sans Serif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entury Gothic"/>
      <family val="2"/>
    </font>
    <font>
      <u/>
      <sz val="10"/>
      <color theme="10"/>
      <name val="Century Gothic"/>
      <family val="2"/>
    </font>
    <font>
      <b/>
      <sz val="10"/>
      <color theme="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u/>
      <sz val="10"/>
      <color indexed="12"/>
      <name val="Arial Narrow"/>
      <family val="2"/>
    </font>
    <font>
      <u/>
      <sz val="10"/>
      <color theme="10"/>
      <name val="Arial Narrow"/>
      <family val="2"/>
    </font>
    <font>
      <b/>
      <u/>
      <sz val="10"/>
      <color theme="10"/>
      <name val="Arial Narrow"/>
      <family val="2"/>
    </font>
    <font>
      <sz val="10"/>
      <color theme="1"/>
      <name val="Arial Narrow"/>
      <family val="2"/>
    </font>
    <font>
      <b/>
      <u/>
      <sz val="10"/>
      <color indexed="12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AF8"/>
      </patternFill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22"/>
      </top>
      <bottom style="thick">
        <color indexed="22"/>
      </bottom>
      <diagonal/>
    </border>
    <border>
      <left/>
      <right/>
      <top style="thick">
        <color indexed="22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0" borderId="0"/>
    <xf numFmtId="184" fontId="6" fillId="0" borderId="0" applyFont="0" applyFill="0" applyBorder="0" applyAlignment="0" applyProtection="0"/>
    <xf numFmtId="174" fontId="25" fillId="0" borderId="0" applyFont="0" applyBorder="0" applyProtection="0"/>
    <xf numFmtId="0" fontId="5" fillId="0" borderId="0" applyNumberFormat="0" applyBorder="0" applyProtection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7" fontId="24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5" fillId="0" borderId="0" applyFont="0" applyBorder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8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6" fontId="25" fillId="0" borderId="0" applyFont="0" applyBorder="0" applyProtection="0"/>
    <xf numFmtId="43" fontId="5" fillId="0" borderId="0" applyFont="0" applyFill="0" applyBorder="0" applyAlignment="0" applyProtection="0"/>
    <xf numFmtId="185" fontId="6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2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6" fillId="0" borderId="0"/>
    <xf numFmtId="0" fontId="17" fillId="0" borderId="0"/>
    <xf numFmtId="0" fontId="24" fillId="0" borderId="0"/>
    <xf numFmtId="0" fontId="17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5" fillId="0" borderId="0"/>
    <xf numFmtId="0" fontId="7" fillId="0" borderId="0"/>
    <xf numFmtId="0" fontId="6" fillId="0" borderId="0"/>
    <xf numFmtId="0" fontId="28" fillId="0" borderId="0"/>
    <xf numFmtId="0" fontId="8" fillId="0" borderId="0"/>
    <xf numFmtId="0" fontId="21" fillId="20" borderId="1" applyNumberFormat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/>
    <xf numFmtId="0" fontId="4" fillId="0" borderId="0"/>
    <xf numFmtId="0" fontId="3" fillId="0" borderId="0"/>
    <xf numFmtId="0" fontId="28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187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8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2" fillId="0" borderId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9" fontId="4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56">
    <xf numFmtId="0" fontId="0" fillId="0" borderId="0" xfId="0"/>
    <xf numFmtId="0" fontId="0" fillId="21" borderId="2" xfId="0" applyFill="1" applyBorder="1"/>
    <xf numFmtId="0" fontId="14" fillId="21" borderId="0" xfId="0" applyFont="1" applyFill="1" applyAlignment="1">
      <alignment horizontal="center" vertical="top" wrapText="1"/>
    </xf>
    <xf numFmtId="0" fontId="0" fillId="21" borderId="0" xfId="0" applyFill="1"/>
    <xf numFmtId="10" fontId="14" fillId="21" borderId="0" xfId="0" applyNumberFormat="1" applyFont="1" applyFill="1" applyAlignment="1">
      <alignment horizontal="center" vertical="top" wrapText="1"/>
    </xf>
    <xf numFmtId="14" fontId="0" fillId="0" borderId="0" xfId="0" applyNumberFormat="1"/>
    <xf numFmtId="0" fontId="30" fillId="24" borderId="0" xfId="0" applyFont="1" applyFill="1" applyAlignment="1">
      <alignment horizontal="center" vertical="top" wrapText="1"/>
    </xf>
    <xf numFmtId="0" fontId="13" fillId="23" borderId="8" xfId="0" applyFont="1" applyFill="1" applyBorder="1" applyAlignment="1">
      <alignment horizontal="center" vertical="top" wrapText="1"/>
    </xf>
    <xf numFmtId="0" fontId="6" fillId="0" borderId="0" xfId="0" applyFont="1"/>
    <xf numFmtId="0" fontId="29" fillId="24" borderId="0" xfId="0" applyFont="1" applyFill="1" applyAlignment="1">
      <alignment horizontal="center" vertical="top" wrapText="1"/>
    </xf>
    <xf numFmtId="14" fontId="6" fillId="0" borderId="0" xfId="0" applyNumberFormat="1" applyFont="1"/>
    <xf numFmtId="186" fontId="31" fillId="28" borderId="19" xfId="121" applyNumberFormat="1" applyFont="1" applyFill="1" applyBorder="1" applyAlignment="1">
      <alignment horizontal="left" vertical="top" wrapText="1"/>
    </xf>
    <xf numFmtId="4" fontId="31" fillId="27" borderId="19" xfId="121" applyNumberFormat="1" applyFont="1" applyFill="1" applyBorder="1" applyAlignment="1">
      <alignment horizontal="right" vertical="top" wrapText="1"/>
    </xf>
    <xf numFmtId="0" fontId="28" fillId="27" borderId="19" xfId="121" applyFill="1" applyBorder="1" applyAlignment="1">
      <alignment horizontal="right" vertical="top" wrapText="1"/>
    </xf>
    <xf numFmtId="0" fontId="28" fillId="27" borderId="18" xfId="121" applyFill="1" applyBorder="1" applyAlignment="1">
      <alignment horizontal="right" vertical="top" wrapText="1"/>
    </xf>
    <xf numFmtId="186" fontId="31" fillId="26" borderId="19" xfId="121" applyNumberFormat="1" applyFont="1" applyFill="1" applyBorder="1" applyAlignment="1">
      <alignment horizontal="left" vertical="top" wrapText="1"/>
    </xf>
    <xf numFmtId="4" fontId="31" fillId="26" borderId="19" xfId="121" applyNumberFormat="1" applyFont="1" applyFill="1" applyBorder="1" applyAlignment="1">
      <alignment horizontal="right" vertical="top" wrapText="1"/>
    </xf>
    <xf numFmtId="0" fontId="28" fillId="26" borderId="19" xfId="121" applyFill="1" applyBorder="1" applyAlignment="1">
      <alignment horizontal="right" vertical="top" wrapText="1"/>
    </xf>
    <xf numFmtId="4" fontId="31" fillId="26" borderId="18" xfId="121" applyNumberFormat="1" applyFont="1" applyFill="1" applyBorder="1" applyAlignment="1">
      <alignment horizontal="right" vertical="top" wrapText="1"/>
    </xf>
    <xf numFmtId="4" fontId="31" fillId="27" borderId="18" xfId="121" applyNumberFormat="1" applyFont="1" applyFill="1" applyBorder="1" applyAlignment="1">
      <alignment horizontal="right" vertical="top" wrapText="1"/>
    </xf>
    <xf numFmtId="0" fontId="9" fillId="21" borderId="0" xfId="31" applyFill="1" applyAlignment="1" applyProtection="1">
      <alignment vertical="top" wrapText="1"/>
    </xf>
    <xf numFmtId="0" fontId="0" fillId="21" borderId="0" xfId="0" applyFill="1" applyAlignment="1">
      <alignment vertical="top" wrapText="1"/>
    </xf>
    <xf numFmtId="0" fontId="14" fillId="21" borderId="0" xfId="0" applyFont="1" applyFill="1" applyAlignment="1">
      <alignment vertical="top" wrapText="1"/>
    </xf>
    <xf numFmtId="0" fontId="32" fillId="0" borderId="0" xfId="121" applyFont="1" applyAlignment="1">
      <alignment horizontal="left" vertical="top" wrapText="1"/>
    </xf>
    <xf numFmtId="0" fontId="28" fillId="0" borderId="0" xfId="121" applyAlignment="1">
      <alignment horizontal="left" vertical="top" wrapText="1"/>
    </xf>
    <xf numFmtId="171" fontId="0" fillId="0" borderId="0" xfId="33" applyNumberFormat="1" applyFont="1"/>
    <xf numFmtId="171" fontId="0" fillId="0" borderId="6" xfId="33" applyNumberFormat="1" applyFont="1" applyBorder="1"/>
    <xf numFmtId="186" fontId="31" fillId="28" borderId="19" xfId="0" applyNumberFormat="1" applyFont="1" applyFill="1" applyBorder="1" applyAlignment="1">
      <alignment horizontal="left" vertical="top" wrapText="1"/>
    </xf>
    <xf numFmtId="4" fontId="31" fillId="27" borderId="19" xfId="139" applyNumberFormat="1" applyFont="1" applyFill="1" applyBorder="1" applyAlignment="1">
      <alignment horizontal="right" vertical="top" wrapText="1"/>
    </xf>
    <xf numFmtId="4" fontId="31" fillId="27" borderId="18" xfId="139" applyNumberFormat="1" applyFont="1" applyFill="1" applyBorder="1" applyAlignment="1">
      <alignment horizontal="right" vertical="top" wrapText="1"/>
    </xf>
    <xf numFmtId="4" fontId="31" fillId="26" borderId="19" xfId="139" applyNumberFormat="1" applyFont="1" applyFill="1" applyBorder="1" applyAlignment="1">
      <alignment horizontal="right" vertical="top" wrapText="1"/>
    </xf>
    <xf numFmtId="4" fontId="31" fillId="26" borderId="18" xfId="139" applyNumberFormat="1" applyFont="1" applyFill="1" applyBorder="1" applyAlignment="1">
      <alignment horizontal="right" vertical="top" wrapText="1"/>
    </xf>
    <xf numFmtId="186" fontId="31" fillId="26" borderId="19" xfId="0" applyNumberFormat="1" applyFont="1" applyFill="1" applyBorder="1" applyAlignment="1">
      <alignment horizontal="left" vertical="top" wrapText="1"/>
    </xf>
    <xf numFmtId="4" fontId="31" fillId="26" borderId="19" xfId="0" applyNumberFormat="1" applyFont="1" applyFill="1" applyBorder="1" applyAlignment="1">
      <alignment horizontal="right" vertical="top" wrapText="1"/>
    </xf>
    <xf numFmtId="4" fontId="31" fillId="26" borderId="18" xfId="0" applyNumberFormat="1" applyFont="1" applyFill="1" applyBorder="1" applyAlignment="1">
      <alignment horizontal="right" vertical="top" wrapText="1"/>
    </xf>
    <xf numFmtId="4" fontId="31" fillId="27" borderId="19" xfId="0" applyNumberFormat="1" applyFont="1" applyFill="1" applyBorder="1" applyAlignment="1">
      <alignment horizontal="right" vertical="top" wrapText="1"/>
    </xf>
    <xf numFmtId="4" fontId="31" fillId="27" borderId="18" xfId="0" applyNumberFormat="1" applyFont="1" applyFill="1" applyBorder="1" applyAlignment="1">
      <alignment horizontal="right" vertical="top" wrapText="1"/>
    </xf>
    <xf numFmtId="186" fontId="31" fillId="28" borderId="0" xfId="0" applyNumberFormat="1" applyFont="1" applyFill="1" applyAlignment="1">
      <alignment horizontal="left" vertical="top" wrapText="1"/>
    </xf>
    <xf numFmtId="4" fontId="31" fillId="27" borderId="0" xfId="139" applyNumberFormat="1" applyFont="1" applyFill="1" applyAlignment="1">
      <alignment horizontal="right" vertical="top" wrapText="1"/>
    </xf>
    <xf numFmtId="0" fontId="6" fillId="0" borderId="0" xfId="108"/>
    <xf numFmtId="14" fontId="6" fillId="0" borderId="0" xfId="108" applyNumberFormat="1"/>
    <xf numFmtId="186" fontId="31" fillId="28" borderId="19" xfId="117" applyNumberFormat="1" applyFont="1" applyFill="1" applyBorder="1" applyAlignment="1">
      <alignment horizontal="left" vertical="top" wrapText="1"/>
    </xf>
    <xf numFmtId="4" fontId="31" fillId="27" borderId="19" xfId="117" applyNumberFormat="1" applyFont="1" applyFill="1" applyBorder="1" applyAlignment="1">
      <alignment horizontal="right" vertical="top" wrapText="1"/>
    </xf>
    <xf numFmtId="4" fontId="31" fillId="27" borderId="18" xfId="117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0" fontId="12" fillId="29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2" fillId="29" borderId="6" xfId="0" applyFont="1" applyFill="1" applyBorder="1" applyAlignment="1">
      <alignment horizontal="center" vertical="center" wrapText="1"/>
    </xf>
    <xf numFmtId="171" fontId="12" fillId="0" borderId="0" xfId="33" applyNumberFormat="1" applyFont="1"/>
    <xf numFmtId="0" fontId="12" fillId="0" borderId="0" xfId="0" applyFont="1"/>
    <xf numFmtId="173" fontId="0" fillId="0" borderId="0" xfId="131" applyNumberFormat="1" applyFont="1"/>
    <xf numFmtId="0" fontId="12" fillId="0" borderId="0" xfId="96" applyFont="1"/>
    <xf numFmtId="171" fontId="6" fillId="0" borderId="0" xfId="33" applyNumberFormat="1" applyFont="1"/>
    <xf numFmtId="0" fontId="12" fillId="0" borderId="0" xfId="96" quotePrefix="1" applyFont="1" applyAlignment="1">
      <alignment horizontal="left"/>
    </xf>
    <xf numFmtId="171" fontId="6" fillId="0" borderId="0" xfId="42" applyNumberFormat="1" applyFont="1" applyFill="1" applyBorder="1" applyAlignment="1">
      <alignment horizontal="left"/>
    </xf>
    <xf numFmtId="168" fontId="6" fillId="0" borderId="0" xfId="77" quotePrefix="1" applyFont="1" applyAlignment="1"/>
    <xf numFmtId="168" fontId="6" fillId="0" borderId="0" xfId="77" quotePrefix="1" applyFont="1" applyAlignment="1">
      <alignment wrapText="1"/>
    </xf>
    <xf numFmtId="171" fontId="6" fillId="0" borderId="0" xfId="42" applyNumberFormat="1" applyFont="1" applyFill="1"/>
    <xf numFmtId="0" fontId="6" fillId="21" borderId="0" xfId="129" applyFont="1" applyFill="1" applyAlignment="1">
      <alignment vertical="center"/>
    </xf>
    <xf numFmtId="0" fontId="40" fillId="21" borderId="0" xfId="129" applyFont="1" applyFill="1" applyAlignment="1">
      <alignment vertical="center"/>
    </xf>
    <xf numFmtId="0" fontId="40" fillId="21" borderId="0" xfId="129" applyFont="1" applyFill="1" applyAlignment="1">
      <alignment horizontal="right" vertical="center"/>
    </xf>
    <xf numFmtId="171" fontId="6" fillId="0" borderId="25" xfId="42" applyNumberFormat="1" applyFont="1" applyFill="1" applyBorder="1" applyAlignment="1">
      <alignment vertical="center" wrapText="1"/>
    </xf>
    <xf numFmtId="0" fontId="6" fillId="0" borderId="25" xfId="96" applyBorder="1" applyAlignment="1">
      <alignment horizontal="left" vertical="center" wrapText="1"/>
    </xf>
    <xf numFmtId="0" fontId="6" fillId="0" borderId="25" xfId="96" applyBorder="1" applyAlignment="1">
      <alignment horizontal="right" vertical="center" wrapText="1"/>
    </xf>
    <xf numFmtId="171" fontId="6" fillId="0" borderId="25" xfId="33" applyNumberFormat="1" applyFont="1" applyFill="1" applyBorder="1" applyAlignment="1">
      <alignment horizontal="left" vertical="center" wrapText="1"/>
    </xf>
    <xf numFmtId="171" fontId="6" fillId="21" borderId="6" xfId="33" applyNumberFormat="1" applyFont="1" applyFill="1" applyBorder="1" applyAlignment="1">
      <alignment horizontal="left" vertical="center" wrapText="1"/>
    </xf>
    <xf numFmtId="0" fontId="6" fillId="0" borderId="0" xfId="129" applyFont="1" applyAlignment="1">
      <alignment vertical="center"/>
    </xf>
    <xf numFmtId="3" fontId="6" fillId="22" borderId="6" xfId="129" applyNumberFormat="1" applyFont="1" applyFill="1" applyBorder="1" applyAlignment="1" applyProtection="1">
      <alignment horizontal="center" vertical="center" wrapText="1"/>
      <protection locked="0"/>
    </xf>
    <xf numFmtId="171" fontId="6" fillId="0" borderId="6" xfId="42" applyNumberFormat="1" applyFont="1" applyFill="1" applyBorder="1" applyAlignment="1">
      <alignment vertical="center" wrapText="1"/>
    </xf>
    <xf numFmtId="0" fontId="6" fillId="0" borderId="6" xfId="96" applyBorder="1" applyAlignment="1">
      <alignment horizontal="left" vertical="center" wrapText="1"/>
    </xf>
    <xf numFmtId="0" fontId="6" fillId="0" borderId="6" xfId="96" applyBorder="1" applyAlignment="1">
      <alignment horizontal="right" vertical="center" wrapText="1"/>
    </xf>
    <xf numFmtId="171" fontId="6" fillId="0" borderId="6" xfId="33" applyNumberFormat="1" applyFont="1" applyFill="1" applyBorder="1" applyAlignment="1">
      <alignment horizontal="left" vertical="center" wrapText="1"/>
    </xf>
    <xf numFmtId="3" fontId="12" fillId="22" borderId="6" xfId="129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29" applyFont="1" applyAlignment="1">
      <alignment vertical="center"/>
    </xf>
    <xf numFmtId="171" fontId="12" fillId="22" borderId="6" xfId="33" applyNumberFormat="1" applyFont="1" applyFill="1" applyBorder="1" applyAlignment="1" applyProtection="1">
      <alignment vertical="center" wrapText="1"/>
      <protection locked="0"/>
    </xf>
    <xf numFmtId="171" fontId="12" fillId="22" borderId="6" xfId="33" applyNumberFormat="1" applyFont="1" applyFill="1" applyBorder="1" applyAlignment="1" applyProtection="1">
      <alignment horizontal="left" vertical="center" wrapText="1"/>
      <protection locked="0"/>
    </xf>
    <xf numFmtId="171" fontId="6" fillId="0" borderId="10" xfId="42" applyNumberFormat="1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0" xfId="96" applyBorder="1" applyAlignment="1">
      <alignment horizontal="left" vertical="center"/>
    </xf>
    <xf numFmtId="0" fontId="6" fillId="0" borderId="10" xfId="96" applyBorder="1" applyAlignment="1">
      <alignment horizontal="left" vertical="center" wrapText="1"/>
    </xf>
    <xf numFmtId="0" fontId="6" fillId="0" borderId="10" xfId="96" applyBorder="1" applyAlignment="1">
      <alignment horizontal="right" vertical="center" wrapText="1"/>
    </xf>
    <xf numFmtId="171" fontId="6" fillId="0" borderId="10" xfId="7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1" fontId="6" fillId="0" borderId="6" xfId="71" applyNumberFormat="1" applyFont="1" applyFill="1" applyBorder="1" applyAlignment="1">
      <alignment horizontal="center" vertical="center"/>
    </xf>
    <xf numFmtId="171" fontId="12" fillId="22" borderId="6" xfId="33" applyNumberFormat="1" applyFont="1" applyFill="1" applyBorder="1" applyAlignment="1" applyProtection="1">
      <alignment horizontal="right" vertical="center" wrapText="1"/>
      <protection locked="0"/>
    </xf>
    <xf numFmtId="171" fontId="12" fillId="22" borderId="6" xfId="33" applyNumberFormat="1" applyFont="1" applyFill="1" applyBorder="1" applyAlignment="1" applyProtection="1">
      <alignment horizontal="right" vertical="center"/>
      <protection locked="0"/>
    </xf>
    <xf numFmtId="1" fontId="6" fillId="0" borderId="6" xfId="96" applyNumberFormat="1" applyBorder="1" applyAlignment="1">
      <alignment horizontal="right" vertical="center" wrapText="1"/>
    </xf>
    <xf numFmtId="0" fontId="6" fillId="21" borderId="0" xfId="129" applyFont="1" applyFill="1" applyAlignment="1">
      <alignment horizontal="center" vertical="center" wrapText="1"/>
    </xf>
    <xf numFmtId="0" fontId="6" fillId="25" borderId="0" xfId="129" applyFont="1" applyFill="1" applyAlignment="1">
      <alignment vertical="center"/>
    </xf>
    <xf numFmtId="171" fontId="6" fillId="0" borderId="6" xfId="33" applyNumberFormat="1" applyFont="1" applyFill="1" applyBorder="1" applyAlignment="1" applyProtection="1">
      <alignment vertical="center" wrapText="1"/>
      <protection locked="0"/>
    </xf>
    <xf numFmtId="0" fontId="6" fillId="0" borderId="0" xfId="129" applyFont="1" applyAlignment="1">
      <alignment horizontal="right" vertical="center"/>
    </xf>
    <xf numFmtId="0" fontId="6" fillId="0" borderId="0" xfId="96"/>
    <xf numFmtId="0" fontId="6" fillId="0" borderId="0" xfId="96" applyAlignment="1">
      <alignment horizontal="left"/>
    </xf>
    <xf numFmtId="171" fontId="6" fillId="21" borderId="0" xfId="33" applyNumberFormat="1" applyFont="1" applyFill="1" applyBorder="1" applyAlignment="1">
      <alignment vertical="center" wrapText="1"/>
    </xf>
    <xf numFmtId="171" fontId="6" fillId="21" borderId="0" xfId="33" applyNumberFormat="1" applyFont="1" applyFill="1" applyBorder="1" applyAlignment="1">
      <alignment horizontal="left" vertical="center" wrapText="1"/>
    </xf>
    <xf numFmtId="171" fontId="6" fillId="21" borderId="0" xfId="33" applyNumberFormat="1" applyFont="1" applyFill="1" applyBorder="1" applyAlignment="1">
      <alignment horizontal="right" vertical="center" wrapText="1"/>
    </xf>
    <xf numFmtId="0" fontId="6" fillId="0" borderId="0" xfId="96" applyAlignment="1">
      <alignment horizontal="right"/>
    </xf>
    <xf numFmtId="171" fontId="6" fillId="0" borderId="0" xfId="42" applyNumberFormat="1" applyFont="1" applyFill="1" applyBorder="1" applyAlignment="1">
      <alignment horizontal="right"/>
    </xf>
    <xf numFmtId="0" fontId="40" fillId="21" borderId="0" xfId="129" applyFont="1" applyFill="1" applyAlignment="1">
      <alignment horizontal="left" vertical="center"/>
    </xf>
    <xf numFmtId="0" fontId="40" fillId="21" borderId="0" xfId="129" applyFont="1" applyFill="1" applyAlignment="1">
      <alignment vertical="center" wrapText="1"/>
    </xf>
    <xf numFmtId="0" fontId="40" fillId="21" borderId="0" xfId="129" applyFont="1" applyFill="1" applyAlignment="1">
      <alignment horizontal="left" vertical="center" wrapText="1"/>
    </xf>
    <xf numFmtId="171" fontId="40" fillId="21" borderId="0" xfId="33" applyNumberFormat="1" applyFont="1" applyFill="1" applyBorder="1" applyAlignment="1">
      <alignment vertical="center" wrapText="1"/>
    </xf>
    <xf numFmtId="14" fontId="40" fillId="21" borderId="0" xfId="129" applyNumberFormat="1" applyFont="1" applyFill="1" applyAlignment="1">
      <alignment horizontal="right" vertical="center" wrapText="1"/>
    </xf>
    <xf numFmtId="0" fontId="40" fillId="0" borderId="0" xfId="129" applyFont="1" applyAlignment="1">
      <alignment horizontal="center" vertical="center"/>
    </xf>
    <xf numFmtId="171" fontId="6" fillId="21" borderId="5" xfId="33" applyNumberFormat="1" applyFont="1" applyFill="1" applyBorder="1" applyAlignment="1">
      <alignment horizontal="left" vertical="center"/>
    </xf>
    <xf numFmtId="14" fontId="6" fillId="21" borderId="0" xfId="33" applyNumberFormat="1" applyFont="1" applyFill="1" applyBorder="1" applyAlignment="1">
      <alignment horizontal="right" vertical="center"/>
    </xf>
    <xf numFmtId="167" fontId="6" fillId="21" borderId="0" xfId="33" applyFont="1" applyFill="1" applyBorder="1" applyAlignment="1">
      <alignment horizontal="left" vertical="center"/>
    </xf>
    <xf numFmtId="3" fontId="12" fillId="0" borderId="0" xfId="0" quotePrefix="1" applyNumberFormat="1" applyFont="1" applyAlignment="1">
      <alignment vertical="center"/>
    </xf>
    <xf numFmtId="0" fontId="12" fillId="21" borderId="0" xfId="129" applyFont="1" applyFill="1" applyAlignment="1">
      <alignment horizontal="left" vertical="center"/>
    </xf>
    <xf numFmtId="171" fontId="12" fillId="21" borderId="27" xfId="33" applyNumberFormat="1" applyFont="1" applyFill="1" applyBorder="1" applyAlignment="1">
      <alignment horizontal="center" vertical="center" wrapText="1"/>
    </xf>
    <xf numFmtId="171" fontId="12" fillId="21" borderId="27" xfId="33" applyNumberFormat="1" applyFont="1" applyFill="1" applyBorder="1" applyAlignment="1">
      <alignment horizontal="left" vertical="center" wrapText="1"/>
    </xf>
    <xf numFmtId="171" fontId="12" fillId="21" borderId="27" xfId="33" applyNumberFormat="1" applyFont="1" applyFill="1" applyBorder="1" applyAlignment="1">
      <alignment horizontal="right" vertical="center" wrapText="1"/>
    </xf>
    <xf numFmtId="171" fontId="6" fillId="0" borderId="0" xfId="33" applyNumberFormat="1" applyFont="1" applyFill="1" applyBorder="1" applyAlignment="1">
      <alignment horizontal="right" vertical="center"/>
    </xf>
    <xf numFmtId="171" fontId="6" fillId="21" borderId="9" xfId="33" applyNumberFormat="1" applyFont="1" applyFill="1" applyBorder="1" applyAlignment="1">
      <alignment horizontal="left" vertical="center"/>
    </xf>
    <xf numFmtId="171" fontId="6" fillId="21" borderId="0" xfId="33" applyNumberFormat="1" applyFont="1" applyFill="1" applyBorder="1" applyAlignment="1">
      <alignment horizontal="left" vertical="center"/>
    </xf>
    <xf numFmtId="172" fontId="12" fillId="0" borderId="0" xfId="131" applyNumberFormat="1" applyFont="1" applyFill="1" applyBorder="1" applyAlignment="1" applyProtection="1">
      <alignment horizontal="center" vertical="center" wrapText="1"/>
      <protection locked="0"/>
    </xf>
    <xf numFmtId="14" fontId="12" fillId="21" borderId="5" xfId="33" applyNumberFormat="1" applyFont="1" applyFill="1" applyBorder="1" applyAlignment="1">
      <alignment horizontal="center" vertical="center" wrapText="1"/>
    </xf>
    <xf numFmtId="14" fontId="12" fillId="22" borderId="0" xfId="33" applyNumberFormat="1" applyFont="1" applyFill="1" applyBorder="1" applyAlignment="1" applyProtection="1">
      <alignment horizontal="center" vertical="center" wrapText="1"/>
      <protection locked="0"/>
    </xf>
    <xf numFmtId="167" fontId="12" fillId="22" borderId="0" xfId="33" applyFont="1" applyFill="1" applyBorder="1" applyAlignment="1" applyProtection="1">
      <alignment horizontal="center" vertical="center" wrapText="1"/>
      <protection locked="0"/>
    </xf>
    <xf numFmtId="3" fontId="6" fillId="22" borderId="25" xfId="129" applyNumberFormat="1" applyFont="1" applyFill="1" applyBorder="1" applyAlignment="1" applyProtection="1">
      <alignment horizontal="center" vertical="center" wrapText="1"/>
      <protection locked="0"/>
    </xf>
    <xf numFmtId="3" fontId="6" fillId="0" borderId="6" xfId="0" applyNumberFormat="1" applyFont="1" applyBorder="1" applyAlignment="1">
      <alignment vertical="center" wrapText="1"/>
    </xf>
    <xf numFmtId="171" fontId="6" fillId="21" borderId="10" xfId="33" applyNumberFormat="1" applyFont="1" applyFill="1" applyBorder="1" applyAlignment="1">
      <alignment horizontal="left" vertical="center" wrapText="1"/>
    </xf>
    <xf numFmtId="171" fontId="6" fillId="0" borderId="10" xfId="33" applyNumberFormat="1" applyFont="1" applyFill="1" applyBorder="1" applyAlignment="1">
      <alignment horizontal="left" vertical="center" wrapText="1"/>
    </xf>
    <xf numFmtId="171" fontId="6" fillId="0" borderId="10" xfId="33" applyNumberFormat="1" applyFont="1" applyFill="1" applyBorder="1" applyAlignment="1" applyProtection="1">
      <alignment vertical="center" wrapText="1"/>
    </xf>
    <xf numFmtId="172" fontId="6" fillId="0" borderId="0" xfId="131" applyNumberFormat="1" applyFont="1" applyFill="1" applyBorder="1" applyAlignment="1" applyProtection="1">
      <alignment horizontal="right" vertical="center"/>
    </xf>
    <xf numFmtId="171" fontId="6" fillId="0" borderId="5" xfId="33" applyNumberFormat="1" applyFont="1" applyFill="1" applyBorder="1" applyAlignment="1">
      <alignment horizontal="left" vertical="center"/>
    </xf>
    <xf numFmtId="14" fontId="6" fillId="0" borderId="0" xfId="33" applyNumberFormat="1" applyFont="1" applyFill="1" applyBorder="1" applyAlignment="1">
      <alignment horizontal="right" vertical="center"/>
    </xf>
    <xf numFmtId="167" fontId="6" fillId="0" borderId="0" xfId="33" applyFont="1" applyFill="1" applyBorder="1" applyAlignment="1">
      <alignment horizontal="left" vertical="center"/>
    </xf>
    <xf numFmtId="171" fontId="6" fillId="0" borderId="6" xfId="33" applyNumberFormat="1" applyFont="1" applyFill="1" applyBorder="1" applyAlignment="1" applyProtection="1">
      <alignment vertical="center" wrapText="1"/>
    </xf>
    <xf numFmtId="0" fontId="12" fillId="0" borderId="0" xfId="129" applyFont="1" applyAlignment="1">
      <alignment horizontal="center" vertical="center"/>
    </xf>
    <xf numFmtId="172" fontId="12" fillId="0" borderId="0" xfId="131" applyNumberFormat="1" applyFont="1" applyFill="1" applyBorder="1" applyAlignment="1" applyProtection="1">
      <alignment horizontal="center" vertical="center"/>
      <protection locked="0"/>
    </xf>
    <xf numFmtId="14" fontId="12" fillId="0" borderId="0" xfId="33" applyNumberFormat="1" applyFont="1" applyFill="1" applyBorder="1" applyAlignment="1">
      <alignment horizontal="center" vertical="center"/>
    </xf>
    <xf numFmtId="167" fontId="6" fillId="0" borderId="0" xfId="33" applyFont="1" applyFill="1" applyBorder="1" applyAlignment="1">
      <alignment horizontal="center" vertical="center"/>
    </xf>
    <xf numFmtId="3" fontId="6" fillId="22" borderId="10" xfId="129" applyNumberFormat="1" applyFont="1" applyFill="1" applyBorder="1" applyAlignment="1" applyProtection="1">
      <alignment horizontal="center" vertical="center" wrapText="1"/>
      <protection locked="0"/>
    </xf>
    <xf numFmtId="3" fontId="12" fillId="22" borderId="6" xfId="129" applyNumberFormat="1" applyFont="1" applyFill="1" applyBorder="1" applyAlignment="1" applyProtection="1">
      <alignment vertical="center" wrapText="1"/>
      <protection locked="0"/>
    </xf>
    <xf numFmtId="172" fontId="6" fillId="0" borderId="0" xfId="131" applyNumberFormat="1" applyFont="1" applyFill="1" applyBorder="1" applyAlignment="1" applyProtection="1">
      <alignment horizontal="right" vertical="center"/>
      <protection locked="0"/>
    </xf>
    <xf numFmtId="14" fontId="6" fillId="0" borderId="6" xfId="0" applyNumberFormat="1" applyFont="1" applyBorder="1" applyAlignment="1">
      <alignment horizontal="right" vertical="center" wrapText="1"/>
    </xf>
    <xf numFmtId="172" fontId="6" fillId="0" borderId="0" xfId="131" applyNumberFormat="1" applyFont="1" applyFill="1" applyBorder="1" applyAlignment="1">
      <alignment horizontal="right" vertical="center"/>
    </xf>
    <xf numFmtId="0" fontId="6" fillId="0" borderId="28" xfId="129" applyFont="1" applyBorder="1" applyAlignment="1">
      <alignment vertical="center"/>
    </xf>
    <xf numFmtId="172" fontId="6" fillId="0" borderId="0" xfId="131" applyNumberFormat="1" applyFont="1" applyFill="1" applyBorder="1" applyAlignment="1" applyProtection="1">
      <alignment vertical="center"/>
      <protection locked="0"/>
    </xf>
    <xf numFmtId="14" fontId="6" fillId="0" borderId="0" xfId="33" applyNumberFormat="1" applyFont="1" applyFill="1" applyBorder="1" applyAlignment="1">
      <alignment vertical="center"/>
    </xf>
    <xf numFmtId="167" fontId="6" fillId="0" borderId="0" xfId="33" applyFont="1" applyFill="1" applyBorder="1" applyAlignment="1">
      <alignment vertical="center"/>
    </xf>
    <xf numFmtId="0" fontId="6" fillId="0" borderId="10" xfId="129" applyFont="1" applyBorder="1" applyAlignment="1">
      <alignment vertical="center"/>
    </xf>
    <xf numFmtId="171" fontId="6" fillId="0" borderId="10" xfId="33" applyNumberFormat="1" applyFont="1" applyFill="1" applyBorder="1" applyAlignment="1">
      <alignment vertical="center"/>
    </xf>
    <xf numFmtId="14" fontId="6" fillId="0" borderId="10" xfId="0" applyNumberFormat="1" applyFont="1" applyBorder="1" applyAlignment="1">
      <alignment horizontal="right" vertical="center" wrapText="1"/>
    </xf>
    <xf numFmtId="172" fontId="12" fillId="0" borderId="0" xfId="131" applyNumberFormat="1" applyFont="1" applyFill="1" applyBorder="1" applyAlignment="1" applyProtection="1">
      <alignment horizontal="right" vertical="center"/>
      <protection locked="0"/>
    </xf>
    <xf numFmtId="171" fontId="12" fillId="0" borderId="7" xfId="33" applyNumberFormat="1" applyFont="1" applyFill="1" applyBorder="1" applyAlignment="1">
      <alignment horizontal="left" vertical="center"/>
    </xf>
    <xf numFmtId="14" fontId="12" fillId="0" borderId="0" xfId="33" applyNumberFormat="1" applyFont="1" applyFill="1" applyBorder="1" applyAlignment="1">
      <alignment horizontal="right" vertical="center"/>
    </xf>
    <xf numFmtId="167" fontId="12" fillId="0" borderId="0" xfId="33" applyFont="1" applyFill="1" applyBorder="1" applyAlignment="1">
      <alignment horizontal="left" vertical="center"/>
    </xf>
    <xf numFmtId="3" fontId="12" fillId="0" borderId="0" xfId="129" applyNumberFormat="1" applyFont="1" applyAlignment="1" applyProtection="1">
      <alignment horizontal="center" vertical="center" wrapText="1"/>
      <protection locked="0"/>
    </xf>
    <xf numFmtId="3" fontId="12" fillId="0" borderId="0" xfId="129" applyNumberFormat="1" applyFont="1" applyAlignment="1" applyProtection="1">
      <alignment vertical="center" wrapText="1"/>
      <protection locked="0"/>
    </xf>
    <xf numFmtId="3" fontId="12" fillId="0" borderId="0" xfId="129" applyNumberFormat="1" applyFont="1" applyAlignment="1" applyProtection="1">
      <alignment horizontal="left" vertical="center" wrapText="1"/>
      <protection locked="0"/>
    </xf>
    <xf numFmtId="171" fontId="12" fillId="0" borderId="0" xfId="33" applyNumberFormat="1" applyFont="1" applyFill="1" applyBorder="1" applyAlignment="1" applyProtection="1">
      <alignment horizontal="left" vertical="center" wrapText="1"/>
      <protection locked="0"/>
    </xf>
    <xf numFmtId="171" fontId="12" fillId="0" borderId="0" xfId="33" applyNumberFormat="1" applyFont="1" applyFill="1" applyBorder="1" applyAlignment="1">
      <alignment horizontal="left" vertical="center"/>
    </xf>
    <xf numFmtId="171" fontId="12" fillId="0" borderId="0" xfId="33" applyNumberFormat="1" applyFont="1" applyFill="1" applyBorder="1" applyAlignment="1" applyProtection="1">
      <alignment vertical="center" wrapText="1"/>
      <protection locked="0"/>
    </xf>
    <xf numFmtId="14" fontId="12" fillId="0" borderId="0" xfId="129" applyNumberFormat="1" applyFont="1" applyAlignment="1" applyProtection="1">
      <alignment horizontal="right" vertical="center" wrapText="1"/>
      <protection locked="0"/>
    </xf>
    <xf numFmtId="171" fontId="6" fillId="0" borderId="0" xfId="33" applyNumberFormat="1" applyFont="1" applyFill="1" applyBorder="1" applyAlignment="1" applyProtection="1">
      <alignment horizontal="right" vertical="center" wrapText="1"/>
      <protection locked="0"/>
    </xf>
    <xf numFmtId="9" fontId="6" fillId="0" borderId="0" xfId="131" applyFont="1" applyFill="1" applyBorder="1" applyAlignment="1">
      <alignment horizontal="left" vertical="center"/>
    </xf>
    <xf numFmtId="173" fontId="6" fillId="0" borderId="0" xfId="131" applyNumberFormat="1" applyFont="1" applyFill="1" applyBorder="1" applyAlignment="1">
      <alignment horizontal="left" vertical="center"/>
    </xf>
    <xf numFmtId="171" fontId="6" fillId="0" borderId="0" xfId="33" applyNumberFormat="1" applyFont="1" applyFill="1" applyBorder="1" applyAlignment="1">
      <alignment horizontal="left" vertical="center"/>
    </xf>
    <xf numFmtId="171" fontId="6" fillId="25" borderId="0" xfId="33" applyNumberFormat="1" applyFont="1" applyFill="1" applyBorder="1" applyAlignment="1">
      <alignment horizontal="center" vertical="center"/>
    </xf>
    <xf numFmtId="171" fontId="6" fillId="21" borderId="6" xfId="33" applyNumberFormat="1" applyFont="1" applyFill="1" applyBorder="1" applyAlignment="1">
      <alignment horizontal="center" vertical="center" wrapText="1"/>
    </xf>
    <xf numFmtId="171" fontId="6" fillId="25" borderId="0" xfId="33" applyNumberFormat="1" applyFont="1" applyFill="1" applyBorder="1" applyAlignment="1">
      <alignment horizontal="left" vertical="center"/>
    </xf>
    <xf numFmtId="171" fontId="6" fillId="25" borderId="0" xfId="33" applyNumberFormat="1" applyFont="1" applyFill="1" applyBorder="1" applyAlignment="1">
      <alignment vertical="center"/>
    </xf>
    <xf numFmtId="0" fontId="6" fillId="25" borderId="0" xfId="129" applyFont="1" applyFill="1" applyAlignment="1">
      <alignment horizontal="center" vertical="center" wrapText="1"/>
    </xf>
    <xf numFmtId="171" fontId="6" fillId="0" borderId="0" xfId="33" applyNumberFormat="1" applyFont="1" applyFill="1" applyBorder="1" applyAlignment="1">
      <alignment horizontal="left" vertical="center" wrapText="1"/>
    </xf>
    <xf numFmtId="14" fontId="6" fillId="0" borderId="0" xfId="33" applyNumberFormat="1" applyFont="1" applyFill="1" applyBorder="1" applyAlignment="1">
      <alignment horizontal="right" vertical="center" wrapText="1"/>
    </xf>
    <xf numFmtId="171" fontId="6" fillId="25" borderId="0" xfId="33" applyNumberFormat="1" applyFont="1" applyFill="1" applyBorder="1" applyAlignment="1">
      <alignment horizontal="left" vertical="center" wrapText="1"/>
    </xf>
    <xf numFmtId="0" fontId="6" fillId="25" borderId="0" xfId="129" applyFont="1" applyFill="1" applyAlignment="1">
      <alignment vertical="center" wrapText="1"/>
    </xf>
    <xf numFmtId="3" fontId="6" fillId="0" borderId="6" xfId="117" applyNumberFormat="1" applyFont="1" applyBorder="1" applyAlignment="1">
      <alignment horizontal="center" vertical="center" wrapText="1"/>
    </xf>
    <xf numFmtId="171" fontId="6" fillId="0" borderId="6" xfId="33" applyNumberFormat="1" applyFont="1" applyFill="1" applyBorder="1" applyAlignment="1" applyProtection="1">
      <alignment horizontal="right" vertical="center"/>
      <protection locked="0"/>
    </xf>
    <xf numFmtId="173" fontId="6" fillId="0" borderId="6" xfId="131" applyNumberFormat="1" applyFont="1" applyFill="1" applyBorder="1" applyAlignment="1" applyProtection="1">
      <alignment horizontal="right" vertical="center" wrapText="1"/>
      <protection locked="0"/>
    </xf>
    <xf numFmtId="14" fontId="6" fillId="0" borderId="0" xfId="33" applyNumberFormat="1" applyFont="1" applyFill="1" applyBorder="1" applyAlignment="1">
      <alignment horizontal="left" vertical="center"/>
    </xf>
    <xf numFmtId="171" fontId="6" fillId="0" borderId="6" xfId="3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29" applyFont="1" applyAlignment="1">
      <alignment horizontal="center" vertical="center" wrapText="1"/>
    </xf>
    <xf numFmtId="171" fontId="12" fillId="30" borderId="6" xfId="33" applyNumberFormat="1" applyFont="1" applyFill="1" applyBorder="1" applyAlignment="1">
      <alignment horizontal="center" vertical="center" wrapText="1"/>
    </xf>
    <xf numFmtId="171" fontId="6" fillId="0" borderId="0" xfId="33" applyNumberFormat="1" applyFont="1" applyFill="1" applyBorder="1" applyAlignment="1">
      <alignment horizontal="right" vertical="center" wrapText="1"/>
    </xf>
    <xf numFmtId="179" fontId="6" fillId="0" borderId="0" xfId="74" applyNumberFormat="1" applyFont="1" applyFill="1" applyBorder="1" applyAlignment="1">
      <alignment horizontal="left" vertical="center"/>
    </xf>
    <xf numFmtId="179" fontId="6" fillId="0" borderId="0" xfId="33" applyNumberFormat="1" applyFont="1" applyFill="1" applyBorder="1" applyAlignment="1">
      <alignment horizontal="right" vertical="center" wrapText="1"/>
    </xf>
    <xf numFmtId="171" fontId="12" fillId="25" borderId="0" xfId="33" applyNumberFormat="1" applyFont="1" applyFill="1" applyBorder="1" applyAlignment="1">
      <alignment horizontal="left" vertical="center" wrapText="1"/>
    </xf>
    <xf numFmtId="14" fontId="6" fillId="25" borderId="0" xfId="33" applyNumberFormat="1" applyFont="1" applyFill="1" applyBorder="1" applyAlignment="1">
      <alignment horizontal="right" vertical="center" wrapText="1"/>
    </xf>
    <xf numFmtId="171" fontId="6" fillId="25" borderId="0" xfId="33" applyNumberFormat="1" applyFont="1" applyFill="1" applyBorder="1" applyAlignment="1">
      <alignment horizontal="right" vertical="center" wrapText="1"/>
    </xf>
    <xf numFmtId="14" fontId="6" fillId="21" borderId="0" xfId="33" applyNumberFormat="1" applyFont="1" applyFill="1" applyBorder="1" applyAlignment="1">
      <alignment horizontal="right" vertical="center" wrapText="1"/>
    </xf>
    <xf numFmtId="14" fontId="6" fillId="0" borderId="10" xfId="96" applyNumberFormat="1" applyBorder="1" applyAlignment="1">
      <alignment vertical="center"/>
    </xf>
    <xf numFmtId="14" fontId="6" fillId="0" borderId="6" xfId="96" applyNumberFormat="1" applyBorder="1" applyAlignment="1">
      <alignment vertical="center"/>
    </xf>
    <xf numFmtId="0" fontId="6" fillId="0" borderId="0" xfId="96" applyAlignment="1">
      <alignment wrapText="1"/>
    </xf>
    <xf numFmtId="171" fontId="6" fillId="0" borderId="6" xfId="3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171" fontId="9" fillId="0" borderId="10" xfId="31" applyNumberFormat="1" applyFill="1" applyBorder="1" applyAlignment="1" applyProtection="1">
      <alignment horizontal="left" vertical="center" wrapText="1"/>
    </xf>
    <xf numFmtId="171" fontId="12" fillId="31" borderId="6" xfId="33" applyNumberFormat="1" applyFont="1" applyFill="1" applyBorder="1" applyAlignment="1" applyProtection="1">
      <alignment horizontal="left" vertical="center" wrapText="1"/>
      <protection locked="0"/>
    </xf>
    <xf numFmtId="171" fontId="6" fillId="0" borderId="10" xfId="33" applyNumberFormat="1" applyFont="1" applyFill="1" applyBorder="1" applyAlignment="1">
      <alignment horizontal="right" vertical="center"/>
    </xf>
    <xf numFmtId="1" fontId="6" fillId="0" borderId="10" xfId="96" applyNumberFormat="1" applyBorder="1" applyAlignment="1">
      <alignment horizontal="right" vertical="center" wrapText="1"/>
    </xf>
    <xf numFmtId="173" fontId="12" fillId="22" borderId="6" xfId="131" applyNumberFormat="1" applyFont="1" applyFill="1" applyBorder="1" applyAlignment="1" applyProtection="1">
      <alignment vertical="center" wrapText="1"/>
      <protection locked="0"/>
    </xf>
    <xf numFmtId="171" fontId="6" fillId="0" borderId="0" xfId="33" applyNumberFormat="1" applyFont="1" applyFill="1" applyBorder="1" applyAlignment="1">
      <alignment vertical="center" wrapText="1"/>
    </xf>
    <xf numFmtId="14" fontId="6" fillId="0" borderId="0" xfId="33" applyNumberFormat="1" applyFont="1" applyFill="1" applyBorder="1" applyAlignment="1">
      <alignment vertical="center" wrapText="1"/>
    </xf>
    <xf numFmtId="167" fontId="6" fillId="0" borderId="0" xfId="33" applyFont="1" applyFill="1" applyBorder="1" applyAlignment="1">
      <alignment vertical="center" wrapText="1"/>
    </xf>
    <xf numFmtId="171" fontId="6" fillId="25" borderId="0" xfId="33" applyNumberFormat="1" applyFont="1" applyFill="1" applyBorder="1" applyAlignment="1">
      <alignment vertical="center" wrapText="1"/>
    </xf>
    <xf numFmtId="171" fontId="6" fillId="0" borderId="25" xfId="71" applyNumberFormat="1" applyFont="1" applyFill="1" applyBorder="1" applyAlignment="1">
      <alignment horizontal="center" vertical="center"/>
    </xf>
    <xf numFmtId="171" fontId="6" fillId="0" borderId="25" xfId="33" applyNumberFormat="1" applyFont="1" applyFill="1" applyBorder="1" applyAlignment="1" applyProtection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10" fontId="40" fillId="21" borderId="0" xfId="131" applyNumberFormat="1" applyFont="1" applyFill="1" applyBorder="1" applyAlignment="1">
      <alignment horizontal="right" vertical="center" wrapText="1"/>
    </xf>
    <xf numFmtId="10" fontId="6" fillId="0" borderId="25" xfId="131" applyNumberFormat="1" applyFont="1" applyFill="1" applyBorder="1" applyAlignment="1" applyProtection="1">
      <alignment horizontal="right" vertical="center" wrapText="1"/>
    </xf>
    <xf numFmtId="10" fontId="6" fillId="0" borderId="6" xfId="131" applyNumberFormat="1" applyFont="1" applyFill="1" applyBorder="1" applyAlignment="1" applyProtection="1">
      <alignment horizontal="right" vertical="center" wrapText="1"/>
    </xf>
    <xf numFmtId="10" fontId="6" fillId="0" borderId="10" xfId="131" applyNumberFormat="1" applyFont="1" applyFill="1" applyBorder="1" applyAlignment="1" applyProtection="1">
      <alignment horizontal="right" vertical="center" wrapText="1"/>
    </xf>
    <xf numFmtId="10" fontId="12" fillId="0" borderId="0" xfId="131" applyNumberFormat="1" applyFont="1" applyFill="1" applyBorder="1" applyAlignment="1" applyProtection="1">
      <alignment horizontal="left" vertical="center" wrapText="1"/>
      <protection locked="0"/>
    </xf>
    <xf numFmtId="10" fontId="6" fillId="0" borderId="0" xfId="131" applyNumberFormat="1" applyFont="1" applyFill="1" applyBorder="1" applyAlignment="1">
      <alignment horizontal="right" vertical="center" wrapText="1"/>
    </xf>
    <xf numFmtId="10" fontId="6" fillId="25" borderId="0" xfId="33" applyNumberFormat="1" applyFont="1" applyFill="1" applyBorder="1" applyAlignment="1">
      <alignment vertical="center"/>
    </xf>
    <xf numFmtId="10" fontId="6" fillId="25" borderId="0" xfId="129" applyNumberFormat="1" applyFont="1" applyFill="1" applyAlignment="1">
      <alignment vertical="center" wrapText="1"/>
    </xf>
    <xf numFmtId="10" fontId="6" fillId="25" borderId="0" xfId="129" applyNumberFormat="1" applyFont="1" applyFill="1" applyAlignment="1">
      <alignment vertical="center"/>
    </xf>
    <xf numFmtId="10" fontId="6" fillId="0" borderId="0" xfId="131" applyNumberFormat="1" applyFont="1" applyFill="1" applyBorder="1" applyAlignment="1">
      <alignment horizontal="center" vertical="center" wrapText="1"/>
    </xf>
    <xf numFmtId="10" fontId="6" fillId="25" borderId="0" xfId="131" applyNumberFormat="1" applyFont="1" applyFill="1" applyBorder="1" applyAlignment="1">
      <alignment horizontal="center" vertical="center" wrapText="1"/>
    </xf>
    <xf numFmtId="10" fontId="6" fillId="21" borderId="0" xfId="131" applyNumberFormat="1" applyFont="1" applyFill="1" applyBorder="1" applyAlignment="1">
      <alignment horizontal="right" vertical="center" wrapText="1"/>
    </xf>
    <xf numFmtId="10" fontId="12" fillId="22" borderId="6" xfId="1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171" fontId="0" fillId="0" borderId="0" xfId="0" applyNumberFormat="1"/>
    <xf numFmtId="0" fontId="6" fillId="0" borderId="0" xfId="96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horizontal="right" vertical="center"/>
    </xf>
    <xf numFmtId="168" fontId="6" fillId="0" borderId="0" xfId="77" quotePrefix="1" applyFont="1" applyAlignment="1" applyProtection="1">
      <alignment horizontal="left" vertical="center"/>
    </xf>
    <xf numFmtId="0" fontId="40" fillId="21" borderId="0" xfId="129" applyFont="1" applyFill="1" applyAlignment="1">
      <alignment horizontal="right" vertical="center" wrapText="1"/>
    </xf>
    <xf numFmtId="0" fontId="6" fillId="0" borderId="10" xfId="129" applyFont="1" applyBorder="1" applyAlignment="1">
      <alignment horizontal="right" vertical="center"/>
    </xf>
    <xf numFmtId="3" fontId="12" fillId="31" borderId="6" xfId="129" applyNumberFormat="1" applyFont="1" applyFill="1" applyBorder="1" applyAlignment="1" applyProtection="1">
      <alignment horizontal="right" vertical="center" wrapText="1"/>
      <protection locked="0"/>
    </xf>
    <xf numFmtId="3" fontId="12" fillId="0" borderId="0" xfId="129" applyNumberFormat="1" applyFont="1" applyAlignment="1" applyProtection="1">
      <alignment horizontal="right" vertical="center" wrapText="1"/>
      <protection locked="0"/>
    </xf>
    <xf numFmtId="171" fontId="12" fillId="30" borderId="6" xfId="33" applyNumberFormat="1" applyFont="1" applyFill="1" applyBorder="1" applyAlignment="1">
      <alignment horizontal="right" vertical="center" wrapText="1"/>
    </xf>
    <xf numFmtId="171" fontId="6" fillId="0" borderId="6" xfId="33" applyNumberFormat="1" applyFont="1" applyFill="1" applyBorder="1" applyAlignment="1">
      <alignment horizontal="right" vertical="center" wrapText="1"/>
    </xf>
    <xf numFmtId="171" fontId="12" fillId="25" borderId="0" xfId="33" applyNumberFormat="1" applyFont="1" applyFill="1" applyBorder="1" applyAlignment="1">
      <alignment horizontal="right" vertical="center" wrapText="1"/>
    </xf>
    <xf numFmtId="3" fontId="9" fillId="0" borderId="6" xfId="31" applyNumberFormat="1" applyBorder="1" applyAlignment="1" applyProtection="1">
      <alignment vertical="center" wrapText="1"/>
    </xf>
    <xf numFmtId="0" fontId="39" fillId="32" borderId="32" xfId="0" applyFont="1" applyFill="1" applyBorder="1"/>
    <xf numFmtId="171" fontId="39" fillId="32" borderId="32" xfId="33" applyNumberFormat="1" applyFont="1" applyFill="1" applyBorder="1"/>
    <xf numFmtId="0" fontId="39" fillId="32" borderId="33" xfId="0" applyFont="1" applyFill="1" applyBorder="1" applyAlignment="1">
      <alignment horizontal="left"/>
    </xf>
    <xf numFmtId="171" fontId="39" fillId="32" borderId="33" xfId="33" applyNumberFormat="1" applyFont="1" applyFill="1" applyBorder="1"/>
    <xf numFmtId="171" fontId="39" fillId="32" borderId="33" xfId="0" applyNumberFormat="1" applyFont="1" applyFill="1" applyBorder="1"/>
    <xf numFmtId="10" fontId="39" fillId="32" borderId="33" xfId="131" applyNumberFormat="1" applyFont="1" applyFill="1" applyBorder="1"/>
    <xf numFmtId="173" fontId="39" fillId="32" borderId="33" xfId="131" applyNumberFormat="1" applyFont="1" applyFill="1" applyBorder="1"/>
    <xf numFmtId="171" fontId="0" fillId="0" borderId="0" xfId="33" applyNumberFormat="1" applyFont="1" applyBorder="1"/>
    <xf numFmtId="173" fontId="0" fillId="0" borderId="0" xfId="131" applyNumberFormat="1" applyFont="1" applyBorder="1"/>
    <xf numFmtId="173" fontId="0" fillId="0" borderId="0" xfId="0" applyNumberFormat="1"/>
    <xf numFmtId="0" fontId="12" fillId="0" borderId="0" xfId="0" applyFont="1" applyAlignment="1">
      <alignment horizontal="left"/>
    </xf>
    <xf numFmtId="171" fontId="12" fillId="0" borderId="0" xfId="0" applyNumberFormat="1" applyFont="1"/>
    <xf numFmtId="173" fontId="12" fillId="0" borderId="0" xfId="131" applyNumberFormat="1" applyFont="1"/>
    <xf numFmtId="10" fontId="0" fillId="0" borderId="0" xfId="0" applyNumberFormat="1"/>
    <xf numFmtId="171" fontId="9" fillId="0" borderId="10" xfId="31" applyNumberFormat="1" applyFill="1" applyBorder="1" applyAlignment="1" applyProtection="1">
      <alignment vertical="center" wrapText="1"/>
    </xf>
    <xf numFmtId="10" fontId="6" fillId="0" borderId="0" xfId="129" applyNumberFormat="1" applyFont="1" applyAlignment="1">
      <alignment vertical="center"/>
    </xf>
    <xf numFmtId="10" fontId="12" fillId="25" borderId="0" xfId="131" applyNumberFormat="1" applyFont="1" applyFill="1" applyBorder="1" applyAlignment="1">
      <alignment horizontal="center" vertical="center" wrapText="1"/>
    </xf>
    <xf numFmtId="0" fontId="6" fillId="0" borderId="10" xfId="0" quotePrefix="1" applyFont="1" applyBorder="1" applyAlignment="1">
      <alignment vertical="center" wrapText="1"/>
    </xf>
    <xf numFmtId="0" fontId="6" fillId="0" borderId="6" xfId="0" quotePrefix="1" applyFont="1" applyBorder="1" applyAlignment="1">
      <alignment vertical="center" wrapText="1"/>
    </xf>
    <xf numFmtId="0" fontId="6" fillId="25" borderId="10" xfId="0" applyFont="1" applyFill="1" applyBorder="1" applyAlignment="1">
      <alignment horizontal="right"/>
    </xf>
    <xf numFmtId="171" fontId="6" fillId="0" borderId="7" xfId="33" applyNumberFormat="1" applyFont="1" applyFill="1" applyBorder="1" applyAlignment="1">
      <alignment horizontal="left" vertical="center"/>
    </xf>
    <xf numFmtId="3" fontId="6" fillId="0" borderId="27" xfId="0" applyNumberFormat="1" applyFont="1" applyBorder="1" applyAlignment="1">
      <alignment vertical="center" wrapText="1"/>
    </xf>
    <xf numFmtId="171" fontId="12" fillId="21" borderId="27" xfId="33" applyNumberFormat="1" applyFont="1" applyFill="1" applyBorder="1" applyAlignment="1">
      <alignment horizontal="right" vertical="center"/>
    </xf>
    <xf numFmtId="171" fontId="6" fillId="0" borderId="25" xfId="33" applyNumberFormat="1" applyFont="1" applyBorder="1" applyAlignment="1" applyProtection="1">
      <alignment horizontal="right" vertical="center" wrapText="1"/>
    </xf>
    <xf numFmtId="171" fontId="6" fillId="0" borderId="6" xfId="33" applyNumberFormat="1" applyFont="1" applyBorder="1" applyAlignment="1" applyProtection="1">
      <alignment horizontal="right" vertical="center" wrapText="1"/>
    </xf>
    <xf numFmtId="171" fontId="6" fillId="0" borderId="10" xfId="33" applyNumberFormat="1" applyFont="1" applyBorder="1" applyAlignment="1" applyProtection="1">
      <alignment horizontal="right" vertical="center" wrapText="1"/>
    </xf>
    <xf numFmtId="171" fontId="6" fillId="0" borderId="6" xfId="33" applyNumberFormat="1" applyFont="1" applyFill="1" applyBorder="1" applyAlignment="1">
      <alignment horizontal="right" vertical="center"/>
    </xf>
    <xf numFmtId="0" fontId="6" fillId="0" borderId="6" xfId="129" applyFont="1" applyBorder="1" applyAlignment="1">
      <alignment horizontal="right" vertical="center"/>
    </xf>
    <xf numFmtId="3" fontId="12" fillId="0" borderId="0" xfId="129" applyNumberFormat="1" applyFont="1" applyAlignment="1" applyProtection="1">
      <alignment horizontal="right" vertical="center"/>
      <protection locked="0"/>
    </xf>
    <xf numFmtId="171" fontId="6" fillId="21" borderId="6" xfId="33" applyNumberFormat="1" applyFont="1" applyFill="1" applyBorder="1" applyAlignment="1">
      <alignment horizontal="right" vertical="center"/>
    </xf>
    <xf numFmtId="171" fontId="6" fillId="25" borderId="0" xfId="33" applyNumberFormat="1" applyFont="1" applyFill="1" applyBorder="1" applyAlignment="1">
      <alignment horizontal="right" vertical="center"/>
    </xf>
    <xf numFmtId="171" fontId="6" fillId="21" borderId="0" xfId="33" applyNumberFormat="1" applyFont="1" applyFill="1" applyBorder="1" applyAlignment="1">
      <alignment horizontal="right" vertical="center"/>
    </xf>
    <xf numFmtId="0" fontId="41" fillId="0" borderId="6" xfId="0" applyFont="1" applyBorder="1"/>
    <xf numFmtId="3" fontId="6" fillId="0" borderId="25" xfId="96" applyNumberFormat="1" applyBorder="1" applyAlignment="1">
      <alignment horizontal="right" vertical="center"/>
    </xf>
    <xf numFmtId="171" fontId="9" fillId="0" borderId="25" xfId="31" applyNumberFormat="1" applyBorder="1" applyAlignment="1" applyProtection="1">
      <alignment horizontal="left" vertical="center" wrapText="1"/>
    </xf>
    <xf numFmtId="0" fontId="6" fillId="0" borderId="25" xfId="96" applyBorder="1" applyAlignment="1">
      <alignment vertical="center" wrapText="1"/>
    </xf>
    <xf numFmtId="9" fontId="6" fillId="0" borderId="25" xfId="131" applyFont="1" applyFill="1" applyBorder="1" applyAlignment="1">
      <alignment horizontal="left" vertical="center" wrapText="1"/>
    </xf>
    <xf numFmtId="9" fontId="6" fillId="0" borderId="25" xfId="131" applyFont="1" applyFill="1" applyBorder="1" applyAlignment="1">
      <alignment horizontal="right" vertical="center" wrapText="1"/>
    </xf>
    <xf numFmtId="14" fontId="6" fillId="0" borderId="25" xfId="33" applyNumberFormat="1" applyFont="1" applyFill="1" applyBorder="1" applyAlignment="1">
      <alignment horizontal="right" vertical="center" wrapText="1"/>
    </xf>
    <xf numFmtId="9" fontId="12" fillId="31" borderId="6" xfId="131" applyFont="1" applyFill="1" applyBorder="1" applyAlignment="1" applyProtection="1">
      <alignment horizontal="right" vertical="center" wrapText="1"/>
      <protection locked="0"/>
    </xf>
    <xf numFmtId="3" fontId="6" fillId="25" borderId="10" xfId="96" applyNumberFormat="1" applyFill="1" applyBorder="1" applyAlignment="1">
      <alignment vertical="center"/>
    </xf>
    <xf numFmtId="3" fontId="6" fillId="25" borderId="6" xfId="96" applyNumberFormat="1" applyFill="1" applyBorder="1" applyAlignment="1">
      <alignment vertical="center"/>
    </xf>
    <xf numFmtId="3" fontId="6" fillId="0" borderId="6" xfId="96" applyNumberFormat="1" applyBorder="1" applyAlignment="1">
      <alignment vertical="center"/>
    </xf>
    <xf numFmtId="3" fontId="6" fillId="25" borderId="6" xfId="154" applyNumberFormat="1" applyFont="1" applyFill="1" applyBorder="1" applyAlignment="1">
      <alignment horizontal="left" vertical="center"/>
    </xf>
    <xf numFmtId="3" fontId="6" fillId="0" borderId="6" xfId="154" applyNumberFormat="1" applyFont="1" applyBorder="1" applyAlignment="1">
      <alignment horizontal="left" vertical="center"/>
    </xf>
    <xf numFmtId="3" fontId="6" fillId="25" borderId="10" xfId="154" applyNumberFormat="1" applyFont="1" applyFill="1" applyBorder="1" applyAlignment="1">
      <alignment horizontal="left" vertical="center"/>
    </xf>
    <xf numFmtId="3" fontId="6" fillId="25" borderId="10" xfId="96" applyNumberFormat="1" applyFill="1" applyBorder="1" applyAlignment="1">
      <alignment horizontal="left" vertical="center"/>
    </xf>
    <xf numFmtId="3" fontId="6" fillId="25" borderId="6" xfId="96" applyNumberFormat="1" applyFill="1" applyBorder="1" applyAlignment="1">
      <alignment horizontal="left" vertical="center"/>
    </xf>
    <xf numFmtId="3" fontId="6" fillId="22" borderId="35" xfId="129" applyNumberFormat="1" applyFont="1" applyFill="1" applyBorder="1" applyAlignment="1" applyProtection="1">
      <alignment horizontal="center" vertical="center" wrapText="1"/>
      <protection locked="0"/>
    </xf>
    <xf numFmtId="3" fontId="6" fillId="0" borderId="25" xfId="154" applyNumberFormat="1" applyFont="1" applyBorder="1" applyAlignment="1">
      <alignment horizontal="left" vertical="center"/>
    </xf>
    <xf numFmtId="3" fontId="6" fillId="0" borderId="25" xfId="96" applyNumberFormat="1" applyBorder="1" applyAlignment="1">
      <alignment vertical="center"/>
    </xf>
    <xf numFmtId="3" fontId="6" fillId="25" borderId="25" xfId="96" applyNumberFormat="1" applyFill="1" applyBorder="1" applyAlignment="1">
      <alignment horizontal="left" vertical="center"/>
    </xf>
    <xf numFmtId="14" fontId="6" fillId="0" borderId="25" xfId="96" applyNumberFormat="1" applyBorder="1" applyAlignment="1">
      <alignment vertical="center"/>
    </xf>
    <xf numFmtId="10" fontId="6" fillId="0" borderId="36" xfId="131" applyNumberFormat="1" applyFont="1" applyFill="1" applyBorder="1" applyAlignment="1" applyProtection="1">
      <alignment horizontal="right" vertical="center" wrapText="1"/>
    </xf>
    <xf numFmtId="171" fontId="12" fillId="21" borderId="27" xfId="33" applyNumberFormat="1" applyFont="1" applyFill="1" applyBorder="1" applyAlignment="1">
      <alignment vertical="center" wrapText="1"/>
    </xf>
    <xf numFmtId="0" fontId="6" fillId="25" borderId="25" xfId="154" applyFont="1" applyFill="1" applyBorder="1" applyAlignment="1">
      <alignment vertical="center"/>
    </xf>
    <xf numFmtId="1" fontId="6" fillId="0" borderId="10" xfId="33" applyNumberFormat="1" applyFont="1" applyBorder="1" applyAlignment="1">
      <alignment vertical="center"/>
    </xf>
    <xf numFmtId="1" fontId="6" fillId="0" borderId="6" xfId="33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6" xfId="33" quotePrefix="1" applyNumberFormat="1" applyFont="1" applyFill="1" applyBorder="1" applyAlignment="1">
      <alignment vertical="center"/>
    </xf>
    <xf numFmtId="171" fontId="6" fillId="21" borderId="6" xfId="33" applyNumberFormat="1" applyFont="1" applyFill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171" fontId="6" fillId="0" borderId="10" xfId="42" applyNumberFormat="1" applyFont="1" applyFill="1" applyBorder="1" applyAlignment="1">
      <alignment horizontal="left" vertical="center" wrapText="1"/>
    </xf>
    <xf numFmtId="171" fontId="6" fillId="0" borderId="6" xfId="42" applyNumberFormat="1" applyFont="1" applyFill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left" vertical="center" wrapText="1"/>
    </xf>
    <xf numFmtId="171" fontId="6" fillId="0" borderId="25" xfId="42" applyNumberFormat="1" applyFont="1" applyFill="1" applyBorder="1" applyAlignment="1">
      <alignment horizontal="left" vertical="center" wrapText="1"/>
    </xf>
    <xf numFmtId="3" fontId="6" fillId="0" borderId="27" xfId="0" applyNumberFormat="1" applyFont="1" applyBorder="1" applyAlignment="1">
      <alignment horizontal="left" vertical="center" wrapText="1"/>
    </xf>
    <xf numFmtId="3" fontId="12" fillId="22" borderId="6" xfId="129" applyNumberFormat="1" applyFont="1" applyFill="1" applyBorder="1" applyAlignment="1" applyProtection="1">
      <alignment horizontal="left" vertical="center" wrapText="1"/>
      <protection locked="0"/>
    </xf>
    <xf numFmtId="3" fontId="6" fillId="0" borderId="6" xfId="117" applyNumberFormat="1" applyFont="1" applyBorder="1" applyAlignment="1">
      <alignment horizontal="left" vertical="center"/>
    </xf>
    <xf numFmtId="0" fontId="6" fillId="0" borderId="0" xfId="129" applyFont="1" applyAlignment="1">
      <alignment horizontal="left" vertical="center" wrapText="1"/>
    </xf>
    <xf numFmtId="0" fontId="6" fillId="25" borderId="0" xfId="129" applyFont="1" applyFill="1" applyAlignment="1">
      <alignment horizontal="left" vertical="center" wrapText="1"/>
    </xf>
    <xf numFmtId="0" fontId="6" fillId="21" borderId="0" xfId="129" applyFont="1" applyFill="1" applyAlignment="1">
      <alignment horizontal="left" vertical="center" wrapText="1"/>
    </xf>
    <xf numFmtId="44" fontId="6" fillId="0" borderId="6" xfId="0" applyNumberFormat="1" applyFont="1" applyBorder="1" applyAlignment="1">
      <alignment horizontal="right" vertical="center" wrapText="1"/>
    </xf>
    <xf numFmtId="14" fontId="6" fillId="33" borderId="6" xfId="0" applyNumberFormat="1" applyFont="1" applyFill="1" applyBorder="1" applyAlignment="1">
      <alignment horizontal="right" vertical="center" wrapText="1"/>
    </xf>
    <xf numFmtId="171" fontId="12" fillId="0" borderId="6" xfId="33" applyNumberFormat="1" applyFont="1" applyFill="1" applyBorder="1" applyAlignment="1">
      <alignment horizontal="left" vertical="center" wrapText="1"/>
    </xf>
    <xf numFmtId="1" fontId="6" fillId="0" borderId="25" xfId="33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71" fontId="9" fillId="0" borderId="25" xfId="31" applyNumberFormat="1" applyFill="1" applyBorder="1" applyAlignment="1" applyProtection="1">
      <alignment vertical="center" wrapText="1"/>
    </xf>
    <xf numFmtId="171" fontId="6" fillId="21" borderId="25" xfId="33" applyNumberFormat="1" applyFont="1" applyFill="1" applyBorder="1" applyAlignment="1">
      <alignment horizontal="left" vertical="center" wrapText="1"/>
    </xf>
    <xf numFmtId="171" fontId="12" fillId="0" borderId="25" xfId="71" applyNumberFormat="1" applyFont="1" applyFill="1" applyBorder="1" applyAlignment="1">
      <alignment horizontal="center" vertical="center"/>
    </xf>
    <xf numFmtId="3" fontId="12" fillId="34" borderId="23" xfId="129" applyNumberFormat="1" applyFont="1" applyFill="1" applyBorder="1" applyAlignment="1" applyProtection="1">
      <alignment horizontal="center" vertical="center" wrapText="1"/>
      <protection locked="0"/>
    </xf>
    <xf numFmtId="171" fontId="12" fillId="34" borderId="13" xfId="33" applyNumberFormat="1" applyFont="1" applyFill="1" applyBorder="1" applyAlignment="1" applyProtection="1">
      <alignment horizontal="right" vertical="center" wrapText="1"/>
      <protection locked="0"/>
    </xf>
    <xf numFmtId="3" fontId="12" fillId="34" borderId="13" xfId="129" applyNumberFormat="1" applyFont="1" applyFill="1" applyBorder="1" applyAlignment="1" applyProtection="1">
      <alignment horizontal="left" vertical="center" wrapText="1"/>
      <protection locked="0"/>
    </xf>
    <xf numFmtId="171" fontId="12" fillId="34" borderId="13" xfId="33" applyNumberFormat="1" applyFont="1" applyFill="1" applyBorder="1" applyAlignment="1" applyProtection="1">
      <alignment vertical="center" wrapText="1"/>
      <protection locked="0"/>
    </xf>
    <xf numFmtId="171" fontId="12" fillId="34" borderId="13" xfId="33" applyNumberFormat="1" applyFont="1" applyFill="1" applyBorder="1" applyAlignment="1" applyProtection="1">
      <alignment horizontal="center" vertical="center" wrapText="1"/>
      <protection locked="0"/>
    </xf>
    <xf numFmtId="14" fontId="12" fillId="34" borderId="13" xfId="33" applyNumberFormat="1" applyFont="1" applyFill="1" applyBorder="1" applyAlignment="1" applyProtection="1">
      <alignment horizontal="center" vertical="center" wrapText="1"/>
      <protection locked="0"/>
    </xf>
    <xf numFmtId="10" fontId="12" fillId="34" borderId="14" xfId="131" applyNumberFormat="1" applyFont="1" applyFill="1" applyBorder="1" applyAlignment="1" applyProtection="1">
      <alignment horizontal="right" vertical="center" wrapText="1"/>
      <protection locked="0"/>
    </xf>
    <xf numFmtId="3" fontId="6" fillId="22" borderId="27" xfId="129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96" applyNumberFormat="1" applyBorder="1" applyAlignment="1">
      <alignment horizontal="right" vertical="center"/>
    </xf>
    <xf numFmtId="171" fontId="6" fillId="0" borderId="27" xfId="42" applyNumberFormat="1" applyFont="1" applyFill="1" applyBorder="1" applyAlignment="1">
      <alignment horizontal="left" vertical="center" wrapText="1"/>
    </xf>
    <xf numFmtId="171" fontId="6" fillId="0" borderId="27" xfId="42" applyNumberFormat="1" applyFont="1" applyFill="1" applyBorder="1" applyAlignment="1">
      <alignment vertical="center" wrapText="1"/>
    </xf>
    <xf numFmtId="171" fontId="6" fillId="0" borderId="27" xfId="33" applyNumberFormat="1" applyFont="1" applyFill="1" applyBorder="1" applyAlignment="1">
      <alignment horizontal="left" vertical="center" wrapText="1"/>
    </xf>
    <xf numFmtId="171" fontId="9" fillId="0" borderId="27" xfId="31" applyNumberFormat="1" applyBorder="1" applyAlignment="1" applyProtection="1">
      <alignment horizontal="left" vertical="center" wrapText="1"/>
    </xf>
    <xf numFmtId="0" fontId="6" fillId="0" borderId="27" xfId="96" applyBorder="1" applyAlignment="1">
      <alignment vertical="center" wrapText="1"/>
    </xf>
    <xf numFmtId="9" fontId="6" fillId="0" borderId="27" xfId="131" applyFont="1" applyFill="1" applyBorder="1" applyAlignment="1">
      <alignment horizontal="left" vertical="center" wrapText="1"/>
    </xf>
    <xf numFmtId="9" fontId="6" fillId="0" borderId="27" xfId="131" applyFont="1" applyFill="1" applyBorder="1" applyAlignment="1">
      <alignment horizontal="right" vertical="center" wrapText="1"/>
    </xf>
    <xf numFmtId="14" fontId="6" fillId="0" borderId="27" xfId="33" applyNumberFormat="1" applyFont="1" applyFill="1" applyBorder="1" applyAlignment="1">
      <alignment horizontal="right" vertical="center" wrapText="1"/>
    </xf>
    <xf numFmtId="10" fontId="6" fillId="0" borderId="27" xfId="131" applyNumberFormat="1" applyFont="1" applyFill="1" applyBorder="1" applyAlignment="1" applyProtection="1">
      <alignment horizontal="right" vertical="center" wrapText="1"/>
    </xf>
    <xf numFmtId="3" fontId="12" fillId="34" borderId="23" xfId="129" applyNumberFormat="1" applyFont="1" applyFill="1" applyBorder="1" applyAlignment="1" applyProtection="1">
      <alignment vertical="center" wrapText="1"/>
      <protection locked="0"/>
    </xf>
    <xf numFmtId="14" fontId="12" fillId="34" borderId="13" xfId="33" applyNumberFormat="1" applyFont="1" applyFill="1" applyBorder="1" applyAlignment="1" applyProtection="1">
      <alignment vertical="center" wrapText="1"/>
      <protection locked="0"/>
    </xf>
    <xf numFmtId="10" fontId="12" fillId="34" borderId="14" xfId="131" applyNumberFormat="1" applyFont="1" applyFill="1" applyBorder="1" applyAlignment="1" applyProtection="1">
      <alignment vertical="center" wrapText="1"/>
      <protection locked="0"/>
    </xf>
    <xf numFmtId="0" fontId="12" fillId="34" borderId="23" xfId="129" applyFont="1" applyFill="1" applyBorder="1" applyAlignment="1">
      <alignment horizontal="center" vertical="center"/>
    </xf>
    <xf numFmtId="3" fontId="12" fillId="34" borderId="13" xfId="129" applyNumberFormat="1" applyFont="1" applyFill="1" applyBorder="1" applyAlignment="1" applyProtection="1">
      <alignment vertical="center" wrapText="1"/>
      <protection locked="0"/>
    </xf>
    <xf numFmtId="3" fontId="12" fillId="34" borderId="26" xfId="129" applyNumberFormat="1" applyFont="1" applyFill="1" applyBorder="1" applyAlignment="1" applyProtection="1">
      <alignment horizontal="center" vertical="center" wrapText="1"/>
      <protection locked="0"/>
    </xf>
    <xf numFmtId="171" fontId="12" fillId="34" borderId="13" xfId="33" applyNumberFormat="1" applyFont="1" applyFill="1" applyBorder="1" applyAlignment="1" applyProtection="1">
      <alignment horizontal="left" vertical="center" wrapText="1"/>
      <protection locked="0"/>
    </xf>
    <xf numFmtId="0" fontId="6" fillId="0" borderId="6" xfId="154" applyFont="1" applyBorder="1" applyAlignment="1">
      <alignment vertical="center"/>
    </xf>
    <xf numFmtId="3" fontId="6" fillId="25" borderId="25" xfId="154" applyNumberFormat="1" applyFont="1" applyFill="1" applyBorder="1" applyAlignment="1">
      <alignment horizontal="left" vertical="center"/>
    </xf>
    <xf numFmtId="0" fontId="12" fillId="34" borderId="28" xfId="129" applyFont="1" applyFill="1" applyBorder="1" applyAlignment="1">
      <alignment horizontal="center" vertical="center"/>
    </xf>
    <xf numFmtId="171" fontId="9" fillId="0" borderId="6" xfId="31" applyNumberFormat="1" applyFill="1" applyBorder="1" applyAlignment="1" applyProtection="1">
      <alignment vertical="center" wrapText="1"/>
    </xf>
    <xf numFmtId="3" fontId="12" fillId="34" borderId="13" xfId="129" applyNumberFormat="1" applyFont="1" applyFill="1" applyBorder="1" applyAlignment="1" applyProtection="1">
      <alignment horizontal="center" vertical="center" wrapText="1"/>
      <protection locked="0"/>
    </xf>
    <xf numFmtId="10" fontId="12" fillId="34" borderId="14" xfId="131" applyNumberFormat="1" applyFont="1" applyFill="1" applyBorder="1" applyAlignment="1" applyProtection="1">
      <alignment horizontal="center" vertical="center" wrapText="1"/>
      <protection locked="0"/>
    </xf>
    <xf numFmtId="3" fontId="44" fillId="35" borderId="6" xfId="129" applyNumberFormat="1" applyFont="1" applyFill="1" applyBorder="1" applyAlignment="1" applyProtection="1">
      <alignment horizontal="right" vertical="center" wrapText="1"/>
      <protection locked="0"/>
    </xf>
    <xf numFmtId="171" fontId="44" fillId="35" borderId="6" xfId="33" applyNumberFormat="1" applyFont="1" applyFill="1" applyBorder="1" applyAlignment="1" applyProtection="1">
      <alignment horizontal="left" vertical="center" wrapText="1"/>
      <protection locked="0"/>
    </xf>
    <xf numFmtId="10" fontId="44" fillId="35" borderId="6" xfId="131" applyNumberFormat="1" applyFont="1" applyFill="1" applyBorder="1" applyAlignment="1" applyProtection="1">
      <alignment horizontal="right" vertical="center" wrapText="1"/>
      <protection locked="0"/>
    </xf>
    <xf numFmtId="0" fontId="39" fillId="36" borderId="37" xfId="0" applyFont="1" applyFill="1" applyBorder="1"/>
    <xf numFmtId="171" fontId="39" fillId="36" borderId="37" xfId="33" applyNumberFormat="1" applyFont="1" applyFill="1" applyBorder="1"/>
    <xf numFmtId="0" fontId="39" fillId="36" borderId="38" xfId="0" applyFont="1" applyFill="1" applyBorder="1" applyAlignment="1">
      <alignment horizontal="left"/>
    </xf>
    <xf numFmtId="171" fontId="39" fillId="36" borderId="38" xfId="33" applyNumberFormat="1" applyFont="1" applyFill="1" applyBorder="1"/>
    <xf numFmtId="171" fontId="39" fillId="36" borderId="38" xfId="0" applyNumberFormat="1" applyFont="1" applyFill="1" applyBorder="1"/>
    <xf numFmtId="173" fontId="39" fillId="36" borderId="38" xfId="131" applyNumberFormat="1" applyFont="1" applyFill="1" applyBorder="1"/>
    <xf numFmtId="10" fontId="6" fillId="0" borderId="6" xfId="131" applyNumberFormat="1" applyFont="1" applyFill="1" applyBorder="1" applyAlignment="1" applyProtection="1">
      <alignment horizontal="right" vertical="center" wrapText="1"/>
      <protection locked="0"/>
    </xf>
    <xf numFmtId="171" fontId="6" fillId="0" borderId="25" xfId="33" applyNumberFormat="1" applyFont="1" applyFill="1" applyBorder="1" applyAlignment="1">
      <alignment horizontal="right" vertical="center"/>
    </xf>
    <xf numFmtId="3" fontId="6" fillId="0" borderId="25" xfId="0" applyNumberFormat="1" applyFont="1" applyBorder="1" applyAlignment="1">
      <alignment horizontal="left" vertical="center" wrapText="1"/>
    </xf>
    <xf numFmtId="1" fontId="6" fillId="0" borderId="25" xfId="96" applyNumberFormat="1" applyBorder="1" applyAlignment="1">
      <alignment horizontal="right" vertical="center" wrapText="1"/>
    </xf>
    <xf numFmtId="14" fontId="6" fillId="0" borderId="25" xfId="0" applyNumberFormat="1" applyFont="1" applyBorder="1" applyAlignment="1">
      <alignment horizontal="right" vertical="center" wrapText="1"/>
    </xf>
    <xf numFmtId="3" fontId="6" fillId="22" borderId="39" xfId="129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29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left" vertical="center" wrapText="1"/>
    </xf>
    <xf numFmtId="1" fontId="6" fillId="0" borderId="5" xfId="33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vertical="center" wrapText="1"/>
    </xf>
    <xf numFmtId="171" fontId="6" fillId="0" borderId="5" xfId="42" applyNumberFormat="1" applyFont="1" applyFill="1" applyBorder="1" applyAlignment="1">
      <alignment vertical="center" wrapText="1"/>
    </xf>
    <xf numFmtId="3" fontId="6" fillId="0" borderId="34" xfId="0" applyNumberFormat="1" applyFont="1" applyBorder="1" applyAlignment="1">
      <alignment vertical="center" wrapText="1"/>
    </xf>
    <xf numFmtId="14" fontId="12" fillId="21" borderId="27" xfId="33" applyNumberFormat="1" applyFont="1" applyFill="1" applyBorder="1" applyAlignment="1">
      <alignment horizontal="right" vertical="center" wrapText="1"/>
    </xf>
    <xf numFmtId="14" fontId="44" fillId="35" borderId="6" xfId="33" applyNumberFormat="1" applyFont="1" applyFill="1" applyBorder="1" applyAlignment="1" applyProtection="1">
      <alignment horizontal="left" vertical="center" wrapText="1"/>
      <protection locked="0"/>
    </xf>
    <xf numFmtId="14" fontId="12" fillId="0" borderId="0" xfId="33" applyNumberFormat="1" applyFont="1" applyFill="1" applyBorder="1" applyAlignment="1" applyProtection="1">
      <alignment horizontal="left" vertical="center" wrapText="1"/>
      <protection locked="0"/>
    </xf>
    <xf numFmtId="14" fontId="6" fillId="25" borderId="0" xfId="33" applyNumberFormat="1" applyFont="1" applyFill="1" applyBorder="1" applyAlignment="1">
      <alignment vertical="center"/>
    </xf>
    <xf numFmtId="14" fontId="6" fillId="25" borderId="0" xfId="129" applyNumberFormat="1" applyFont="1" applyFill="1" applyAlignment="1">
      <alignment vertical="center" wrapText="1"/>
    </xf>
    <xf numFmtId="14" fontId="6" fillId="25" borderId="0" xfId="129" applyNumberFormat="1" applyFont="1" applyFill="1" applyAlignment="1">
      <alignment vertical="center"/>
    </xf>
    <xf numFmtId="14" fontId="6" fillId="0" borderId="0" xfId="129" applyNumberFormat="1" applyFont="1" applyAlignment="1">
      <alignment vertical="center"/>
    </xf>
    <xf numFmtId="14" fontId="6" fillId="0" borderId="0" xfId="33" applyNumberFormat="1" applyFont="1" applyFill="1" applyBorder="1" applyAlignment="1">
      <alignment horizontal="left" vertical="center" wrapText="1"/>
    </xf>
    <xf numFmtId="14" fontId="6" fillId="25" borderId="0" xfId="33" applyNumberFormat="1" applyFont="1" applyFill="1" applyBorder="1" applyAlignment="1">
      <alignment horizontal="left" vertical="center" wrapText="1"/>
    </xf>
    <xf numFmtId="14" fontId="6" fillId="0" borderId="0" xfId="96" applyNumberFormat="1"/>
    <xf numFmtId="10" fontId="0" fillId="0" borderId="0" xfId="131" applyNumberFormat="1" applyFont="1"/>
    <xf numFmtId="0" fontId="45" fillId="21" borderId="0" xfId="129" applyFont="1" applyFill="1" applyAlignment="1">
      <alignment vertical="center"/>
    </xf>
    <xf numFmtId="0" fontId="46" fillId="21" borderId="0" xfId="129" applyFont="1" applyFill="1" applyAlignment="1">
      <alignment vertical="center"/>
    </xf>
    <xf numFmtId="0" fontId="45" fillId="21" borderId="0" xfId="129" applyFont="1" applyFill="1" applyAlignment="1">
      <alignment horizontal="right" vertical="center"/>
    </xf>
    <xf numFmtId="171" fontId="45" fillId="21" borderId="0" xfId="33" applyNumberFormat="1" applyFont="1" applyFill="1" applyBorder="1" applyAlignment="1">
      <alignment vertical="center"/>
    </xf>
    <xf numFmtId="171" fontId="45" fillId="21" borderId="0" xfId="33" applyNumberFormat="1" applyFont="1" applyFill="1" applyAlignment="1">
      <alignment vertical="center"/>
    </xf>
    <xf numFmtId="0" fontId="47" fillId="21" borderId="0" xfId="129" applyFont="1" applyFill="1" applyAlignment="1">
      <alignment vertical="center"/>
    </xf>
    <xf numFmtId="0" fontId="48" fillId="21" borderId="0" xfId="129" applyFont="1" applyFill="1" applyAlignment="1">
      <alignment vertical="center"/>
    </xf>
    <xf numFmtId="0" fontId="48" fillId="21" borderId="0" xfId="129" applyFont="1" applyFill="1" applyAlignment="1">
      <alignment horizontal="right" vertical="center"/>
    </xf>
    <xf numFmtId="171" fontId="48" fillId="21" borderId="0" xfId="33" applyNumberFormat="1" applyFont="1" applyFill="1" applyBorder="1" applyAlignment="1">
      <alignment vertical="center"/>
    </xf>
    <xf numFmtId="171" fontId="48" fillId="21" borderId="0" xfId="33" applyNumberFormat="1" applyFont="1" applyFill="1" applyAlignment="1">
      <alignment vertical="center"/>
    </xf>
    <xf numFmtId="3" fontId="45" fillId="21" borderId="0" xfId="129" applyNumberFormat="1" applyFont="1" applyFill="1" applyAlignment="1">
      <alignment vertical="center"/>
    </xf>
    <xf numFmtId="0" fontId="45" fillId="21" borderId="15" xfId="129" applyFont="1" applyFill="1" applyBorder="1" applyAlignment="1">
      <alignment vertical="center"/>
    </xf>
    <xf numFmtId="0" fontId="46" fillId="21" borderId="15" xfId="129" applyFont="1" applyFill="1" applyBorder="1" applyAlignment="1">
      <alignment vertical="center"/>
    </xf>
    <xf numFmtId="0" fontId="45" fillId="21" borderId="15" xfId="129" applyFont="1" applyFill="1" applyBorder="1" applyAlignment="1">
      <alignment horizontal="right" vertical="center"/>
    </xf>
    <xf numFmtId="171" fontId="45" fillId="21" borderId="15" xfId="33" applyNumberFormat="1" applyFont="1" applyFill="1" applyBorder="1" applyAlignment="1">
      <alignment vertical="center"/>
    </xf>
    <xf numFmtId="171" fontId="46" fillId="21" borderId="11" xfId="33" applyNumberFormat="1" applyFont="1" applyFill="1" applyBorder="1" applyAlignment="1">
      <alignment vertical="center"/>
    </xf>
    <xf numFmtId="171" fontId="46" fillId="21" borderId="12" xfId="33" applyNumberFormat="1" applyFont="1" applyFill="1" applyBorder="1" applyAlignment="1">
      <alignment vertical="center" wrapText="1"/>
    </xf>
    <xf numFmtId="171" fontId="46" fillId="21" borderId="12" xfId="33" applyNumberFormat="1" applyFont="1" applyFill="1" applyBorder="1" applyAlignment="1">
      <alignment vertical="center"/>
    </xf>
    <xf numFmtId="3" fontId="45" fillId="34" borderId="23" xfId="129" applyNumberFormat="1" applyFont="1" applyFill="1" applyBorder="1" applyAlignment="1" applyProtection="1">
      <alignment horizontal="center" vertical="center" wrapText="1"/>
      <protection locked="0"/>
    </xf>
    <xf numFmtId="171" fontId="45" fillId="34" borderId="13" xfId="33" applyNumberFormat="1" applyFont="1" applyFill="1" applyBorder="1" applyAlignment="1" applyProtection="1">
      <alignment vertical="center" wrapText="1"/>
      <protection locked="0"/>
    </xf>
    <xf numFmtId="3" fontId="45" fillId="34" borderId="13" xfId="129" applyNumberFormat="1" applyFont="1" applyFill="1" applyBorder="1" applyAlignment="1" applyProtection="1">
      <alignment horizontal="left" vertical="center"/>
      <protection locked="0"/>
    </xf>
    <xf numFmtId="171" fontId="45" fillId="34" borderId="13" xfId="33" applyNumberFormat="1" applyFont="1" applyFill="1" applyBorder="1" applyAlignment="1" applyProtection="1">
      <alignment horizontal="left" vertical="center" wrapText="1"/>
      <protection locked="0"/>
    </xf>
    <xf numFmtId="171" fontId="45" fillId="34" borderId="13" xfId="33" applyNumberFormat="1" applyFont="1" applyFill="1" applyBorder="1" applyAlignment="1" applyProtection="1">
      <alignment horizontal="center" vertical="center" wrapText="1"/>
      <protection locked="0"/>
    </xf>
    <xf numFmtId="171" fontId="45" fillId="34" borderId="14" xfId="33" applyNumberFormat="1" applyFont="1" applyFill="1" applyBorder="1" applyAlignment="1" applyProtection="1">
      <alignment horizontal="center" vertical="center" wrapText="1"/>
      <protection locked="0"/>
    </xf>
    <xf numFmtId="0" fontId="46" fillId="21" borderId="0" xfId="129" applyFont="1" applyFill="1" applyAlignment="1">
      <alignment horizontal="center" vertical="center"/>
    </xf>
    <xf numFmtId="3" fontId="46" fillId="22" borderId="24" xfId="129" applyNumberFormat="1" applyFont="1" applyFill="1" applyBorder="1" applyAlignment="1" applyProtection="1">
      <alignment horizontal="center" vertical="center" wrapText="1"/>
      <protection locked="0"/>
    </xf>
    <xf numFmtId="171" fontId="46" fillId="0" borderId="25" xfId="33" applyNumberFormat="1" applyFont="1" applyBorder="1" applyAlignment="1" applyProtection="1">
      <alignment horizontal="right" vertical="center" wrapText="1"/>
    </xf>
    <xf numFmtId="171" fontId="46" fillId="0" borderId="25" xfId="42" applyNumberFormat="1" applyFont="1" applyFill="1" applyBorder="1" applyAlignment="1">
      <alignment vertical="center" wrapText="1"/>
    </xf>
    <xf numFmtId="1" fontId="46" fillId="0" borderId="25" xfId="33" applyNumberFormat="1" applyFont="1" applyFill="1" applyBorder="1" applyAlignment="1">
      <alignment horizontal="right" vertical="center"/>
    </xf>
    <xf numFmtId="0" fontId="46" fillId="0" borderId="25" xfId="96" applyFont="1" applyBorder="1" applyAlignment="1">
      <alignment horizontal="left" vertical="center"/>
    </xf>
    <xf numFmtId="0" fontId="46" fillId="0" borderId="25" xfId="96" applyFont="1" applyBorder="1" applyAlignment="1">
      <alignment horizontal="left" vertical="center" wrapText="1"/>
    </xf>
    <xf numFmtId="0" fontId="46" fillId="0" borderId="25" xfId="96" applyFont="1" applyBorder="1" applyAlignment="1">
      <alignment horizontal="right" vertical="center" wrapText="1"/>
    </xf>
    <xf numFmtId="171" fontId="46" fillId="0" borderId="25" xfId="33" applyNumberFormat="1" applyFont="1" applyFill="1" applyBorder="1" applyAlignment="1">
      <alignment horizontal="left" vertical="center" wrapText="1"/>
    </xf>
    <xf numFmtId="171" fontId="46" fillId="21" borderId="27" xfId="33" applyNumberFormat="1" applyFont="1" applyFill="1" applyBorder="1" applyAlignment="1">
      <alignment horizontal="left" vertical="center" wrapText="1"/>
    </xf>
    <xf numFmtId="0" fontId="46" fillId="0" borderId="0" xfId="129" applyFont="1" applyAlignment="1">
      <alignment vertical="center"/>
    </xf>
    <xf numFmtId="3" fontId="46" fillId="22" borderId="6" xfId="129" applyNumberFormat="1" applyFont="1" applyFill="1" applyBorder="1" applyAlignment="1" applyProtection="1">
      <alignment horizontal="center" vertical="center" wrapText="1"/>
      <protection locked="0"/>
    </xf>
    <xf numFmtId="171" fontId="46" fillId="0" borderId="6" xfId="33" applyNumberFormat="1" applyFont="1" applyBorder="1" applyAlignment="1" applyProtection="1">
      <alignment horizontal="right" vertical="center" wrapText="1"/>
    </xf>
    <xf numFmtId="171" fontId="46" fillId="0" borderId="6" xfId="42" applyNumberFormat="1" applyFont="1" applyFill="1" applyBorder="1" applyAlignment="1">
      <alignment vertical="center" wrapText="1"/>
    </xf>
    <xf numFmtId="1" fontId="46" fillId="0" borderId="6" xfId="33" applyNumberFormat="1" applyFont="1" applyFill="1" applyBorder="1" applyAlignment="1">
      <alignment horizontal="right" vertical="center"/>
    </xf>
    <xf numFmtId="0" fontId="46" fillId="0" borderId="6" xfId="96" applyFont="1" applyBorder="1" applyAlignment="1">
      <alignment horizontal="left" vertical="center"/>
    </xf>
    <xf numFmtId="0" fontId="46" fillId="0" borderId="6" xfId="96" applyFont="1" applyBorder="1" applyAlignment="1">
      <alignment horizontal="left" vertical="center" wrapText="1"/>
    </xf>
    <xf numFmtId="0" fontId="46" fillId="0" borderId="6" xfId="96" applyFont="1" applyBorder="1" applyAlignment="1">
      <alignment horizontal="right" vertical="center" wrapText="1"/>
    </xf>
    <xf numFmtId="171" fontId="46" fillId="0" borderId="6" xfId="33" applyNumberFormat="1" applyFont="1" applyFill="1" applyBorder="1" applyAlignment="1">
      <alignment horizontal="left" vertical="center" wrapText="1"/>
    </xf>
    <xf numFmtId="171" fontId="45" fillId="37" borderId="6" xfId="33" applyNumberFormat="1" applyFont="1" applyFill="1" applyBorder="1" applyAlignment="1" applyProtection="1">
      <alignment horizontal="right" vertical="center" wrapText="1"/>
    </xf>
    <xf numFmtId="171" fontId="45" fillId="37" borderId="6" xfId="42" applyNumberFormat="1" applyFont="1" applyFill="1" applyBorder="1" applyAlignment="1">
      <alignment vertical="center" wrapText="1"/>
    </xf>
    <xf numFmtId="1" fontId="45" fillId="37" borderId="6" xfId="33" applyNumberFormat="1" applyFont="1" applyFill="1" applyBorder="1" applyAlignment="1">
      <alignment horizontal="right" vertical="center"/>
    </xf>
    <xf numFmtId="0" fontId="45" fillId="37" borderId="6" xfId="96" applyFont="1" applyFill="1" applyBorder="1" applyAlignment="1">
      <alignment horizontal="left" vertical="center"/>
    </xf>
    <xf numFmtId="0" fontId="45" fillId="37" borderId="6" xfId="96" applyFont="1" applyFill="1" applyBorder="1" applyAlignment="1">
      <alignment horizontal="left" vertical="center" wrapText="1"/>
    </xf>
    <xf numFmtId="0" fontId="45" fillId="37" borderId="6" xfId="96" applyFont="1" applyFill="1" applyBorder="1" applyAlignment="1">
      <alignment horizontal="right" vertical="center" wrapText="1"/>
    </xf>
    <xf numFmtId="171" fontId="45" fillId="37" borderId="6" xfId="33" applyNumberFormat="1" applyFont="1" applyFill="1" applyBorder="1" applyAlignment="1">
      <alignment horizontal="left" vertical="center" wrapText="1"/>
    </xf>
    <xf numFmtId="171" fontId="45" fillId="37" borderId="27" xfId="33" applyNumberFormat="1" applyFont="1" applyFill="1" applyBorder="1" applyAlignment="1">
      <alignment horizontal="left" vertical="center" wrapText="1"/>
    </xf>
    <xf numFmtId="171" fontId="45" fillId="38" borderId="6" xfId="33" applyNumberFormat="1" applyFont="1" applyFill="1" applyBorder="1" applyAlignment="1" applyProtection="1">
      <alignment horizontal="right" vertical="center" wrapText="1"/>
    </xf>
    <xf numFmtId="171" fontId="45" fillId="38" borderId="6" xfId="42" applyNumberFormat="1" applyFont="1" applyFill="1" applyBorder="1" applyAlignment="1">
      <alignment vertical="center" wrapText="1"/>
    </xf>
    <xf numFmtId="1" fontId="45" fillId="38" borderId="6" xfId="33" applyNumberFormat="1" applyFont="1" applyFill="1" applyBorder="1" applyAlignment="1">
      <alignment horizontal="right" vertical="center"/>
    </xf>
    <xf numFmtId="0" fontId="45" fillId="38" borderId="6" xfId="96" applyFont="1" applyFill="1" applyBorder="1" applyAlignment="1">
      <alignment horizontal="left" vertical="center"/>
    </xf>
    <xf numFmtId="0" fontId="45" fillId="38" borderId="6" xfId="96" applyFont="1" applyFill="1" applyBorder="1" applyAlignment="1">
      <alignment horizontal="left" vertical="center" wrapText="1"/>
    </xf>
    <xf numFmtId="0" fontId="45" fillId="38" borderId="6" xfId="96" applyFont="1" applyFill="1" applyBorder="1" applyAlignment="1">
      <alignment horizontal="right" vertical="center" wrapText="1"/>
    </xf>
    <xf numFmtId="171" fontId="45" fillId="38" borderId="6" xfId="33" applyNumberFormat="1" applyFont="1" applyFill="1" applyBorder="1" applyAlignment="1">
      <alignment horizontal="left" vertical="center" wrapText="1"/>
    </xf>
    <xf numFmtId="171" fontId="45" fillId="38" borderId="27" xfId="33" applyNumberFormat="1" applyFont="1" applyFill="1" applyBorder="1" applyAlignment="1">
      <alignment horizontal="left" vertical="center" wrapText="1"/>
    </xf>
    <xf numFmtId="171" fontId="45" fillId="34" borderId="13" xfId="33" applyNumberFormat="1" applyFont="1" applyFill="1" applyBorder="1" applyAlignment="1" applyProtection="1">
      <alignment horizontal="right" vertical="center" wrapText="1"/>
      <protection locked="0"/>
    </xf>
    <xf numFmtId="3" fontId="46" fillId="22" borderId="22" xfId="129" applyNumberFormat="1" applyFont="1" applyFill="1" applyBorder="1" applyAlignment="1" applyProtection="1">
      <alignment horizontal="center" vertical="center" wrapText="1"/>
      <protection locked="0"/>
    </xf>
    <xf numFmtId="171" fontId="46" fillId="0" borderId="10" xfId="33" applyNumberFormat="1" applyFont="1" applyBorder="1" applyAlignment="1" applyProtection="1">
      <alignment vertical="center" wrapText="1"/>
    </xf>
    <xf numFmtId="171" fontId="46" fillId="0" borderId="10" xfId="42" applyNumberFormat="1" applyFont="1" applyFill="1" applyBorder="1" applyAlignment="1">
      <alignment vertical="center" wrapText="1"/>
    </xf>
    <xf numFmtId="1" fontId="46" fillId="0" borderId="10" xfId="33" applyNumberFormat="1" applyFont="1" applyBorder="1" applyAlignment="1">
      <alignment horizontal="right" vertical="center"/>
    </xf>
    <xf numFmtId="0" fontId="46" fillId="0" borderId="10" xfId="0" applyFont="1" applyBorder="1" applyAlignment="1">
      <alignment vertical="center"/>
    </xf>
    <xf numFmtId="0" fontId="46" fillId="0" borderId="10" xfId="96" applyFont="1" applyBorder="1" applyAlignment="1">
      <alignment horizontal="left" vertical="center"/>
    </xf>
    <xf numFmtId="0" fontId="46" fillId="0" borderId="10" xfId="96" applyFont="1" applyBorder="1" applyAlignment="1">
      <alignment horizontal="left" vertical="center" wrapText="1"/>
    </xf>
    <xf numFmtId="0" fontId="46" fillId="0" borderId="10" xfId="96" applyFont="1" applyBorder="1" applyAlignment="1">
      <alignment vertical="center" wrapText="1"/>
    </xf>
    <xf numFmtId="171" fontId="46" fillId="0" borderId="10" xfId="33" applyNumberFormat="1" applyFont="1" applyFill="1" applyBorder="1" applyAlignment="1">
      <alignment horizontal="center" vertical="center"/>
    </xf>
    <xf numFmtId="171" fontId="46" fillId="0" borderId="10" xfId="33" applyNumberFormat="1" applyFont="1" applyFill="1" applyBorder="1" applyAlignment="1">
      <alignment horizontal="left" vertical="center" wrapText="1"/>
    </xf>
    <xf numFmtId="171" fontId="45" fillId="37" borderId="10" xfId="33" applyNumberFormat="1" applyFont="1" applyFill="1" applyBorder="1" applyAlignment="1" applyProtection="1">
      <alignment vertical="center" wrapText="1"/>
    </xf>
    <xf numFmtId="171" fontId="45" fillId="37" borderId="10" xfId="42" applyNumberFormat="1" applyFont="1" applyFill="1" applyBorder="1" applyAlignment="1">
      <alignment vertical="center" wrapText="1"/>
    </xf>
    <xf numFmtId="1" fontId="45" fillId="37" borderId="10" xfId="33" applyNumberFormat="1" applyFont="1" applyFill="1" applyBorder="1" applyAlignment="1">
      <alignment horizontal="right" vertical="center"/>
    </xf>
    <xf numFmtId="0" fontId="45" fillId="37" borderId="10" xfId="0" applyFont="1" applyFill="1" applyBorder="1" applyAlignment="1">
      <alignment vertical="center"/>
    </xf>
    <xf numFmtId="0" fontId="45" fillId="37" borderId="10" xfId="96" applyFont="1" applyFill="1" applyBorder="1" applyAlignment="1">
      <alignment horizontal="left" vertical="center"/>
    </xf>
    <xf numFmtId="0" fontId="45" fillId="37" borderId="10" xfId="96" applyFont="1" applyFill="1" applyBorder="1" applyAlignment="1">
      <alignment horizontal="left" vertical="center" wrapText="1"/>
    </xf>
    <xf numFmtId="0" fontId="45" fillId="37" borderId="10" xfId="96" applyFont="1" applyFill="1" applyBorder="1" applyAlignment="1">
      <alignment vertical="center" wrapText="1"/>
    </xf>
    <xf numFmtId="171" fontId="45" fillId="37" borderId="10" xfId="33" applyNumberFormat="1" applyFont="1" applyFill="1" applyBorder="1" applyAlignment="1">
      <alignment horizontal="center" vertical="center"/>
    </xf>
    <xf numFmtId="171" fontId="45" fillId="37" borderId="10" xfId="33" applyNumberFormat="1" applyFont="1" applyFill="1" applyBorder="1" applyAlignment="1">
      <alignment horizontal="left" vertical="center" wrapText="1"/>
    </xf>
    <xf numFmtId="171" fontId="46" fillId="0" borderId="6" xfId="33" applyNumberFormat="1" applyFont="1" applyBorder="1" applyAlignment="1" applyProtection="1">
      <alignment vertical="center" wrapText="1"/>
    </xf>
    <xf numFmtId="1" fontId="46" fillId="0" borderId="6" xfId="33" applyNumberFormat="1" applyFont="1" applyBorder="1" applyAlignment="1">
      <alignment horizontal="right" vertical="center"/>
    </xf>
    <xf numFmtId="0" fontId="46" fillId="0" borderId="6" xfId="0" applyFont="1" applyBorder="1" applyAlignment="1">
      <alignment vertical="center"/>
    </xf>
    <xf numFmtId="0" fontId="46" fillId="0" borderId="6" xfId="96" applyFont="1" applyBorder="1" applyAlignment="1">
      <alignment vertical="center" wrapText="1"/>
    </xf>
    <xf numFmtId="171" fontId="46" fillId="0" borderId="6" xfId="33" applyNumberFormat="1" applyFont="1" applyFill="1" applyBorder="1" applyAlignment="1">
      <alignment horizontal="center" vertical="center"/>
    </xf>
    <xf numFmtId="171" fontId="45" fillId="37" borderId="6" xfId="33" applyNumberFormat="1" applyFont="1" applyFill="1" applyBorder="1" applyAlignment="1" applyProtection="1">
      <alignment vertical="center" wrapText="1"/>
    </xf>
    <xf numFmtId="0" fontId="45" fillId="37" borderId="6" xfId="0" applyFont="1" applyFill="1" applyBorder="1" applyAlignment="1">
      <alignment vertical="center"/>
    </xf>
    <xf numFmtId="0" fontId="45" fillId="37" borderId="6" xfId="96" applyFont="1" applyFill="1" applyBorder="1" applyAlignment="1">
      <alignment vertical="center" wrapText="1"/>
    </xf>
    <xf numFmtId="171" fontId="45" fillId="37" borderId="6" xfId="33" applyNumberFormat="1" applyFont="1" applyFill="1" applyBorder="1" applyAlignment="1">
      <alignment horizontal="center" vertical="center"/>
    </xf>
    <xf numFmtId="3" fontId="46" fillId="22" borderId="35" xfId="129" applyNumberFormat="1" applyFont="1" applyFill="1" applyBorder="1" applyAlignment="1" applyProtection="1">
      <alignment horizontal="center" vertical="center" wrapText="1"/>
      <protection locked="0"/>
    </xf>
    <xf numFmtId="171" fontId="45" fillId="38" borderId="25" xfId="33" applyNumberFormat="1" applyFont="1" applyFill="1" applyBorder="1" applyAlignment="1" applyProtection="1">
      <alignment vertical="center" wrapText="1"/>
    </xf>
    <xf numFmtId="171" fontId="45" fillId="38" borderId="25" xfId="42" applyNumberFormat="1" applyFont="1" applyFill="1" applyBorder="1" applyAlignment="1">
      <alignment vertical="center" wrapText="1"/>
    </xf>
    <xf numFmtId="1" fontId="45" fillId="38" borderId="25" xfId="33" applyNumberFormat="1" applyFont="1" applyFill="1" applyBorder="1" applyAlignment="1">
      <alignment horizontal="right" vertical="center"/>
    </xf>
    <xf numFmtId="0" fontId="45" fillId="38" borderId="25" xfId="0" applyFont="1" applyFill="1" applyBorder="1" applyAlignment="1">
      <alignment vertical="center"/>
    </xf>
    <xf numFmtId="0" fontId="45" fillId="38" borderId="25" xfId="96" applyFont="1" applyFill="1" applyBorder="1" applyAlignment="1">
      <alignment horizontal="left" vertical="center"/>
    </xf>
    <xf numFmtId="0" fontId="45" fillId="38" borderId="25" xfId="96" applyFont="1" applyFill="1" applyBorder="1" applyAlignment="1">
      <alignment horizontal="left" vertical="center" wrapText="1"/>
    </xf>
    <xf numFmtId="0" fontId="45" fillId="38" borderId="25" xfId="96" applyFont="1" applyFill="1" applyBorder="1" applyAlignment="1">
      <alignment vertical="center" wrapText="1"/>
    </xf>
    <xf numFmtId="171" fontId="45" fillId="38" borderId="25" xfId="33" applyNumberFormat="1" applyFont="1" applyFill="1" applyBorder="1" applyAlignment="1">
      <alignment horizontal="center" vertical="center"/>
    </xf>
    <xf numFmtId="171" fontId="45" fillId="38" borderId="36" xfId="33" applyNumberFormat="1" applyFont="1" applyFill="1" applyBorder="1" applyAlignment="1">
      <alignment horizontal="left" vertical="center" wrapText="1"/>
    </xf>
    <xf numFmtId="171" fontId="46" fillId="0" borderId="10" xfId="42" applyNumberFormat="1" applyFont="1" applyFill="1" applyBorder="1" applyAlignment="1">
      <alignment vertical="center"/>
    </xf>
    <xf numFmtId="171" fontId="46" fillId="0" borderId="6" xfId="33" quotePrefix="1" applyNumberFormat="1" applyFont="1" applyFill="1" applyBorder="1" applyAlignment="1">
      <alignment horizontal="right" vertical="center"/>
    </xf>
    <xf numFmtId="171" fontId="46" fillId="0" borderId="6" xfId="33" quotePrefix="1" applyNumberFormat="1" applyFont="1" applyFill="1" applyBorder="1" applyAlignment="1">
      <alignment vertical="center" wrapText="1"/>
    </xf>
    <xf numFmtId="171" fontId="46" fillId="37" borderId="10" xfId="42" applyNumberFormat="1" applyFont="1" applyFill="1" applyBorder="1" applyAlignment="1">
      <alignment vertical="center"/>
    </xf>
    <xf numFmtId="171" fontId="46" fillId="37" borderId="6" xfId="33" quotePrefix="1" applyNumberFormat="1" applyFont="1" applyFill="1" applyBorder="1" applyAlignment="1">
      <alignment horizontal="right" vertical="center"/>
    </xf>
    <xf numFmtId="171" fontId="46" fillId="37" borderId="6" xfId="33" applyNumberFormat="1" applyFont="1" applyFill="1" applyBorder="1" applyAlignment="1">
      <alignment horizontal="left" vertical="center" wrapText="1"/>
    </xf>
    <xf numFmtId="171" fontId="46" fillId="37" borderId="6" xfId="42" applyNumberFormat="1" applyFont="1" applyFill="1" applyBorder="1" applyAlignment="1">
      <alignment vertical="center" wrapText="1"/>
    </xf>
    <xf numFmtId="0" fontId="46" fillId="37" borderId="6" xfId="96" applyFont="1" applyFill="1" applyBorder="1" applyAlignment="1">
      <alignment horizontal="left" vertical="center" wrapText="1"/>
    </xf>
    <xf numFmtId="0" fontId="46" fillId="37" borderId="6" xfId="96" applyFont="1" applyFill="1" applyBorder="1" applyAlignment="1">
      <alignment vertical="center" wrapText="1"/>
    </xf>
    <xf numFmtId="171" fontId="46" fillId="37" borderId="6" xfId="33" quotePrefix="1" applyNumberFormat="1" applyFont="1" applyFill="1" applyBorder="1" applyAlignment="1">
      <alignment vertical="center" wrapText="1"/>
    </xf>
    <xf numFmtId="171" fontId="45" fillId="38" borderId="10" xfId="42" applyNumberFormat="1" applyFont="1" applyFill="1" applyBorder="1" applyAlignment="1">
      <alignment vertical="center"/>
    </xf>
    <xf numFmtId="171" fontId="45" fillId="38" borderId="6" xfId="33" quotePrefix="1" applyNumberFormat="1" applyFont="1" applyFill="1" applyBorder="1" applyAlignment="1">
      <alignment horizontal="right" vertical="center"/>
    </xf>
    <xf numFmtId="0" fontId="45" fillId="38" borderId="6" xfId="96" applyFont="1" applyFill="1" applyBorder="1" applyAlignment="1">
      <alignment vertical="center" wrapText="1"/>
    </xf>
    <xf numFmtId="171" fontId="45" fillId="38" borderId="6" xfId="33" quotePrefix="1" applyNumberFormat="1" applyFont="1" applyFill="1" applyBorder="1" applyAlignment="1">
      <alignment vertical="center" wrapText="1"/>
    </xf>
    <xf numFmtId="171" fontId="46" fillId="0" borderId="10" xfId="33" applyNumberFormat="1" applyFont="1" applyBorder="1" applyAlignment="1" applyProtection="1">
      <alignment horizontal="left" vertical="center" wrapText="1"/>
    </xf>
    <xf numFmtId="171" fontId="46" fillId="0" borderId="10" xfId="33" applyNumberFormat="1" applyFont="1" applyFill="1" applyBorder="1" applyAlignment="1">
      <alignment horizontal="right" vertical="center"/>
    </xf>
    <xf numFmtId="3" fontId="46" fillId="0" borderId="10" xfId="118" applyNumberFormat="1" applyFont="1" applyBorder="1" applyAlignment="1">
      <alignment horizontal="left" vertical="center"/>
    </xf>
    <xf numFmtId="3" fontId="49" fillId="0" borderId="10" xfId="31" applyNumberFormat="1" applyFont="1" applyBorder="1" applyAlignment="1" applyProtection="1">
      <alignment horizontal="left" vertical="center"/>
    </xf>
    <xf numFmtId="3" fontId="46" fillId="0" borderId="10" xfId="96" applyNumberFormat="1" applyFont="1" applyBorder="1" applyAlignment="1">
      <alignment horizontal="left" vertical="center" wrapText="1"/>
    </xf>
    <xf numFmtId="171" fontId="46" fillId="25" borderId="10" xfId="33" applyNumberFormat="1" applyFont="1" applyFill="1" applyBorder="1" applyAlignment="1">
      <alignment horizontal="left" vertical="center" wrapText="1"/>
    </xf>
    <xf numFmtId="171" fontId="46" fillId="21" borderId="31" xfId="33" applyNumberFormat="1" applyFont="1" applyFill="1" applyBorder="1" applyAlignment="1">
      <alignment horizontal="left" vertical="center" wrapText="1"/>
    </xf>
    <xf numFmtId="3" fontId="45" fillId="34" borderId="27" xfId="129" applyNumberFormat="1" applyFont="1" applyFill="1" applyBorder="1" applyAlignment="1" applyProtection="1">
      <alignment vertical="center" wrapText="1"/>
      <protection locked="0"/>
    </xf>
    <xf numFmtId="171" fontId="45" fillId="34" borderId="27" xfId="33" applyNumberFormat="1" applyFont="1" applyFill="1" applyBorder="1" applyAlignment="1">
      <alignment horizontal="left" vertical="center" wrapText="1"/>
    </xf>
    <xf numFmtId="171" fontId="45" fillId="34" borderId="30" xfId="33" applyNumberFormat="1" applyFont="1" applyFill="1" applyBorder="1" applyAlignment="1">
      <alignment horizontal="left" vertical="center" wrapText="1"/>
    </xf>
    <xf numFmtId="171" fontId="46" fillId="0" borderId="10" xfId="33" quotePrefix="1" applyNumberFormat="1" applyFont="1" applyFill="1" applyBorder="1" applyAlignment="1">
      <alignment horizontal="right" vertical="center"/>
    </xf>
    <xf numFmtId="171" fontId="46" fillId="0" borderId="10" xfId="33" quotePrefix="1" applyNumberFormat="1" applyFont="1" applyFill="1" applyBorder="1" applyAlignment="1">
      <alignment vertical="center" wrapText="1"/>
    </xf>
    <xf numFmtId="3" fontId="46" fillId="22" borderId="4" xfId="129" applyNumberFormat="1" applyFont="1" applyFill="1" applyBorder="1" applyAlignment="1" applyProtection="1">
      <alignment horizontal="center" vertical="center" wrapText="1"/>
      <protection locked="0"/>
    </xf>
    <xf numFmtId="3" fontId="46" fillId="0" borderId="6" xfId="96" applyNumberFormat="1" applyFont="1" applyBorder="1" applyAlignment="1">
      <alignment vertical="center" wrapText="1"/>
    </xf>
    <xf numFmtId="3" fontId="46" fillId="0" borderId="6" xfId="96" applyNumberFormat="1" applyFont="1" applyBorder="1" applyAlignment="1">
      <alignment horizontal="right" vertical="center"/>
    </xf>
    <xf numFmtId="0" fontId="46" fillId="0" borderId="6" xfId="96" applyFont="1" applyBorder="1" applyAlignment="1">
      <alignment vertical="center"/>
    </xf>
    <xf numFmtId="3" fontId="46" fillId="0" borderId="10" xfId="96" applyNumberFormat="1" applyFont="1" applyBorder="1" applyAlignment="1">
      <alignment vertical="center" wrapText="1"/>
    </xf>
    <xf numFmtId="3" fontId="46" fillId="0" borderId="10" xfId="96" applyNumberFormat="1" applyFont="1" applyBorder="1" applyAlignment="1">
      <alignment horizontal="right" vertical="center"/>
    </xf>
    <xf numFmtId="0" fontId="46" fillId="0" borderId="10" xfId="96" applyFont="1" applyBorder="1" applyAlignment="1">
      <alignment vertical="center"/>
    </xf>
    <xf numFmtId="0" fontId="50" fillId="0" borderId="6" xfId="142" applyFont="1" applyFill="1" applyBorder="1" applyAlignment="1">
      <alignment horizontal="left" vertical="top"/>
    </xf>
    <xf numFmtId="0" fontId="46" fillId="0" borderId="6" xfId="31" applyNumberFormat="1" applyFont="1" applyFill="1" applyBorder="1" applyAlignment="1" applyProtection="1">
      <alignment vertical="center" wrapText="1"/>
    </xf>
    <xf numFmtId="0" fontId="46" fillId="0" borderId="10" xfId="31" applyNumberFormat="1" applyFont="1" applyFill="1" applyBorder="1" applyAlignment="1" applyProtection="1">
      <alignment vertical="center" wrapText="1"/>
    </xf>
    <xf numFmtId="0" fontId="50" fillId="0" borderId="6" xfId="142" applyFont="1" applyFill="1" applyBorder="1" applyAlignment="1">
      <alignment horizontal="left" vertical="center" wrapText="1"/>
    </xf>
    <xf numFmtId="171" fontId="46" fillId="0" borderId="10" xfId="33" applyNumberFormat="1" applyFont="1" applyFill="1" applyBorder="1" applyAlignment="1">
      <alignment horizontal="left" wrapText="1"/>
    </xf>
    <xf numFmtId="171" fontId="45" fillId="37" borderId="10" xfId="42" applyNumberFormat="1" applyFont="1" applyFill="1" applyBorder="1" applyAlignment="1">
      <alignment vertical="center"/>
    </xf>
    <xf numFmtId="171" fontId="45" fillId="37" borderId="10" xfId="33" quotePrefix="1" applyNumberFormat="1" applyFont="1" applyFill="1" applyBorder="1" applyAlignment="1">
      <alignment horizontal="right" vertical="center"/>
    </xf>
    <xf numFmtId="171" fontId="45" fillId="37" borderId="10" xfId="33" quotePrefix="1" applyNumberFormat="1" applyFont="1" applyFill="1" applyBorder="1" applyAlignment="1">
      <alignment vertical="center" wrapText="1"/>
    </xf>
    <xf numFmtId="171" fontId="45" fillId="37" borderId="6" xfId="33" quotePrefix="1" applyNumberFormat="1" applyFont="1" applyFill="1" applyBorder="1" applyAlignment="1">
      <alignment horizontal="right" vertical="center"/>
    </xf>
    <xf numFmtId="171" fontId="45" fillId="37" borderId="6" xfId="33" quotePrefix="1" applyNumberFormat="1" applyFont="1" applyFill="1" applyBorder="1" applyAlignment="1">
      <alignment vertical="center" wrapText="1"/>
    </xf>
    <xf numFmtId="3" fontId="45" fillId="37" borderId="6" xfId="96" applyNumberFormat="1" applyFont="1" applyFill="1" applyBorder="1" applyAlignment="1">
      <alignment vertical="center" wrapText="1"/>
    </xf>
    <xf numFmtId="3" fontId="45" fillId="37" borderId="6" xfId="96" applyNumberFormat="1" applyFont="1" applyFill="1" applyBorder="1" applyAlignment="1">
      <alignment horizontal="right" vertical="center"/>
    </xf>
    <xf numFmtId="0" fontId="45" fillId="37" borderId="6" xfId="96" applyFont="1" applyFill="1" applyBorder="1" applyAlignment="1">
      <alignment vertical="center"/>
    </xf>
    <xf numFmtId="0" fontId="46" fillId="0" borderId="6" xfId="33" quotePrefix="1" applyNumberFormat="1" applyFont="1" applyFill="1" applyBorder="1" applyAlignment="1">
      <alignment horizontal="right" vertical="center"/>
    </xf>
    <xf numFmtId="3" fontId="46" fillId="0" borderId="6" xfId="0" applyNumberFormat="1" applyFont="1" applyBorder="1" applyAlignment="1">
      <alignment vertical="center" wrapText="1"/>
    </xf>
    <xf numFmtId="0" fontId="46" fillId="0" borderId="6" xfId="0" applyFont="1" applyBorder="1" applyAlignment="1">
      <alignment horizontal="left" vertical="center" wrapText="1"/>
    </xf>
    <xf numFmtId="0" fontId="46" fillId="0" borderId="6" xfId="0" applyFont="1" applyBorder="1" applyAlignment="1">
      <alignment vertical="center" wrapText="1"/>
    </xf>
    <xf numFmtId="0" fontId="46" fillId="0" borderId="10" xfId="33" quotePrefix="1" applyNumberFormat="1" applyFont="1" applyFill="1" applyBorder="1" applyAlignment="1">
      <alignment horizontal="right" vertical="center"/>
    </xf>
    <xf numFmtId="3" fontId="46" fillId="0" borderId="10" xfId="0" applyNumberFormat="1" applyFont="1" applyBorder="1" applyAlignment="1">
      <alignment vertical="center" wrapText="1"/>
    </xf>
    <xf numFmtId="0" fontId="46" fillId="0" borderId="10" xfId="0" applyFont="1" applyBorder="1" applyAlignment="1">
      <alignment horizontal="left" vertical="center" wrapText="1"/>
    </xf>
    <xf numFmtId="0" fontId="46" fillId="0" borderId="10" xfId="0" applyFont="1" applyBorder="1" applyAlignment="1">
      <alignment vertical="center" wrapText="1"/>
    </xf>
    <xf numFmtId="0" fontId="45" fillId="37" borderId="10" xfId="33" quotePrefix="1" applyNumberFormat="1" applyFont="1" applyFill="1" applyBorder="1" applyAlignment="1">
      <alignment horizontal="right" vertical="center"/>
    </xf>
    <xf numFmtId="3" fontId="45" fillId="37" borderId="10" xfId="0" applyNumberFormat="1" applyFont="1" applyFill="1" applyBorder="1" applyAlignment="1">
      <alignment vertical="center" wrapText="1"/>
    </xf>
    <xf numFmtId="0" fontId="45" fillId="37" borderId="10" xfId="0" applyFont="1" applyFill="1" applyBorder="1" applyAlignment="1">
      <alignment horizontal="left" vertical="center" wrapText="1"/>
    </xf>
    <xf numFmtId="0" fontId="45" fillId="37" borderId="10" xfId="0" applyFont="1" applyFill="1" applyBorder="1" applyAlignment="1">
      <alignment vertical="center" wrapText="1"/>
    </xf>
    <xf numFmtId="3" fontId="45" fillId="37" borderId="10" xfId="96" applyNumberFormat="1" applyFont="1" applyFill="1" applyBorder="1" applyAlignment="1">
      <alignment horizontal="right" vertical="center"/>
    </xf>
    <xf numFmtId="0" fontId="45" fillId="37" borderId="10" xfId="96" applyFont="1" applyFill="1" applyBorder="1" applyAlignment="1">
      <alignment vertical="center"/>
    </xf>
    <xf numFmtId="3" fontId="45" fillId="37" borderId="10" xfId="96" applyNumberFormat="1" applyFont="1" applyFill="1" applyBorder="1" applyAlignment="1">
      <alignment vertical="center" wrapText="1"/>
    </xf>
    <xf numFmtId="0" fontId="45" fillId="37" borderId="6" xfId="33" quotePrefix="1" applyNumberFormat="1" applyFont="1" applyFill="1" applyBorder="1" applyAlignment="1">
      <alignment horizontal="right" vertical="center"/>
    </xf>
    <xf numFmtId="3" fontId="45" fillId="37" borderId="6" xfId="0" applyNumberFormat="1" applyFont="1" applyFill="1" applyBorder="1" applyAlignment="1">
      <alignment vertical="center" wrapText="1"/>
    </xf>
    <xf numFmtId="0" fontId="45" fillId="37" borderId="6" xfId="0" applyFont="1" applyFill="1" applyBorder="1" applyAlignment="1">
      <alignment horizontal="left" vertical="center" wrapText="1"/>
    </xf>
    <xf numFmtId="0" fontId="45" fillId="37" borderId="6" xfId="0" applyFont="1" applyFill="1" applyBorder="1" applyAlignment="1">
      <alignment vertical="center" wrapText="1"/>
    </xf>
    <xf numFmtId="0" fontId="45" fillId="38" borderId="6" xfId="33" quotePrefix="1" applyNumberFormat="1" applyFont="1" applyFill="1" applyBorder="1" applyAlignment="1">
      <alignment horizontal="right" vertical="center"/>
    </xf>
    <xf numFmtId="3" fontId="45" fillId="38" borderId="6" xfId="0" applyNumberFormat="1" applyFont="1" applyFill="1" applyBorder="1" applyAlignment="1">
      <alignment vertical="center" wrapText="1"/>
    </xf>
    <xf numFmtId="171" fontId="45" fillId="38" borderId="10" xfId="42" applyNumberFormat="1" applyFont="1" applyFill="1" applyBorder="1" applyAlignment="1">
      <alignment vertical="center" wrapText="1"/>
    </xf>
    <xf numFmtId="0" fontId="45" fillId="38" borderId="6" xfId="0" applyFont="1" applyFill="1" applyBorder="1" applyAlignment="1">
      <alignment horizontal="left" vertical="center" wrapText="1"/>
    </xf>
    <xf numFmtId="0" fontId="45" fillId="38" borderId="6" xfId="0" applyFont="1" applyFill="1" applyBorder="1" applyAlignment="1">
      <alignment vertical="center" wrapText="1"/>
    </xf>
    <xf numFmtId="1" fontId="46" fillId="0" borderId="10" xfId="96" applyNumberFormat="1" applyFont="1" applyBorder="1" applyAlignment="1">
      <alignment vertical="center" wrapText="1"/>
    </xf>
    <xf numFmtId="171" fontId="46" fillId="21" borderId="31" xfId="33" applyNumberFormat="1" applyFont="1" applyFill="1" applyBorder="1" applyAlignment="1">
      <alignment horizontal="center" vertical="center" wrapText="1"/>
    </xf>
    <xf numFmtId="1" fontId="45" fillId="37" borderId="10" xfId="96" applyNumberFormat="1" applyFont="1" applyFill="1" applyBorder="1" applyAlignment="1">
      <alignment vertical="center" wrapText="1"/>
    </xf>
    <xf numFmtId="171" fontId="45" fillId="37" borderId="31" xfId="33" applyNumberFormat="1" applyFont="1" applyFill="1" applyBorder="1" applyAlignment="1">
      <alignment horizontal="center" vertical="center" wrapText="1"/>
    </xf>
    <xf numFmtId="1" fontId="46" fillId="0" borderId="6" xfId="96" applyNumberFormat="1" applyFont="1" applyBorder="1" applyAlignment="1">
      <alignment vertical="center" wrapText="1"/>
    </xf>
    <xf numFmtId="171" fontId="46" fillId="21" borderId="20" xfId="33" applyNumberFormat="1" applyFont="1" applyFill="1" applyBorder="1" applyAlignment="1">
      <alignment horizontal="center" vertical="center" wrapText="1"/>
    </xf>
    <xf numFmtId="1" fontId="45" fillId="37" borderId="6" xfId="96" applyNumberFormat="1" applyFont="1" applyFill="1" applyBorder="1" applyAlignment="1">
      <alignment vertical="center" wrapText="1"/>
    </xf>
    <xf numFmtId="171" fontId="45" fillId="37" borderId="20" xfId="33" applyNumberFormat="1" applyFont="1" applyFill="1" applyBorder="1" applyAlignment="1">
      <alignment horizontal="center" vertical="center" wrapText="1"/>
    </xf>
    <xf numFmtId="171" fontId="46" fillId="21" borderId="26" xfId="33" applyNumberFormat="1" applyFont="1" applyFill="1" applyBorder="1" applyAlignment="1">
      <alignment horizontal="center" vertical="center" wrapText="1"/>
    </xf>
    <xf numFmtId="171" fontId="45" fillId="37" borderId="26" xfId="33" applyNumberFormat="1" applyFont="1" applyFill="1" applyBorder="1" applyAlignment="1">
      <alignment horizontal="center" vertical="center" wrapText="1"/>
    </xf>
    <xf numFmtId="171" fontId="46" fillId="0" borderId="6" xfId="33" applyNumberFormat="1" applyFont="1" applyFill="1" applyBorder="1" applyAlignment="1">
      <alignment horizontal="left" wrapText="1"/>
    </xf>
    <xf numFmtId="0" fontId="45" fillId="37" borderId="6" xfId="31" applyNumberFormat="1" applyFont="1" applyFill="1" applyBorder="1" applyAlignment="1" applyProtection="1">
      <alignment vertical="center" wrapText="1"/>
    </xf>
    <xf numFmtId="0" fontId="51" fillId="37" borderId="6" xfId="142" applyFont="1" applyFill="1" applyBorder="1" applyAlignment="1">
      <alignment horizontal="left" vertical="center" wrapText="1"/>
    </xf>
    <xf numFmtId="3" fontId="46" fillId="0" borderId="6" xfId="0" applyNumberFormat="1" applyFont="1" applyBorder="1" applyAlignment="1">
      <alignment horizontal="left" vertical="center" wrapText="1"/>
    </xf>
    <xf numFmtId="1" fontId="46" fillId="0" borderId="6" xfId="33" applyNumberFormat="1" applyFont="1" applyBorder="1" applyAlignment="1">
      <alignment vertical="center"/>
    </xf>
    <xf numFmtId="1" fontId="46" fillId="0" borderId="6" xfId="96" applyNumberFormat="1" applyFont="1" applyBorder="1" applyAlignment="1">
      <alignment horizontal="right" vertical="center" wrapText="1"/>
    </xf>
    <xf numFmtId="3" fontId="45" fillId="37" borderId="6" xfId="0" applyNumberFormat="1" applyFont="1" applyFill="1" applyBorder="1" applyAlignment="1">
      <alignment horizontal="left" vertical="center" wrapText="1"/>
    </xf>
    <xf numFmtId="1" fontId="45" fillId="37" borderId="6" xfId="33" applyNumberFormat="1" applyFont="1" applyFill="1" applyBorder="1" applyAlignment="1">
      <alignment vertical="center"/>
    </xf>
    <xf numFmtId="1" fontId="45" fillId="37" borderId="6" xfId="96" applyNumberFormat="1" applyFont="1" applyFill="1" applyBorder="1" applyAlignment="1">
      <alignment horizontal="right" vertical="center" wrapText="1"/>
    </xf>
    <xf numFmtId="171" fontId="46" fillId="38" borderId="10" xfId="42" applyNumberFormat="1" applyFont="1" applyFill="1" applyBorder="1" applyAlignment="1">
      <alignment vertical="center"/>
    </xf>
    <xf numFmtId="171" fontId="46" fillId="38" borderId="6" xfId="33" quotePrefix="1" applyNumberFormat="1" applyFont="1" applyFill="1" applyBorder="1" applyAlignment="1">
      <alignment horizontal="right" vertical="center"/>
    </xf>
    <xf numFmtId="171" fontId="46" fillId="38" borderId="6" xfId="33" applyNumberFormat="1" applyFont="1" applyFill="1" applyBorder="1" applyAlignment="1">
      <alignment horizontal="left" vertical="center" wrapText="1"/>
    </xf>
    <xf numFmtId="171" fontId="46" fillId="38" borderId="6" xfId="42" applyNumberFormat="1" applyFont="1" applyFill="1" applyBorder="1" applyAlignment="1">
      <alignment vertical="center" wrapText="1"/>
    </xf>
    <xf numFmtId="0" fontId="46" fillId="38" borderId="6" xfId="96" applyFont="1" applyFill="1" applyBorder="1" applyAlignment="1">
      <alignment horizontal="left" vertical="center" wrapText="1"/>
    </xf>
    <xf numFmtId="0" fontId="46" fillId="38" borderId="6" xfId="96" applyFont="1" applyFill="1" applyBorder="1" applyAlignment="1">
      <alignment vertical="center" wrapText="1"/>
    </xf>
    <xf numFmtId="3" fontId="45" fillId="22" borderId="6" xfId="129" applyNumberFormat="1" applyFont="1" applyFill="1" applyBorder="1" applyAlignment="1" applyProtection="1">
      <alignment horizontal="center" vertical="center" wrapText="1"/>
      <protection locked="0"/>
    </xf>
    <xf numFmtId="171" fontId="45" fillId="22" borderId="6" xfId="33" applyNumberFormat="1" applyFont="1" applyFill="1" applyBorder="1" applyAlignment="1" applyProtection="1">
      <alignment horizontal="left" vertical="center" wrapText="1"/>
      <protection locked="0"/>
    </xf>
    <xf numFmtId="171" fontId="46" fillId="0" borderId="0" xfId="33" applyNumberFormat="1" applyFont="1" applyFill="1" applyBorder="1" applyAlignment="1">
      <alignment vertical="center"/>
    </xf>
    <xf numFmtId="3" fontId="45" fillId="34" borderId="6" xfId="129" applyNumberFormat="1" applyFont="1" applyFill="1" applyBorder="1" applyAlignment="1" applyProtection="1">
      <alignment horizontal="center" vertical="center" wrapText="1"/>
      <protection locked="0"/>
    </xf>
    <xf numFmtId="171" fontId="45" fillId="34" borderId="6" xfId="33" applyNumberFormat="1" applyFont="1" applyFill="1" applyBorder="1" applyAlignment="1" applyProtection="1">
      <alignment vertical="center" wrapText="1"/>
      <protection locked="0"/>
    </xf>
    <xf numFmtId="3" fontId="45" fillId="34" borderId="6" xfId="129" applyNumberFormat="1" applyFont="1" applyFill="1" applyBorder="1" applyAlignment="1" applyProtection="1">
      <alignment horizontal="left" vertical="center"/>
      <protection locked="0"/>
    </xf>
    <xf numFmtId="171" fontId="45" fillId="34" borderId="6" xfId="33" applyNumberFormat="1" applyFont="1" applyFill="1" applyBorder="1" applyAlignment="1" applyProtection="1">
      <alignment horizontal="right" vertical="center" wrapText="1"/>
      <protection locked="0"/>
    </xf>
    <xf numFmtId="171" fontId="45" fillId="34" borderId="6" xfId="33" applyNumberFormat="1" applyFont="1" applyFill="1" applyBorder="1" applyAlignment="1" applyProtection="1">
      <alignment horizontal="left" vertical="center" wrapText="1"/>
      <protection locked="0"/>
    </xf>
    <xf numFmtId="171" fontId="45" fillId="34" borderId="6" xfId="33" applyNumberFormat="1" applyFont="1" applyFill="1" applyBorder="1" applyAlignment="1" applyProtection="1">
      <alignment horizontal="left" vertical="center"/>
      <protection locked="0"/>
    </xf>
    <xf numFmtId="171" fontId="45" fillId="34" borderId="6" xfId="33" applyNumberFormat="1" applyFont="1" applyFill="1" applyBorder="1" applyAlignment="1" applyProtection="1">
      <alignment vertical="center"/>
      <protection locked="0"/>
    </xf>
    <xf numFmtId="171" fontId="45" fillId="34" borderId="6" xfId="33" applyNumberFormat="1" applyFont="1" applyFill="1" applyBorder="1" applyAlignment="1" applyProtection="1">
      <alignment horizontal="center" vertical="center" wrapText="1"/>
      <protection locked="0"/>
    </xf>
    <xf numFmtId="171" fontId="46" fillId="0" borderId="6" xfId="33" applyNumberFormat="1" applyFont="1" applyBorder="1" applyAlignment="1">
      <alignment horizontal="right" vertical="center"/>
    </xf>
    <xf numFmtId="0" fontId="46" fillId="25" borderId="6" xfId="96" applyFont="1" applyFill="1" applyBorder="1" applyAlignment="1">
      <alignment horizontal="left" vertical="center"/>
    </xf>
    <xf numFmtId="0" fontId="46" fillId="25" borderId="6" xfId="96" applyFont="1" applyFill="1" applyBorder="1" applyAlignment="1">
      <alignment vertical="center"/>
    </xf>
    <xf numFmtId="171" fontId="46" fillId="0" borderId="6" xfId="33" applyNumberFormat="1" applyFont="1" applyFill="1" applyBorder="1" applyAlignment="1">
      <alignment horizontal="right" vertical="center" wrapText="1"/>
    </xf>
    <xf numFmtId="3" fontId="45" fillId="22" borderId="6" xfId="129" applyNumberFormat="1" applyFont="1" applyFill="1" applyBorder="1" applyAlignment="1" applyProtection="1">
      <alignment vertical="center" wrapText="1"/>
      <protection locked="0"/>
    </xf>
    <xf numFmtId="171" fontId="45" fillId="22" borderId="20" xfId="33" applyNumberFormat="1" applyFont="1" applyFill="1" applyBorder="1" applyAlignment="1" applyProtection="1">
      <alignment horizontal="left" vertical="center" wrapText="1"/>
      <protection locked="0"/>
    </xf>
    <xf numFmtId="3" fontId="45" fillId="22" borderId="3" xfId="129" applyNumberFormat="1" applyFont="1" applyFill="1" applyBorder="1" applyAlignment="1" applyProtection="1">
      <alignment vertical="center" wrapText="1"/>
      <protection locked="0"/>
    </xf>
    <xf numFmtId="171" fontId="45" fillId="22" borderId="3" xfId="33" applyNumberFormat="1" applyFont="1" applyFill="1" applyBorder="1" applyAlignment="1" applyProtection="1">
      <alignment horizontal="left" vertical="center" wrapText="1"/>
      <protection locked="0"/>
    </xf>
    <xf numFmtId="171" fontId="45" fillId="22" borderId="21" xfId="33" applyNumberFormat="1" applyFont="1" applyFill="1" applyBorder="1" applyAlignment="1" applyProtection="1">
      <alignment horizontal="left" vertical="center" wrapText="1"/>
      <protection locked="0"/>
    </xf>
    <xf numFmtId="3" fontId="45" fillId="0" borderId="9" xfId="129" applyNumberFormat="1" applyFont="1" applyBorder="1" applyAlignment="1" applyProtection="1">
      <alignment vertical="center"/>
      <protection locked="0"/>
    </xf>
    <xf numFmtId="171" fontId="46" fillId="0" borderId="9" xfId="33" applyNumberFormat="1" applyFont="1" applyFill="1" applyBorder="1" applyAlignment="1" applyProtection="1">
      <alignment vertical="center" wrapText="1"/>
      <protection locked="0"/>
    </xf>
    <xf numFmtId="3" fontId="45" fillId="0" borderId="9" xfId="129" applyNumberFormat="1" applyFont="1" applyBorder="1" applyAlignment="1" applyProtection="1">
      <alignment vertical="center" wrapText="1"/>
      <protection locked="0"/>
    </xf>
    <xf numFmtId="171" fontId="45" fillId="0" borderId="9" xfId="33" applyNumberFormat="1" applyFont="1" applyFill="1" applyBorder="1" applyAlignment="1" applyProtection="1">
      <alignment horizontal="right" vertical="center" wrapText="1"/>
      <protection locked="0"/>
    </xf>
    <xf numFmtId="3" fontId="45" fillId="0" borderId="9" xfId="129" applyNumberFormat="1" applyFont="1" applyBorder="1" applyAlignment="1" applyProtection="1">
      <alignment horizontal="left" vertical="center"/>
      <protection locked="0"/>
    </xf>
    <xf numFmtId="171" fontId="45" fillId="0" borderId="9" xfId="33" applyNumberFormat="1" applyFont="1" applyFill="1" applyBorder="1" applyAlignment="1" applyProtection="1">
      <alignment vertical="center" wrapText="1"/>
      <protection locked="0"/>
    </xf>
    <xf numFmtId="0" fontId="46" fillId="25" borderId="0" xfId="129" applyFont="1" applyFill="1" applyAlignment="1">
      <alignment horizontal="right" vertical="center"/>
    </xf>
    <xf numFmtId="0" fontId="46" fillId="25" borderId="0" xfId="129" applyFont="1" applyFill="1" applyAlignment="1">
      <alignment vertical="center"/>
    </xf>
    <xf numFmtId="171" fontId="46" fillId="25" borderId="0" xfId="33" applyNumberFormat="1" applyFont="1" applyFill="1" applyAlignment="1">
      <alignment horizontal="right" vertical="center"/>
    </xf>
    <xf numFmtId="3" fontId="45" fillId="22" borderId="23" xfId="129" applyNumberFormat="1" applyFont="1" applyFill="1" applyBorder="1" applyAlignment="1" applyProtection="1">
      <alignment vertical="center" wrapText="1"/>
      <protection locked="0"/>
    </xf>
    <xf numFmtId="171" fontId="45" fillId="22" borderId="13" xfId="33" applyNumberFormat="1" applyFont="1" applyFill="1" applyBorder="1" applyAlignment="1" applyProtection="1">
      <alignment vertical="center" wrapText="1"/>
      <protection locked="0"/>
    </xf>
    <xf numFmtId="3" fontId="45" fillId="22" borderId="13" xfId="129" applyNumberFormat="1" applyFont="1" applyFill="1" applyBorder="1" applyAlignment="1" applyProtection="1">
      <alignment vertical="center"/>
      <protection locked="0"/>
    </xf>
    <xf numFmtId="179" fontId="45" fillId="22" borderId="13" xfId="74" applyNumberFormat="1" applyFont="1" applyFill="1" applyBorder="1" applyAlignment="1" applyProtection="1">
      <alignment vertical="center" wrapText="1"/>
      <protection locked="0"/>
    </xf>
    <xf numFmtId="179" fontId="45" fillId="22" borderId="14" xfId="74" applyNumberFormat="1" applyFont="1" applyFill="1" applyBorder="1" applyAlignment="1" applyProtection="1">
      <alignment vertical="center" wrapText="1"/>
      <protection locked="0"/>
    </xf>
    <xf numFmtId="0" fontId="46" fillId="21" borderId="0" xfId="129" applyFont="1" applyFill="1" applyAlignment="1">
      <alignment horizontal="center" vertical="center" wrapText="1"/>
    </xf>
    <xf numFmtId="171" fontId="46" fillId="21" borderId="0" xfId="33" applyNumberFormat="1" applyFont="1" applyFill="1" applyAlignment="1">
      <alignment horizontal="center" vertical="center"/>
    </xf>
    <xf numFmtId="3" fontId="46" fillId="0" borderId="22" xfId="118" applyNumberFormat="1" applyFont="1" applyBorder="1" applyAlignment="1">
      <alignment horizontal="left" vertical="center" wrapText="1"/>
    </xf>
    <xf numFmtId="171" fontId="46" fillId="0" borderId="10" xfId="33" applyNumberFormat="1" applyFont="1" applyFill="1" applyBorder="1" applyAlignment="1" applyProtection="1">
      <alignment vertical="center" wrapText="1"/>
      <protection locked="0"/>
    </xf>
    <xf numFmtId="179" fontId="46" fillId="0" borderId="10" xfId="74" applyNumberFormat="1" applyFont="1" applyFill="1" applyBorder="1" applyAlignment="1" applyProtection="1">
      <alignment horizontal="right" vertical="center" wrapText="1"/>
      <protection locked="0"/>
    </xf>
    <xf numFmtId="179" fontId="46" fillId="0" borderId="10" xfId="74" applyNumberFormat="1" applyFont="1" applyFill="1" applyBorder="1" applyAlignment="1" applyProtection="1">
      <alignment horizontal="left" vertical="center" wrapText="1"/>
      <protection locked="0"/>
    </xf>
    <xf numFmtId="179" fontId="46" fillId="25" borderId="0" xfId="129" applyNumberFormat="1" applyFont="1" applyFill="1" applyAlignment="1">
      <alignment vertical="center"/>
    </xf>
    <xf numFmtId="171" fontId="46" fillId="25" borderId="0" xfId="33" applyNumberFormat="1" applyFont="1" applyFill="1" applyAlignment="1">
      <alignment vertical="center"/>
    </xf>
    <xf numFmtId="3" fontId="46" fillId="0" borderId="4" xfId="118" applyNumberFormat="1" applyFont="1" applyBorder="1" applyAlignment="1">
      <alignment horizontal="left" vertical="center" wrapText="1"/>
    </xf>
    <xf numFmtId="171" fontId="46" fillId="0" borderId="6" xfId="33" applyNumberFormat="1" applyFont="1" applyFill="1" applyBorder="1" applyAlignment="1" applyProtection="1">
      <alignment vertical="center" wrapText="1"/>
      <protection locked="0"/>
    </xf>
    <xf numFmtId="3" fontId="46" fillId="0" borderId="6" xfId="118" applyNumberFormat="1" applyFont="1" applyBorder="1" applyAlignment="1">
      <alignment horizontal="left" vertical="center"/>
    </xf>
    <xf numFmtId="179" fontId="46" fillId="0" borderId="6" xfId="74" applyNumberFormat="1" applyFont="1" applyFill="1" applyBorder="1" applyAlignment="1" applyProtection="1">
      <alignment horizontal="right" vertical="center" wrapText="1"/>
      <protection locked="0"/>
    </xf>
    <xf numFmtId="179" fontId="46" fillId="0" borderId="6" xfId="74" applyNumberFormat="1" applyFont="1" applyFill="1" applyBorder="1" applyAlignment="1" applyProtection="1">
      <alignment horizontal="left" vertical="center" wrapText="1"/>
      <protection locked="0"/>
    </xf>
    <xf numFmtId="171" fontId="46" fillId="25" borderId="0" xfId="129" applyNumberFormat="1" applyFont="1" applyFill="1" applyAlignment="1">
      <alignment vertical="center"/>
    </xf>
    <xf numFmtId="3" fontId="45" fillId="22" borderId="6" xfId="129" applyNumberFormat="1" applyFont="1" applyFill="1" applyBorder="1" applyAlignment="1" applyProtection="1">
      <alignment vertical="center"/>
      <protection locked="0"/>
    </xf>
    <xf numFmtId="171" fontId="46" fillId="22" borderId="6" xfId="33" applyNumberFormat="1" applyFont="1" applyFill="1" applyBorder="1" applyAlignment="1" applyProtection="1">
      <alignment vertical="center" wrapText="1"/>
      <protection locked="0"/>
    </xf>
    <xf numFmtId="179" fontId="45" fillId="22" borderId="6" xfId="74" applyNumberFormat="1" applyFont="1" applyFill="1" applyBorder="1" applyAlignment="1" applyProtection="1">
      <alignment horizontal="right" vertical="center" wrapText="1"/>
      <protection locked="0"/>
    </xf>
    <xf numFmtId="179" fontId="45" fillId="22" borderId="6" xfId="74" applyNumberFormat="1" applyFont="1" applyFill="1" applyBorder="1" applyAlignment="1" applyProtection="1">
      <alignment horizontal="left" vertical="center" wrapText="1"/>
      <protection locked="0"/>
    </xf>
    <xf numFmtId="179" fontId="45" fillId="0" borderId="0" xfId="129" applyNumberFormat="1" applyFont="1" applyAlignment="1">
      <alignment vertical="center"/>
    </xf>
    <xf numFmtId="171" fontId="46" fillId="0" borderId="0" xfId="129" applyNumberFormat="1" applyFont="1" applyAlignment="1">
      <alignment vertical="center"/>
    </xf>
    <xf numFmtId="171" fontId="46" fillId="0" borderId="0" xfId="33" applyNumberFormat="1" applyFont="1" applyAlignment="1">
      <alignment vertical="center"/>
    </xf>
    <xf numFmtId="3" fontId="46" fillId="0" borderId="6" xfId="118" applyNumberFormat="1" applyFont="1" applyBorder="1" applyAlignment="1">
      <alignment horizontal="left" vertical="center" wrapText="1"/>
    </xf>
    <xf numFmtId="0" fontId="46" fillId="0" borderId="0" xfId="96" applyFont="1"/>
    <xf numFmtId="179" fontId="46" fillId="0" borderId="0" xfId="96" applyNumberFormat="1" applyFont="1" applyAlignment="1">
      <alignment horizontal="right"/>
    </xf>
    <xf numFmtId="0" fontId="45" fillId="0" borderId="0" xfId="96" applyFont="1"/>
    <xf numFmtId="171" fontId="46" fillId="0" borderId="0" xfId="33" applyNumberFormat="1" applyFont="1"/>
    <xf numFmtId="0" fontId="46" fillId="0" borderId="0" xfId="96" applyFont="1" applyAlignment="1">
      <alignment horizontal="right"/>
    </xf>
    <xf numFmtId="0" fontId="46" fillId="0" borderId="0" xfId="0" applyFont="1"/>
    <xf numFmtId="171" fontId="52" fillId="0" borderId="9" xfId="42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0" fontId="52" fillId="0" borderId="9" xfId="0" applyFont="1" applyBorder="1" applyAlignment="1">
      <alignment horizontal="left" wrapText="1"/>
    </xf>
    <xf numFmtId="0" fontId="52" fillId="0" borderId="0" xfId="0" applyFont="1"/>
    <xf numFmtId="0" fontId="52" fillId="0" borderId="9" xfId="0" applyFont="1" applyBorder="1" applyAlignment="1">
      <alignment wrapText="1"/>
    </xf>
    <xf numFmtId="0" fontId="52" fillId="0" borderId="0" xfId="0" applyFont="1" applyAlignment="1">
      <alignment wrapText="1"/>
    </xf>
    <xf numFmtId="0" fontId="52" fillId="0" borderId="0" xfId="96" applyFont="1"/>
    <xf numFmtId="171" fontId="52" fillId="0" borderId="0" xfId="42" applyNumberFormat="1" applyFont="1"/>
    <xf numFmtId="173" fontId="52" fillId="0" borderId="0" xfId="96" applyNumberFormat="1" applyFont="1" applyAlignment="1">
      <alignment horizontal="center"/>
    </xf>
    <xf numFmtId="0" fontId="52" fillId="0" borderId="0" xfId="96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wrapText="1"/>
    </xf>
    <xf numFmtId="0" fontId="45" fillId="0" borderId="0" xfId="0" applyFont="1"/>
    <xf numFmtId="0" fontId="52" fillId="0" borderId="0" xfId="0" applyFont="1" applyAlignment="1">
      <alignment horizontal="center" vertical="center"/>
    </xf>
    <xf numFmtId="171" fontId="46" fillId="21" borderId="0" xfId="33" applyNumberFormat="1" applyFont="1" applyFill="1" applyBorder="1" applyAlignment="1">
      <alignment vertical="center" wrapText="1"/>
    </xf>
    <xf numFmtId="0" fontId="46" fillId="21" borderId="0" xfId="129" applyFont="1" applyFill="1" applyAlignment="1">
      <alignment horizontal="left" vertical="center"/>
    </xf>
    <xf numFmtId="171" fontId="46" fillId="21" borderId="0" xfId="33" applyNumberFormat="1" applyFont="1" applyFill="1" applyBorder="1" applyAlignment="1">
      <alignment horizontal="right" vertical="center" wrapText="1"/>
    </xf>
    <xf numFmtId="171" fontId="46" fillId="21" borderId="0" xfId="33" applyNumberFormat="1" applyFont="1" applyFill="1" applyBorder="1" applyAlignment="1">
      <alignment horizontal="left" vertical="center" wrapText="1"/>
    </xf>
    <xf numFmtId="0" fontId="48" fillId="21" borderId="0" xfId="129" applyFont="1" applyFill="1" applyAlignment="1">
      <alignment horizontal="left" vertical="center"/>
    </xf>
    <xf numFmtId="0" fontId="48" fillId="21" borderId="0" xfId="129" applyFont="1" applyFill="1" applyAlignment="1">
      <alignment horizontal="left" vertical="center" wrapText="1"/>
    </xf>
    <xf numFmtId="171" fontId="48" fillId="21" borderId="0" xfId="33" applyNumberFormat="1" applyFont="1" applyFill="1" applyBorder="1" applyAlignment="1">
      <alignment vertical="center" wrapText="1"/>
    </xf>
    <xf numFmtId="0" fontId="48" fillId="21" borderId="0" xfId="129" applyFont="1" applyFill="1" applyAlignment="1">
      <alignment vertical="center" wrapText="1"/>
    </xf>
    <xf numFmtId="0" fontId="48" fillId="21" borderId="0" xfId="129" applyFont="1" applyFill="1" applyAlignment="1">
      <alignment horizontal="right" vertical="center" wrapText="1"/>
    </xf>
    <xf numFmtId="14" fontId="48" fillId="21" borderId="0" xfId="129" applyNumberFormat="1" applyFont="1" applyFill="1" applyAlignment="1">
      <alignment horizontal="right" vertical="center" wrapText="1"/>
    </xf>
    <xf numFmtId="10" fontId="48" fillId="21" borderId="0" xfId="131" applyNumberFormat="1" applyFont="1" applyFill="1" applyBorder="1" applyAlignment="1">
      <alignment horizontal="right" vertical="center" wrapText="1"/>
    </xf>
    <xf numFmtId="0" fontId="48" fillId="0" borderId="0" xfId="129" applyFont="1" applyAlignment="1">
      <alignment horizontal="center" vertical="center"/>
    </xf>
    <xf numFmtId="171" fontId="46" fillId="21" borderId="5" xfId="33" applyNumberFormat="1" applyFont="1" applyFill="1" applyBorder="1" applyAlignment="1">
      <alignment horizontal="left" vertical="center"/>
    </xf>
    <xf numFmtId="14" fontId="46" fillId="21" borderId="0" xfId="33" applyNumberFormat="1" applyFont="1" applyFill="1" applyBorder="1" applyAlignment="1">
      <alignment horizontal="right" vertical="center"/>
    </xf>
    <xf numFmtId="167" fontId="46" fillId="21" borderId="0" xfId="33" applyFont="1" applyFill="1" applyBorder="1" applyAlignment="1">
      <alignment horizontal="left" vertical="center"/>
    </xf>
    <xf numFmtId="3" fontId="45" fillId="0" borderId="0" xfId="0" quotePrefix="1" applyNumberFormat="1" applyFont="1" applyAlignment="1">
      <alignment vertical="center"/>
    </xf>
    <xf numFmtId="0" fontId="45" fillId="21" borderId="0" xfId="129" applyFont="1" applyFill="1" applyAlignment="1">
      <alignment horizontal="left" vertical="center"/>
    </xf>
    <xf numFmtId="171" fontId="45" fillId="21" borderId="27" xfId="33" applyNumberFormat="1" applyFont="1" applyFill="1" applyBorder="1" applyAlignment="1">
      <alignment horizontal="center" vertical="center" wrapText="1"/>
    </xf>
    <xf numFmtId="171" fontId="45" fillId="21" borderId="27" xfId="33" applyNumberFormat="1" applyFont="1" applyFill="1" applyBorder="1" applyAlignment="1">
      <alignment horizontal="right" vertical="center"/>
    </xf>
    <xf numFmtId="171" fontId="45" fillId="21" borderId="27" xfId="33" applyNumberFormat="1" applyFont="1" applyFill="1" applyBorder="1" applyAlignment="1">
      <alignment horizontal="left" vertical="center" wrapText="1"/>
    </xf>
    <xf numFmtId="171" fontId="45" fillId="21" borderId="27" xfId="33" applyNumberFormat="1" applyFont="1" applyFill="1" applyBorder="1" applyAlignment="1">
      <alignment vertical="center" wrapText="1"/>
    </xf>
    <xf numFmtId="171" fontId="46" fillId="0" borderId="0" xfId="33" applyNumberFormat="1" applyFont="1" applyFill="1" applyBorder="1" applyAlignment="1">
      <alignment horizontal="right" vertical="center"/>
    </xf>
    <xf numFmtId="171" fontId="46" fillId="21" borderId="9" xfId="33" applyNumberFormat="1" applyFont="1" applyFill="1" applyBorder="1" applyAlignment="1">
      <alignment horizontal="left" vertical="center"/>
    </xf>
    <xf numFmtId="171" fontId="46" fillId="21" borderId="0" xfId="33" applyNumberFormat="1" applyFont="1" applyFill="1" applyBorder="1" applyAlignment="1">
      <alignment horizontal="left" vertical="center"/>
    </xf>
    <xf numFmtId="3" fontId="45" fillId="34" borderId="26" xfId="129" applyNumberFormat="1" applyFont="1" applyFill="1" applyBorder="1" applyAlignment="1" applyProtection="1">
      <alignment horizontal="center" vertical="center" wrapText="1"/>
      <protection locked="0"/>
    </xf>
    <xf numFmtId="3" fontId="45" fillId="34" borderId="23" xfId="129" applyNumberFormat="1" applyFont="1" applyFill="1" applyBorder="1" applyAlignment="1" applyProtection="1">
      <alignment vertical="center" wrapText="1"/>
      <protection locked="0"/>
    </xf>
    <xf numFmtId="3" fontId="45" fillId="34" borderId="13" xfId="129" applyNumberFormat="1" applyFont="1" applyFill="1" applyBorder="1" applyAlignment="1" applyProtection="1">
      <alignment horizontal="left" vertical="center" wrapText="1"/>
      <protection locked="0"/>
    </xf>
    <xf numFmtId="14" fontId="45" fillId="34" borderId="13" xfId="33" applyNumberFormat="1" applyFont="1" applyFill="1" applyBorder="1" applyAlignment="1" applyProtection="1">
      <alignment horizontal="center" vertical="center" wrapText="1"/>
      <protection locked="0"/>
    </xf>
    <xf numFmtId="10" fontId="45" fillId="34" borderId="14" xfId="131" applyNumberFormat="1" applyFont="1" applyFill="1" applyBorder="1" applyAlignment="1" applyProtection="1">
      <alignment horizontal="center" vertical="center" wrapText="1"/>
      <protection locked="0"/>
    </xf>
    <xf numFmtId="172" fontId="45" fillId="0" borderId="0" xfId="131" applyNumberFormat="1" applyFont="1" applyFill="1" applyBorder="1" applyAlignment="1" applyProtection="1">
      <alignment horizontal="center" vertical="center" wrapText="1"/>
      <protection locked="0"/>
    </xf>
    <xf numFmtId="14" fontId="45" fillId="21" borderId="5" xfId="33" applyNumberFormat="1" applyFont="1" applyFill="1" applyBorder="1" applyAlignment="1">
      <alignment horizontal="center" vertical="center" wrapText="1"/>
    </xf>
    <xf numFmtId="14" fontId="45" fillId="22" borderId="0" xfId="33" applyNumberFormat="1" applyFont="1" applyFill="1" applyBorder="1" applyAlignment="1" applyProtection="1">
      <alignment horizontal="center" vertical="center" wrapText="1"/>
      <protection locked="0"/>
    </xf>
    <xf numFmtId="167" fontId="45" fillId="22" borderId="0" xfId="33" applyFont="1" applyFill="1" applyBorder="1" applyAlignment="1" applyProtection="1">
      <alignment horizontal="center" vertical="center" wrapText="1"/>
      <protection locked="0"/>
    </xf>
    <xf numFmtId="3" fontId="46" fillId="22" borderId="25" xfId="129" applyNumberFormat="1" applyFont="1" applyFill="1" applyBorder="1" applyAlignment="1" applyProtection="1">
      <alignment horizontal="center" vertical="center" wrapText="1"/>
      <protection locked="0"/>
    </xf>
    <xf numFmtId="171" fontId="46" fillId="0" borderId="10" xfId="33" applyNumberFormat="1" applyFont="1" applyBorder="1" applyAlignment="1" applyProtection="1">
      <alignment horizontal="right" vertical="center" wrapText="1"/>
    </xf>
    <xf numFmtId="3" fontId="46" fillId="25" borderId="25" xfId="154" applyNumberFormat="1" applyFont="1" applyFill="1" applyBorder="1" applyAlignment="1">
      <alignment horizontal="left" vertical="center"/>
    </xf>
    <xf numFmtId="0" fontId="46" fillId="0" borderId="10" xfId="154" applyFont="1" applyBorder="1" applyAlignment="1">
      <alignment vertical="center"/>
    </xf>
    <xf numFmtId="3" fontId="46" fillId="25" borderId="10" xfId="96" applyNumberFormat="1" applyFont="1" applyFill="1" applyBorder="1" applyAlignment="1">
      <alignment vertical="center"/>
    </xf>
    <xf numFmtId="3" fontId="46" fillId="25" borderId="10" xfId="96" applyNumberFormat="1" applyFont="1" applyFill="1" applyBorder="1" applyAlignment="1">
      <alignment horizontal="left" vertical="center"/>
    </xf>
    <xf numFmtId="171" fontId="46" fillId="0" borderId="25" xfId="71" applyNumberFormat="1" applyFont="1" applyFill="1" applyBorder="1" applyAlignment="1">
      <alignment horizontal="center" vertical="center"/>
    </xf>
    <xf numFmtId="14" fontId="46" fillId="0" borderId="10" xfId="96" applyNumberFormat="1" applyFont="1" applyBorder="1" applyAlignment="1">
      <alignment vertical="center"/>
    </xf>
    <xf numFmtId="171" fontId="46" fillId="0" borderId="25" xfId="33" applyNumberFormat="1" applyFont="1" applyFill="1" applyBorder="1" applyAlignment="1" applyProtection="1">
      <alignment vertical="center" wrapText="1"/>
    </xf>
    <xf numFmtId="10" fontId="46" fillId="0" borderId="25" xfId="131" applyNumberFormat="1" applyFont="1" applyFill="1" applyBorder="1" applyAlignment="1" applyProtection="1">
      <alignment horizontal="right" vertical="center" wrapText="1"/>
    </xf>
    <xf numFmtId="172" fontId="46" fillId="0" borderId="0" xfId="131" applyNumberFormat="1" applyFont="1" applyFill="1" applyBorder="1" applyAlignment="1" applyProtection="1">
      <alignment horizontal="right" vertical="center"/>
    </xf>
    <xf numFmtId="171" fontId="46" fillId="0" borderId="5" xfId="33" applyNumberFormat="1" applyFont="1" applyFill="1" applyBorder="1" applyAlignment="1">
      <alignment horizontal="left" vertical="center"/>
    </xf>
    <xf numFmtId="14" fontId="46" fillId="0" borderId="0" xfId="33" applyNumberFormat="1" applyFont="1" applyFill="1" applyBorder="1" applyAlignment="1">
      <alignment horizontal="right" vertical="center"/>
    </xf>
    <xf numFmtId="167" fontId="46" fillId="0" borderId="0" xfId="33" applyFont="1" applyFill="1" applyBorder="1" applyAlignment="1">
      <alignment horizontal="left" vertical="center"/>
    </xf>
    <xf numFmtId="3" fontId="46" fillId="25" borderId="6" xfId="154" applyNumberFormat="1" applyFont="1" applyFill="1" applyBorder="1" applyAlignment="1">
      <alignment horizontal="left" vertical="center"/>
    </xf>
    <xf numFmtId="0" fontId="46" fillId="0" borderId="6" xfId="154" applyFont="1" applyBorder="1" applyAlignment="1">
      <alignment vertical="center"/>
    </xf>
    <xf numFmtId="3" fontId="46" fillId="25" borderId="6" xfId="96" applyNumberFormat="1" applyFont="1" applyFill="1" applyBorder="1" applyAlignment="1">
      <alignment vertical="center"/>
    </xf>
    <xf numFmtId="3" fontId="46" fillId="25" borderId="6" xfId="96" applyNumberFormat="1" applyFont="1" applyFill="1" applyBorder="1" applyAlignment="1">
      <alignment horizontal="left" vertical="center"/>
    </xf>
    <xf numFmtId="171" fontId="46" fillId="0" borderId="6" xfId="71" applyNumberFormat="1" applyFont="1" applyFill="1" applyBorder="1" applyAlignment="1">
      <alignment horizontal="center" vertical="center"/>
    </xf>
    <xf numFmtId="14" fontId="46" fillId="0" borderId="6" xfId="96" applyNumberFormat="1" applyFont="1" applyBorder="1" applyAlignment="1">
      <alignment vertical="center"/>
    </xf>
    <xf numFmtId="171" fontId="46" fillId="0" borderId="6" xfId="33" applyNumberFormat="1" applyFont="1" applyFill="1" applyBorder="1" applyAlignment="1" applyProtection="1">
      <alignment vertical="center" wrapText="1"/>
    </xf>
    <xf numFmtId="10" fontId="46" fillId="0" borderId="6" xfId="131" applyNumberFormat="1" applyFont="1" applyFill="1" applyBorder="1" applyAlignment="1" applyProtection="1">
      <alignment horizontal="right" vertical="center" wrapText="1"/>
    </xf>
    <xf numFmtId="3" fontId="45" fillId="37" borderId="6" xfId="154" applyNumberFormat="1" applyFont="1" applyFill="1" applyBorder="1" applyAlignment="1">
      <alignment horizontal="left" vertical="center"/>
    </xf>
    <xf numFmtId="0" fontId="45" fillId="37" borderId="6" xfId="154" applyFont="1" applyFill="1" applyBorder="1" applyAlignment="1">
      <alignment vertical="center"/>
    </xf>
    <xf numFmtId="3" fontId="45" fillId="37" borderId="6" xfId="96" applyNumberFormat="1" applyFont="1" applyFill="1" applyBorder="1" applyAlignment="1">
      <alignment vertical="center"/>
    </xf>
    <xf numFmtId="3" fontId="45" fillId="37" borderId="6" xfId="96" applyNumberFormat="1" applyFont="1" applyFill="1" applyBorder="1" applyAlignment="1">
      <alignment horizontal="left" vertical="center"/>
    </xf>
    <xf numFmtId="171" fontId="45" fillId="37" borderId="6" xfId="71" applyNumberFormat="1" applyFont="1" applyFill="1" applyBorder="1" applyAlignment="1">
      <alignment horizontal="center" vertical="center"/>
    </xf>
    <xf numFmtId="14" fontId="45" fillId="37" borderId="6" xfId="96" applyNumberFormat="1" applyFont="1" applyFill="1" applyBorder="1" applyAlignment="1">
      <alignment vertical="center"/>
    </xf>
    <xf numFmtId="10" fontId="45" fillId="37" borderId="6" xfId="131" applyNumberFormat="1" applyFont="1" applyFill="1" applyBorder="1" applyAlignment="1" applyProtection="1">
      <alignment horizontal="right" vertical="center" wrapText="1"/>
    </xf>
    <xf numFmtId="3" fontId="46" fillId="25" borderId="10" xfId="154" applyNumberFormat="1" applyFont="1" applyFill="1" applyBorder="1" applyAlignment="1">
      <alignment horizontal="left" vertical="center"/>
    </xf>
    <xf numFmtId="0" fontId="46" fillId="0" borderId="10" xfId="96" applyFont="1" applyBorder="1" applyAlignment="1">
      <alignment horizontal="right" vertical="center" wrapText="1"/>
    </xf>
    <xf numFmtId="171" fontId="46" fillId="0" borderId="10" xfId="71" applyNumberFormat="1" applyFont="1" applyFill="1" applyBorder="1" applyAlignment="1">
      <alignment horizontal="center" vertical="center"/>
    </xf>
    <xf numFmtId="171" fontId="46" fillId="0" borderId="10" xfId="33" applyNumberFormat="1" applyFont="1" applyFill="1" applyBorder="1" applyAlignment="1" applyProtection="1">
      <alignment vertical="center" wrapText="1"/>
    </xf>
    <xf numFmtId="10" fontId="46" fillId="0" borderId="10" xfId="131" applyNumberFormat="1" applyFont="1" applyFill="1" applyBorder="1" applyAlignment="1" applyProtection="1">
      <alignment horizontal="right" vertical="center" wrapText="1"/>
    </xf>
    <xf numFmtId="171" fontId="46" fillId="21" borderId="6" xfId="33" applyNumberFormat="1" applyFont="1" applyFill="1" applyBorder="1" applyAlignment="1">
      <alignment horizontal="left" vertical="center" wrapText="1"/>
    </xf>
    <xf numFmtId="3" fontId="45" fillId="38" borderId="6" xfId="154" applyNumberFormat="1" applyFont="1" applyFill="1" applyBorder="1" applyAlignment="1">
      <alignment horizontal="left" vertical="center"/>
    </xf>
    <xf numFmtId="0" fontId="45" fillId="38" borderId="6" xfId="154" applyFont="1" applyFill="1" applyBorder="1" applyAlignment="1">
      <alignment vertical="center"/>
    </xf>
    <xf numFmtId="3" fontId="45" fillId="38" borderId="6" xfId="96" applyNumberFormat="1" applyFont="1" applyFill="1" applyBorder="1" applyAlignment="1">
      <alignment vertical="center"/>
    </xf>
    <xf numFmtId="3" fontId="45" fillId="38" borderId="6" xfId="96" applyNumberFormat="1" applyFont="1" applyFill="1" applyBorder="1" applyAlignment="1">
      <alignment horizontal="left" vertical="center"/>
    </xf>
    <xf numFmtId="171" fontId="45" fillId="38" borderId="6" xfId="71" applyNumberFormat="1" applyFont="1" applyFill="1" applyBorder="1" applyAlignment="1">
      <alignment horizontal="center" vertical="center"/>
    </xf>
    <xf numFmtId="14" fontId="45" fillId="38" borderId="6" xfId="96" applyNumberFormat="1" applyFont="1" applyFill="1" applyBorder="1" applyAlignment="1">
      <alignment vertical="center"/>
    </xf>
    <xf numFmtId="171" fontId="45" fillId="38" borderId="6" xfId="33" applyNumberFormat="1" applyFont="1" applyFill="1" applyBorder="1" applyAlignment="1" applyProtection="1">
      <alignment vertical="center" wrapText="1"/>
    </xf>
    <xf numFmtId="10" fontId="45" fillId="38" borderId="6" xfId="131" applyNumberFormat="1" applyFont="1" applyFill="1" applyBorder="1" applyAlignment="1" applyProtection="1">
      <alignment horizontal="right" vertical="center" wrapText="1"/>
    </xf>
    <xf numFmtId="0" fontId="45" fillId="34" borderId="28" xfId="129" applyFont="1" applyFill="1" applyBorder="1" applyAlignment="1">
      <alignment horizontal="center" vertical="center"/>
    </xf>
    <xf numFmtId="14" fontId="45" fillId="34" borderId="13" xfId="33" applyNumberFormat="1" applyFont="1" applyFill="1" applyBorder="1" applyAlignment="1" applyProtection="1">
      <alignment vertical="center" wrapText="1"/>
      <protection locked="0"/>
    </xf>
    <xf numFmtId="10" fontId="45" fillId="34" borderId="14" xfId="131" applyNumberFormat="1" applyFont="1" applyFill="1" applyBorder="1" applyAlignment="1" applyProtection="1">
      <alignment horizontal="right" vertical="center" wrapText="1"/>
      <protection locked="0"/>
    </xf>
    <xf numFmtId="172" fontId="45" fillId="0" borderId="0" xfId="131" applyNumberFormat="1" applyFont="1" applyFill="1" applyBorder="1" applyAlignment="1" applyProtection="1">
      <alignment horizontal="center" vertical="center"/>
      <protection locked="0"/>
    </xf>
    <xf numFmtId="14" fontId="45" fillId="0" borderId="0" xfId="33" applyNumberFormat="1" applyFont="1" applyFill="1" applyBorder="1" applyAlignment="1">
      <alignment horizontal="center" vertical="center"/>
    </xf>
    <xf numFmtId="167" fontId="46" fillId="0" borderId="0" xfId="33" applyFont="1" applyFill="1" applyBorder="1" applyAlignment="1">
      <alignment horizontal="center" vertical="center"/>
    </xf>
    <xf numFmtId="0" fontId="45" fillId="0" borderId="0" xfId="129" applyFont="1" applyAlignment="1">
      <alignment horizontal="center" vertical="center"/>
    </xf>
    <xf numFmtId="3" fontId="46" fillId="22" borderId="10" xfId="129" applyNumberFormat="1" applyFont="1" applyFill="1" applyBorder="1" applyAlignment="1" applyProtection="1">
      <alignment horizontal="center" vertical="center" wrapText="1"/>
      <protection locked="0"/>
    </xf>
    <xf numFmtId="171" fontId="46" fillId="0" borderId="10" xfId="42" applyNumberFormat="1" applyFont="1" applyFill="1" applyBorder="1" applyAlignment="1">
      <alignment horizontal="left" vertical="center" wrapText="1"/>
    </xf>
    <xf numFmtId="1" fontId="46" fillId="0" borderId="10" xfId="33" applyNumberFormat="1" applyFont="1" applyBorder="1" applyAlignment="1">
      <alignment vertical="center"/>
    </xf>
    <xf numFmtId="171" fontId="49" fillId="0" borderId="10" xfId="31" applyNumberFormat="1" applyFont="1" applyFill="1" applyBorder="1" applyAlignment="1" applyProtection="1">
      <alignment vertical="center" wrapText="1"/>
    </xf>
    <xf numFmtId="171" fontId="46" fillId="21" borderId="10" xfId="33" applyNumberFormat="1" applyFont="1" applyFill="1" applyBorder="1" applyAlignment="1">
      <alignment horizontal="left" vertical="center" wrapText="1"/>
    </xf>
    <xf numFmtId="171" fontId="45" fillId="37" borderId="10" xfId="33" applyNumberFormat="1" applyFont="1" applyFill="1" applyBorder="1" applyAlignment="1" applyProtection="1">
      <alignment horizontal="right" vertical="center" wrapText="1"/>
    </xf>
    <xf numFmtId="171" fontId="45" fillId="37" borderId="10" xfId="42" applyNumberFormat="1" applyFont="1" applyFill="1" applyBorder="1" applyAlignment="1">
      <alignment horizontal="left" vertical="center" wrapText="1"/>
    </xf>
    <xf numFmtId="1" fontId="45" fillId="37" borderId="10" xfId="33" applyNumberFormat="1" applyFont="1" applyFill="1" applyBorder="1" applyAlignment="1">
      <alignment vertical="center"/>
    </xf>
    <xf numFmtId="171" fontId="53" fillId="37" borderId="10" xfId="31" applyNumberFormat="1" applyFont="1" applyFill="1" applyBorder="1" applyAlignment="1" applyProtection="1">
      <alignment vertical="center" wrapText="1"/>
    </xf>
    <xf numFmtId="0" fontId="45" fillId="37" borderId="10" xfId="96" applyFont="1" applyFill="1" applyBorder="1" applyAlignment="1">
      <alignment horizontal="right" vertical="center" wrapText="1"/>
    </xf>
    <xf numFmtId="171" fontId="45" fillId="37" borderId="10" xfId="71" applyNumberFormat="1" applyFont="1" applyFill="1" applyBorder="1" applyAlignment="1">
      <alignment horizontal="center" vertical="center"/>
    </xf>
    <xf numFmtId="14" fontId="45" fillId="37" borderId="10" xfId="96" applyNumberFormat="1" applyFont="1" applyFill="1" applyBorder="1" applyAlignment="1">
      <alignment vertical="center"/>
    </xf>
    <xf numFmtId="10" fontId="45" fillId="37" borderId="10" xfId="131" applyNumberFormat="1" applyFont="1" applyFill="1" applyBorder="1" applyAlignment="1" applyProtection="1">
      <alignment horizontal="right" vertical="center" wrapText="1"/>
    </xf>
    <xf numFmtId="171" fontId="46" fillId="0" borderId="6" xfId="42" applyNumberFormat="1" applyFont="1" applyFill="1" applyBorder="1" applyAlignment="1">
      <alignment horizontal="left" vertical="center" wrapText="1"/>
    </xf>
    <xf numFmtId="171" fontId="49" fillId="0" borderId="6" xfId="31" applyNumberFormat="1" applyFont="1" applyFill="1" applyBorder="1" applyAlignment="1" applyProtection="1">
      <alignment vertical="center" wrapText="1"/>
    </xf>
    <xf numFmtId="171" fontId="45" fillId="37" borderId="6" xfId="42" applyNumberFormat="1" applyFont="1" applyFill="1" applyBorder="1" applyAlignment="1">
      <alignment horizontal="left" vertical="center" wrapText="1"/>
    </xf>
    <xf numFmtId="171" fontId="53" fillId="37" borderId="6" xfId="31" applyNumberFormat="1" applyFont="1" applyFill="1" applyBorder="1" applyAlignment="1" applyProtection="1">
      <alignment vertical="center" wrapText="1"/>
    </xf>
    <xf numFmtId="1" fontId="45" fillId="38" borderId="6" xfId="33" applyNumberFormat="1" applyFont="1" applyFill="1" applyBorder="1" applyAlignment="1">
      <alignment vertical="center"/>
    </xf>
    <xf numFmtId="0" fontId="45" fillId="38" borderId="6" xfId="0" applyFont="1" applyFill="1" applyBorder="1" applyAlignment="1">
      <alignment vertical="center"/>
    </xf>
    <xf numFmtId="171" fontId="53" fillId="38" borderId="6" xfId="31" applyNumberFormat="1" applyFont="1" applyFill="1" applyBorder="1" applyAlignment="1" applyProtection="1">
      <alignment vertical="center" wrapText="1"/>
    </xf>
    <xf numFmtId="3" fontId="45" fillId="34" borderId="13" xfId="129" applyNumberFormat="1" applyFont="1" applyFill="1" applyBorder="1" applyAlignment="1" applyProtection="1">
      <alignment horizontal="center" vertical="center" wrapText="1"/>
      <protection locked="0"/>
    </xf>
    <xf numFmtId="172" fontId="46" fillId="0" borderId="0" xfId="131" applyNumberFormat="1" applyFont="1" applyFill="1" applyBorder="1" applyAlignment="1" applyProtection="1">
      <alignment horizontal="right" vertical="center"/>
      <protection locked="0"/>
    </xf>
    <xf numFmtId="3" fontId="46" fillId="0" borderId="10" xfId="0" applyNumberFormat="1" applyFont="1" applyBorder="1" applyAlignment="1">
      <alignment horizontal="left" vertical="center" wrapText="1"/>
    </xf>
    <xf numFmtId="1" fontId="46" fillId="0" borderId="10" xfId="96" applyNumberFormat="1" applyFont="1" applyBorder="1" applyAlignment="1">
      <alignment horizontal="right" vertical="center" wrapText="1"/>
    </xf>
    <xf numFmtId="14" fontId="46" fillId="0" borderId="10" xfId="0" applyNumberFormat="1" applyFont="1" applyBorder="1" applyAlignment="1">
      <alignment horizontal="right" vertical="center" wrapText="1"/>
    </xf>
    <xf numFmtId="14" fontId="46" fillId="0" borderId="6" xfId="0" applyNumberFormat="1" applyFont="1" applyBorder="1" applyAlignment="1">
      <alignment horizontal="right" vertical="center" wrapText="1"/>
    </xf>
    <xf numFmtId="171" fontId="45" fillId="37" borderId="10" xfId="33" applyNumberFormat="1" applyFont="1" applyFill="1" applyBorder="1" applyAlignment="1">
      <alignment horizontal="right" vertical="center"/>
    </xf>
    <xf numFmtId="14" fontId="45" fillId="37" borderId="6" xfId="0" applyNumberFormat="1" applyFont="1" applyFill="1" applyBorder="1" applyAlignment="1">
      <alignment horizontal="right" vertical="center" wrapText="1"/>
    </xf>
    <xf numFmtId="3" fontId="45" fillId="37" borderId="10" xfId="0" applyNumberFormat="1" applyFont="1" applyFill="1" applyBorder="1" applyAlignment="1">
      <alignment horizontal="left" vertical="center" wrapText="1"/>
    </xf>
    <xf numFmtId="1" fontId="45" fillId="37" borderId="10" xfId="96" applyNumberFormat="1" applyFont="1" applyFill="1" applyBorder="1" applyAlignment="1">
      <alignment horizontal="right" vertical="center" wrapText="1"/>
    </xf>
    <xf numFmtId="14" fontId="45" fillId="37" borderId="10" xfId="0" applyNumberFormat="1" applyFont="1" applyFill="1" applyBorder="1" applyAlignment="1">
      <alignment horizontal="right" vertical="center" wrapText="1"/>
    </xf>
    <xf numFmtId="3" fontId="49" fillId="0" borderId="6" xfId="31" applyNumberFormat="1" applyFont="1" applyBorder="1" applyAlignment="1" applyProtection="1">
      <alignment vertical="center" wrapText="1"/>
    </xf>
    <xf numFmtId="171" fontId="45" fillId="38" borderId="10" xfId="33" applyNumberFormat="1" applyFont="1" applyFill="1" applyBorder="1" applyAlignment="1">
      <alignment horizontal="right" vertical="center"/>
    </xf>
    <xf numFmtId="1" fontId="45" fillId="38" borderId="6" xfId="96" applyNumberFormat="1" applyFont="1" applyFill="1" applyBorder="1" applyAlignment="1">
      <alignment horizontal="right" vertical="center" wrapText="1"/>
    </xf>
    <xf numFmtId="14" fontId="45" fillId="38" borderId="6" xfId="0" applyNumberFormat="1" applyFont="1" applyFill="1" applyBorder="1" applyAlignment="1">
      <alignment horizontal="right" vertical="center" wrapText="1"/>
    </xf>
    <xf numFmtId="3" fontId="46" fillId="0" borderId="25" xfId="96" applyNumberFormat="1" applyFont="1" applyBorder="1" applyAlignment="1">
      <alignment horizontal="right" vertical="center"/>
    </xf>
    <xf numFmtId="171" fontId="46" fillId="0" borderId="25" xfId="42" applyNumberFormat="1" applyFont="1" applyFill="1" applyBorder="1" applyAlignment="1">
      <alignment horizontal="left" vertical="center" wrapText="1"/>
    </xf>
    <xf numFmtId="3" fontId="46" fillId="0" borderId="25" xfId="0" applyNumberFormat="1" applyFont="1" applyBorder="1" applyAlignment="1">
      <alignment vertical="center" wrapText="1"/>
    </xf>
    <xf numFmtId="171" fontId="49" fillId="0" borderId="25" xfId="31" applyNumberFormat="1" applyFont="1" applyBorder="1" applyAlignment="1" applyProtection="1">
      <alignment horizontal="left" vertical="center" wrapText="1"/>
    </xf>
    <xf numFmtId="0" fontId="46" fillId="0" borderId="25" xfId="96" applyFont="1" applyBorder="1" applyAlignment="1">
      <alignment vertical="center" wrapText="1"/>
    </xf>
    <xf numFmtId="9" fontId="46" fillId="0" borderId="25" xfId="131" applyFont="1" applyFill="1" applyBorder="1" applyAlignment="1">
      <alignment horizontal="left" vertical="center" wrapText="1"/>
    </xf>
    <xf numFmtId="9" fontId="46" fillId="0" borderId="25" xfId="131" applyFont="1" applyFill="1" applyBorder="1" applyAlignment="1">
      <alignment horizontal="right" vertical="center" wrapText="1"/>
    </xf>
    <xf numFmtId="14" fontId="46" fillId="0" borderId="25" xfId="33" applyNumberFormat="1" applyFont="1" applyFill="1" applyBorder="1" applyAlignment="1">
      <alignment horizontal="right" vertical="center" wrapText="1"/>
    </xf>
    <xf numFmtId="172" fontId="46" fillId="0" borderId="0" xfId="131" applyNumberFormat="1" applyFont="1" applyFill="1" applyBorder="1" applyAlignment="1">
      <alignment horizontal="right" vertical="center"/>
    </xf>
    <xf numFmtId="3" fontId="45" fillId="34" borderId="6" xfId="96" applyNumberFormat="1" applyFont="1" applyFill="1" applyBorder="1" applyAlignment="1">
      <alignment horizontal="right" vertical="center"/>
    </xf>
    <xf numFmtId="171" fontId="45" fillId="34" borderId="6" xfId="42" applyNumberFormat="1" applyFont="1" applyFill="1" applyBorder="1" applyAlignment="1">
      <alignment horizontal="left" vertical="center" wrapText="1"/>
    </xf>
    <xf numFmtId="171" fontId="45" fillId="34" borderId="6" xfId="42" applyNumberFormat="1" applyFont="1" applyFill="1" applyBorder="1" applyAlignment="1">
      <alignment vertical="center" wrapText="1"/>
    </xf>
    <xf numFmtId="171" fontId="45" fillId="34" borderId="6" xfId="33" applyNumberFormat="1" applyFont="1" applyFill="1" applyBorder="1" applyAlignment="1">
      <alignment horizontal="left" vertical="center" wrapText="1"/>
    </xf>
    <xf numFmtId="3" fontId="45" fillId="34" borderId="6" xfId="0" applyNumberFormat="1" applyFont="1" applyFill="1" applyBorder="1" applyAlignment="1">
      <alignment vertical="center" wrapText="1"/>
    </xf>
    <xf numFmtId="171" fontId="53" fillId="34" borderId="6" xfId="31" applyNumberFormat="1" applyFont="1" applyFill="1" applyBorder="1" applyAlignment="1" applyProtection="1">
      <alignment horizontal="left" vertical="center" wrapText="1"/>
    </xf>
    <xf numFmtId="0" fontId="45" fillId="34" borderId="6" xfId="96" applyFont="1" applyFill="1" applyBorder="1" applyAlignment="1">
      <alignment vertical="center" wrapText="1"/>
    </xf>
    <xf numFmtId="9" fontId="45" fillId="34" borderId="6" xfId="131" applyFont="1" applyFill="1" applyBorder="1" applyAlignment="1">
      <alignment horizontal="left" vertical="center" wrapText="1"/>
    </xf>
    <xf numFmtId="9" fontId="45" fillId="34" borderId="6" xfId="131" applyFont="1" applyFill="1" applyBorder="1" applyAlignment="1">
      <alignment horizontal="right" vertical="center" wrapText="1"/>
    </xf>
    <xf numFmtId="14" fontId="45" fillId="34" borderId="6" xfId="33" applyNumberFormat="1" applyFont="1" applyFill="1" applyBorder="1" applyAlignment="1">
      <alignment horizontal="right" vertical="center" wrapText="1"/>
    </xf>
    <xf numFmtId="10" fontId="45" fillId="34" borderId="6" xfId="131" applyNumberFormat="1" applyFont="1" applyFill="1" applyBorder="1" applyAlignment="1" applyProtection="1">
      <alignment horizontal="right" vertical="center" wrapText="1"/>
    </xf>
    <xf numFmtId="3" fontId="45" fillId="38" borderId="6" xfId="96" applyNumberFormat="1" applyFont="1" applyFill="1" applyBorder="1" applyAlignment="1">
      <alignment horizontal="right" vertical="center"/>
    </xf>
    <xf numFmtId="171" fontId="53" fillId="38" borderId="6" xfId="31" applyNumberFormat="1" applyFont="1" applyFill="1" applyBorder="1" applyAlignment="1" applyProtection="1">
      <alignment horizontal="left" vertical="center" wrapText="1"/>
    </xf>
    <xf numFmtId="9" fontId="45" fillId="38" borderId="6" xfId="131" applyFont="1" applyFill="1" applyBorder="1" applyAlignment="1">
      <alignment horizontal="left" vertical="center" wrapText="1"/>
    </xf>
    <xf numFmtId="9" fontId="45" fillId="38" borderId="6" xfId="131" applyFont="1" applyFill="1" applyBorder="1" applyAlignment="1">
      <alignment horizontal="right" vertical="center" wrapText="1"/>
    </xf>
    <xf numFmtId="14" fontId="45" fillId="38" borderId="6" xfId="33" applyNumberFormat="1" applyFont="1" applyFill="1" applyBorder="1" applyAlignment="1">
      <alignment horizontal="right" vertical="center" wrapText="1"/>
    </xf>
    <xf numFmtId="0" fontId="46" fillId="0" borderId="28" xfId="129" applyFont="1" applyBorder="1" applyAlignment="1">
      <alignment vertical="center"/>
    </xf>
    <xf numFmtId="172" fontId="46" fillId="0" borderId="0" xfId="131" applyNumberFormat="1" applyFont="1" applyFill="1" applyBorder="1" applyAlignment="1" applyProtection="1">
      <alignment vertical="center"/>
      <protection locked="0"/>
    </xf>
    <xf numFmtId="14" fontId="46" fillId="0" borderId="0" xfId="33" applyNumberFormat="1" applyFont="1" applyFill="1" applyBorder="1" applyAlignment="1">
      <alignment vertical="center"/>
    </xf>
    <xf numFmtId="167" fontId="46" fillId="0" borderId="0" xfId="33" applyFont="1" applyFill="1" applyBorder="1" applyAlignment="1">
      <alignment vertical="center"/>
    </xf>
    <xf numFmtId="0" fontId="46" fillId="0" borderId="10" xfId="129" applyFont="1" applyBorder="1" applyAlignment="1">
      <alignment horizontal="right" vertical="center"/>
    </xf>
    <xf numFmtId="0" fontId="45" fillId="37" borderId="6" xfId="129" applyFont="1" applyFill="1" applyBorder="1" applyAlignment="1">
      <alignment horizontal="right" vertical="center"/>
    </xf>
    <xf numFmtId="3" fontId="46" fillId="0" borderId="27" xfId="0" applyNumberFormat="1" applyFont="1" applyBorder="1" applyAlignment="1">
      <alignment horizontal="left" vertical="center" wrapText="1"/>
    </xf>
    <xf numFmtId="0" fontId="54" fillId="0" borderId="6" xfId="0" applyFont="1" applyBorder="1"/>
    <xf numFmtId="0" fontId="46" fillId="0" borderId="10" xfId="0" quotePrefix="1" applyFont="1" applyBorder="1" applyAlignment="1">
      <alignment vertical="center" wrapText="1"/>
    </xf>
    <xf numFmtId="0" fontId="55" fillId="37" borderId="6" xfId="0" applyFont="1" applyFill="1" applyBorder="1"/>
    <xf numFmtId="0" fontId="45" fillId="37" borderId="6" xfId="0" quotePrefix="1" applyFont="1" applyFill="1" applyBorder="1" applyAlignment="1">
      <alignment vertical="center" wrapText="1"/>
    </xf>
    <xf numFmtId="0" fontId="46" fillId="0" borderId="6" xfId="0" quotePrefix="1" applyFont="1" applyBorder="1" applyAlignment="1">
      <alignment vertical="center" wrapText="1"/>
    </xf>
    <xf numFmtId="0" fontId="46" fillId="25" borderId="10" xfId="0" applyFont="1" applyFill="1" applyBorder="1" applyAlignment="1">
      <alignment horizontal="right"/>
    </xf>
    <xf numFmtId="171" fontId="46" fillId="0" borderId="7" xfId="33" applyNumberFormat="1" applyFont="1" applyFill="1" applyBorder="1" applyAlignment="1">
      <alignment horizontal="left" vertical="center"/>
    </xf>
    <xf numFmtId="171" fontId="49" fillId="0" borderId="10" xfId="31" applyNumberFormat="1" applyFont="1" applyFill="1" applyBorder="1" applyAlignment="1" applyProtection="1">
      <alignment horizontal="left" vertical="center" wrapText="1"/>
    </xf>
    <xf numFmtId="0" fontId="46" fillId="0" borderId="10" xfId="129" applyFont="1" applyBorder="1" applyAlignment="1">
      <alignment vertical="center"/>
    </xf>
    <xf numFmtId="171" fontId="46" fillId="0" borderId="10" xfId="33" applyNumberFormat="1" applyFont="1" applyFill="1" applyBorder="1" applyAlignment="1">
      <alignment vertical="center"/>
    </xf>
    <xf numFmtId="3" fontId="53" fillId="37" borderId="6" xfId="31" applyNumberFormat="1" applyFont="1" applyFill="1" applyBorder="1" applyAlignment="1" applyProtection="1">
      <alignment vertical="center" wrapText="1"/>
    </xf>
    <xf numFmtId="0" fontId="45" fillId="38" borderId="10" xfId="129" applyFont="1" applyFill="1" applyBorder="1" applyAlignment="1">
      <alignment horizontal="right" vertical="center"/>
    </xf>
    <xf numFmtId="3" fontId="45" fillId="38" borderId="6" xfId="0" applyNumberFormat="1" applyFont="1" applyFill="1" applyBorder="1" applyAlignment="1">
      <alignment horizontal="left" vertical="center" wrapText="1"/>
    </xf>
    <xf numFmtId="3" fontId="46" fillId="0" borderId="39" xfId="129" applyNumberFormat="1" applyFont="1" applyBorder="1" applyAlignment="1" applyProtection="1">
      <alignment horizontal="center" vertical="center" wrapText="1"/>
      <protection locked="0"/>
    </xf>
    <xf numFmtId="0" fontId="46" fillId="0" borderId="9" xfId="129" applyFont="1" applyBorder="1" applyAlignment="1">
      <alignment horizontal="right" vertical="center"/>
    </xf>
    <xf numFmtId="3" fontId="46" fillId="0" borderId="5" xfId="0" applyNumberFormat="1" applyFont="1" applyBorder="1" applyAlignment="1">
      <alignment horizontal="left" vertical="center" wrapText="1"/>
    </xf>
    <xf numFmtId="1" fontId="46" fillId="0" borderId="5" xfId="33" applyNumberFormat="1" applyFont="1" applyFill="1" applyBorder="1" applyAlignment="1">
      <alignment vertical="center"/>
    </xf>
    <xf numFmtId="0" fontId="46" fillId="0" borderId="5" xfId="0" applyFont="1" applyBorder="1" applyAlignment="1">
      <alignment vertical="center"/>
    </xf>
    <xf numFmtId="3" fontId="46" fillId="0" borderId="5" xfId="0" applyNumberFormat="1" applyFont="1" applyBorder="1" applyAlignment="1">
      <alignment vertical="center" wrapText="1"/>
    </xf>
    <xf numFmtId="171" fontId="46" fillId="0" borderId="5" xfId="42" applyNumberFormat="1" applyFont="1" applyFill="1" applyBorder="1" applyAlignment="1">
      <alignment vertical="center" wrapText="1"/>
    </xf>
    <xf numFmtId="3" fontId="46" fillId="0" borderId="34" xfId="0" applyNumberFormat="1" applyFont="1" applyBorder="1" applyAlignment="1">
      <alignment vertical="center" wrapText="1"/>
    </xf>
    <xf numFmtId="0" fontId="45" fillId="0" borderId="0" xfId="129" applyFont="1" applyAlignment="1">
      <alignment vertical="center"/>
    </xf>
    <xf numFmtId="3" fontId="56" fillId="35" borderId="6" xfId="129" applyNumberFormat="1" applyFont="1" applyFill="1" applyBorder="1" applyAlignment="1" applyProtection="1">
      <alignment horizontal="right" vertical="center" wrapText="1"/>
      <protection locked="0"/>
    </xf>
    <xf numFmtId="171" fontId="56" fillId="35" borderId="6" xfId="33" applyNumberFormat="1" applyFont="1" applyFill="1" applyBorder="1" applyAlignment="1" applyProtection="1">
      <alignment horizontal="left" vertical="center" wrapText="1"/>
      <protection locked="0"/>
    </xf>
    <xf numFmtId="14" fontId="56" fillId="35" borderId="6" xfId="33" applyNumberFormat="1" applyFont="1" applyFill="1" applyBorder="1" applyAlignment="1" applyProtection="1">
      <alignment horizontal="left" vertical="center" wrapText="1"/>
      <protection locked="0"/>
    </xf>
    <xf numFmtId="10" fontId="56" fillId="35" borderId="6" xfId="131" applyNumberFormat="1" applyFont="1" applyFill="1" applyBorder="1" applyAlignment="1" applyProtection="1">
      <alignment horizontal="right" vertical="center" wrapText="1"/>
      <protection locked="0"/>
    </xf>
    <xf numFmtId="172" fontId="45" fillId="0" borderId="0" xfId="131" applyNumberFormat="1" applyFont="1" applyFill="1" applyBorder="1" applyAlignment="1" applyProtection="1">
      <alignment horizontal="right" vertical="center"/>
      <protection locked="0"/>
    </xf>
    <xf numFmtId="171" fontId="45" fillId="0" borderId="7" xfId="33" applyNumberFormat="1" applyFont="1" applyFill="1" applyBorder="1" applyAlignment="1">
      <alignment horizontal="left" vertical="center"/>
    </xf>
    <xf numFmtId="14" fontId="45" fillId="0" borderId="0" xfId="33" applyNumberFormat="1" applyFont="1" applyFill="1" applyBorder="1" applyAlignment="1">
      <alignment horizontal="right" vertical="center"/>
    </xf>
    <xf numFmtId="167" fontId="45" fillId="0" borderId="0" xfId="33" applyFont="1" applyFill="1" applyBorder="1" applyAlignment="1">
      <alignment horizontal="left" vertical="center"/>
    </xf>
    <xf numFmtId="3" fontId="45" fillId="0" borderId="0" xfId="129" applyNumberFormat="1" applyFont="1" applyAlignment="1" applyProtection="1">
      <alignment horizontal="center" vertical="center" wrapText="1"/>
      <protection locked="0"/>
    </xf>
    <xf numFmtId="3" fontId="45" fillId="0" borderId="0" xfId="129" applyNumberFormat="1" applyFont="1" applyAlignment="1" applyProtection="1">
      <alignment horizontal="right" vertical="center"/>
      <protection locked="0"/>
    </xf>
    <xf numFmtId="3" fontId="45" fillId="0" borderId="0" xfId="129" applyNumberFormat="1" applyFont="1" applyAlignment="1" applyProtection="1">
      <alignment horizontal="left" vertical="center" wrapText="1"/>
      <protection locked="0"/>
    </xf>
    <xf numFmtId="171" fontId="45" fillId="0" borderId="0" xfId="33" applyNumberFormat="1" applyFont="1" applyFill="1" applyBorder="1" applyAlignment="1" applyProtection="1">
      <alignment vertical="center" wrapText="1"/>
      <protection locked="0"/>
    </xf>
    <xf numFmtId="3" fontId="45" fillId="0" borderId="0" xfId="129" applyNumberFormat="1" applyFont="1" applyAlignment="1" applyProtection="1">
      <alignment vertical="center" wrapText="1"/>
      <protection locked="0"/>
    </xf>
    <xf numFmtId="3" fontId="45" fillId="0" borderId="0" xfId="129" applyNumberFormat="1" applyFont="1" applyAlignment="1" applyProtection="1">
      <alignment horizontal="right" vertical="center" wrapText="1"/>
      <protection locked="0"/>
    </xf>
    <xf numFmtId="171" fontId="45" fillId="0" borderId="0" xfId="33" applyNumberFormat="1" applyFont="1" applyFill="1" applyBorder="1" applyAlignment="1" applyProtection="1">
      <alignment horizontal="left" vertical="center" wrapText="1"/>
      <protection locked="0"/>
    </xf>
    <xf numFmtId="14" fontId="45" fillId="0" borderId="0" xfId="33" applyNumberFormat="1" applyFont="1" applyFill="1" applyBorder="1" applyAlignment="1" applyProtection="1">
      <alignment horizontal="left" vertical="center" wrapText="1"/>
      <protection locked="0"/>
    </xf>
    <xf numFmtId="10" fontId="45" fillId="0" borderId="0" xfId="131" applyNumberFormat="1" applyFont="1" applyFill="1" applyBorder="1" applyAlignment="1" applyProtection="1">
      <alignment horizontal="right" vertical="center" wrapText="1"/>
      <protection locked="0"/>
    </xf>
    <xf numFmtId="171" fontId="45" fillId="0" borderId="0" xfId="33" applyNumberFormat="1" applyFont="1" applyFill="1" applyBorder="1" applyAlignment="1">
      <alignment horizontal="left" vertical="center"/>
    </xf>
    <xf numFmtId="14" fontId="45" fillId="0" borderId="0" xfId="129" applyNumberFormat="1" applyFont="1" applyAlignment="1" applyProtection="1">
      <alignment horizontal="right" vertical="center" wrapText="1"/>
      <protection locked="0"/>
    </xf>
    <xf numFmtId="171" fontId="46" fillId="0" borderId="0" xfId="33" applyNumberFormat="1" applyFont="1" applyFill="1" applyBorder="1" applyAlignment="1" applyProtection="1">
      <alignment horizontal="right" vertical="center" wrapText="1"/>
      <protection locked="0"/>
    </xf>
    <xf numFmtId="10" fontId="46" fillId="0" borderId="0" xfId="131" applyNumberFormat="1" applyFont="1" applyFill="1" applyBorder="1" applyAlignment="1">
      <alignment horizontal="right" vertical="center" wrapText="1"/>
    </xf>
    <xf numFmtId="9" fontId="46" fillId="0" borderId="0" xfId="131" applyFont="1" applyFill="1" applyBorder="1" applyAlignment="1">
      <alignment horizontal="left" vertical="center"/>
    </xf>
    <xf numFmtId="173" fontId="46" fillId="0" borderId="0" xfId="131" applyNumberFormat="1" applyFont="1" applyFill="1" applyBorder="1" applyAlignment="1">
      <alignment horizontal="left" vertical="center"/>
    </xf>
    <xf numFmtId="171" fontId="46" fillId="0" borderId="0" xfId="33" applyNumberFormat="1" applyFont="1" applyFill="1" applyBorder="1" applyAlignment="1">
      <alignment horizontal="left" vertical="center"/>
    </xf>
    <xf numFmtId="171" fontId="46" fillId="25" borderId="0" xfId="33" applyNumberFormat="1" applyFont="1" applyFill="1" applyBorder="1" applyAlignment="1">
      <alignment horizontal="center" vertical="center"/>
    </xf>
    <xf numFmtId="171" fontId="46" fillId="21" borderId="6" xfId="33" applyNumberFormat="1" applyFont="1" applyFill="1" applyBorder="1" applyAlignment="1">
      <alignment horizontal="center" vertical="center" wrapText="1"/>
    </xf>
    <xf numFmtId="171" fontId="46" fillId="21" borderId="6" xfId="33" applyNumberFormat="1" applyFont="1" applyFill="1" applyBorder="1" applyAlignment="1">
      <alignment horizontal="right" vertical="center"/>
    </xf>
    <xf numFmtId="171" fontId="46" fillId="21" borderId="6" xfId="33" applyNumberFormat="1" applyFont="1" applyFill="1" applyBorder="1" applyAlignment="1">
      <alignment vertical="center" wrapText="1"/>
    </xf>
    <xf numFmtId="171" fontId="46" fillId="25" borderId="0" xfId="33" applyNumberFormat="1" applyFont="1" applyFill="1" applyBorder="1" applyAlignment="1">
      <alignment horizontal="left" vertical="center"/>
    </xf>
    <xf numFmtId="14" fontId="46" fillId="25" borderId="0" xfId="33" applyNumberFormat="1" applyFont="1" applyFill="1" applyBorder="1" applyAlignment="1">
      <alignment vertical="center"/>
    </xf>
    <xf numFmtId="171" fontId="46" fillId="25" borderId="0" xfId="33" applyNumberFormat="1" applyFont="1" applyFill="1" applyBorder="1" applyAlignment="1">
      <alignment vertical="center"/>
    </xf>
    <xf numFmtId="10" fontId="46" fillId="25" borderId="0" xfId="33" applyNumberFormat="1" applyFont="1" applyFill="1" applyBorder="1" applyAlignment="1">
      <alignment horizontal="right" vertical="center"/>
    </xf>
    <xf numFmtId="0" fontId="46" fillId="25" borderId="0" xfId="129" applyFont="1" applyFill="1" applyAlignment="1">
      <alignment vertical="center" wrapText="1"/>
    </xf>
    <xf numFmtId="171" fontId="45" fillId="22" borderId="6" xfId="33" applyNumberFormat="1" applyFont="1" applyFill="1" applyBorder="1" applyAlignment="1" applyProtection="1">
      <alignment horizontal="right" vertical="center"/>
      <protection locked="0"/>
    </xf>
    <xf numFmtId="3" fontId="45" fillId="22" borderId="6" xfId="129" applyNumberFormat="1" applyFont="1" applyFill="1" applyBorder="1" applyAlignment="1" applyProtection="1">
      <alignment horizontal="left" vertical="center" wrapText="1"/>
      <protection locked="0"/>
    </xf>
    <xf numFmtId="171" fontId="45" fillId="22" borderId="6" xfId="33" applyNumberFormat="1" applyFont="1" applyFill="1" applyBorder="1" applyAlignment="1" applyProtection="1">
      <alignment vertical="center" wrapText="1"/>
      <protection locked="0"/>
    </xf>
    <xf numFmtId="173" fontId="45" fillId="22" borderId="6" xfId="131" applyNumberFormat="1" applyFont="1" applyFill="1" applyBorder="1" applyAlignment="1" applyProtection="1">
      <alignment vertical="center" wrapText="1"/>
      <protection locked="0"/>
    </xf>
    <xf numFmtId="171" fontId="46" fillId="0" borderId="0" xfId="33" applyNumberFormat="1" applyFont="1" applyFill="1" applyBorder="1" applyAlignment="1">
      <alignment vertical="center" wrapText="1"/>
    </xf>
    <xf numFmtId="14" fontId="46" fillId="0" borderId="0" xfId="33" applyNumberFormat="1" applyFont="1" applyFill="1" applyBorder="1" applyAlignment="1">
      <alignment vertical="center" wrapText="1"/>
    </xf>
    <xf numFmtId="14" fontId="46" fillId="0" borderId="0" xfId="33" applyNumberFormat="1" applyFont="1" applyFill="1" applyBorder="1" applyAlignment="1">
      <alignment horizontal="right" vertical="center" wrapText="1"/>
    </xf>
    <xf numFmtId="167" fontId="46" fillId="0" borderId="0" xfId="33" applyFont="1" applyFill="1" applyBorder="1" applyAlignment="1">
      <alignment vertical="center" wrapText="1"/>
    </xf>
    <xf numFmtId="171" fontId="46" fillId="25" borderId="0" xfId="33" applyNumberFormat="1" applyFont="1" applyFill="1" applyBorder="1" applyAlignment="1">
      <alignment vertical="center" wrapText="1"/>
    </xf>
    <xf numFmtId="14" fontId="46" fillId="25" borderId="0" xfId="129" applyNumberFormat="1" applyFont="1" applyFill="1" applyAlignment="1">
      <alignment vertical="center" wrapText="1"/>
    </xf>
    <xf numFmtId="10" fontId="46" fillId="25" borderId="0" xfId="129" applyNumberFormat="1" applyFont="1" applyFill="1" applyAlignment="1">
      <alignment horizontal="right" vertical="center" wrapText="1"/>
    </xf>
    <xf numFmtId="3" fontId="46" fillId="0" borderId="6" xfId="117" applyNumberFormat="1" applyFont="1" applyBorder="1" applyAlignment="1">
      <alignment horizontal="center" vertical="center" wrapText="1"/>
    </xf>
    <xf numFmtId="171" fontId="46" fillId="0" borderId="6" xfId="33" applyNumberFormat="1" applyFont="1" applyFill="1" applyBorder="1" applyAlignment="1" applyProtection="1">
      <alignment horizontal="right" vertical="center"/>
      <protection locked="0"/>
    </xf>
    <xf numFmtId="3" fontId="46" fillId="0" borderId="6" xfId="117" applyNumberFormat="1" applyFont="1" applyBorder="1" applyAlignment="1">
      <alignment horizontal="left" vertical="center"/>
    </xf>
    <xf numFmtId="173" fontId="46" fillId="0" borderId="6" xfId="131" applyNumberFormat="1" applyFont="1" applyFill="1" applyBorder="1" applyAlignment="1" applyProtection="1">
      <alignment vertical="center" wrapText="1"/>
      <protection locked="0"/>
    </xf>
    <xf numFmtId="14" fontId="46" fillId="0" borderId="0" xfId="33" applyNumberFormat="1" applyFont="1" applyFill="1" applyBorder="1" applyAlignment="1">
      <alignment horizontal="left" vertical="center"/>
    </xf>
    <xf numFmtId="14" fontId="46" fillId="25" borderId="0" xfId="129" applyNumberFormat="1" applyFont="1" applyFill="1" applyAlignment="1">
      <alignment vertical="center"/>
    </xf>
    <xf numFmtId="10" fontId="46" fillId="25" borderId="0" xfId="129" applyNumberFormat="1" applyFont="1" applyFill="1" applyAlignment="1">
      <alignment horizontal="right" vertical="center"/>
    </xf>
    <xf numFmtId="10" fontId="46" fillId="0" borderId="6" xfId="131" applyNumberFormat="1" applyFont="1" applyFill="1" applyBorder="1" applyAlignment="1" applyProtection="1">
      <alignment vertical="center" wrapText="1"/>
      <protection locked="0"/>
    </xf>
    <xf numFmtId="171" fontId="46" fillId="0" borderId="6" xfId="33" applyNumberFormat="1" applyFont="1" applyFill="1" applyBorder="1" applyAlignment="1" applyProtection="1">
      <alignment horizontal="right" vertical="center" wrapText="1"/>
      <protection locked="0"/>
    </xf>
    <xf numFmtId="10" fontId="46" fillId="0" borderId="6" xfId="131" applyNumberFormat="1" applyFont="1" applyFill="1" applyBorder="1" applyAlignment="1" applyProtection="1">
      <alignment horizontal="right" vertical="center" wrapText="1"/>
      <protection locked="0"/>
    </xf>
    <xf numFmtId="171" fontId="46" fillId="0" borderId="6" xfId="33" applyNumberFormat="1" applyFont="1" applyFill="1" applyBorder="1" applyAlignment="1" applyProtection="1">
      <alignment horizontal="left" vertical="center" wrapText="1"/>
      <protection locked="0"/>
    </xf>
    <xf numFmtId="173" fontId="46" fillId="0" borderId="6" xfId="131" applyNumberFormat="1" applyFont="1" applyFill="1" applyBorder="1" applyAlignment="1" applyProtection="1">
      <alignment horizontal="right" vertical="center" wrapText="1"/>
      <protection locked="0"/>
    </xf>
    <xf numFmtId="171" fontId="45" fillId="22" borderId="6" xfId="33" applyNumberFormat="1" applyFont="1" applyFill="1" applyBorder="1" applyAlignment="1" applyProtection="1">
      <alignment horizontal="right" vertical="center" wrapText="1"/>
      <protection locked="0"/>
    </xf>
    <xf numFmtId="10" fontId="45" fillId="22" borderId="6" xfId="131" applyNumberFormat="1" applyFont="1" applyFill="1" applyBorder="1" applyAlignment="1" applyProtection="1">
      <alignment horizontal="right" vertical="center" wrapText="1"/>
      <protection locked="0"/>
    </xf>
    <xf numFmtId="14" fontId="46" fillId="0" borderId="0" xfId="129" applyNumberFormat="1" applyFont="1" applyAlignment="1">
      <alignment vertical="center"/>
    </xf>
    <xf numFmtId="10" fontId="46" fillId="0" borderId="0" xfId="129" applyNumberFormat="1" applyFont="1" applyAlignment="1">
      <alignment horizontal="right" vertical="center"/>
    </xf>
    <xf numFmtId="0" fontId="46" fillId="0" borderId="0" xfId="129" applyFont="1" applyAlignment="1">
      <alignment horizontal="center" vertical="center" wrapText="1"/>
    </xf>
    <xf numFmtId="0" fontId="46" fillId="0" borderId="0" xfId="129" applyFont="1" applyAlignment="1">
      <alignment horizontal="left" vertical="center" wrapText="1"/>
    </xf>
    <xf numFmtId="171" fontId="46" fillId="0" borderId="0" xfId="33" applyNumberFormat="1" applyFont="1" applyFill="1" applyBorder="1" applyAlignment="1">
      <alignment horizontal="left" vertical="center" wrapText="1"/>
    </xf>
    <xf numFmtId="171" fontId="45" fillId="30" borderId="6" xfId="33" applyNumberFormat="1" applyFont="1" applyFill="1" applyBorder="1" applyAlignment="1">
      <alignment horizontal="center" vertical="center" wrapText="1"/>
    </xf>
    <xf numFmtId="171" fontId="45" fillId="30" borderId="6" xfId="33" applyNumberFormat="1" applyFont="1" applyFill="1" applyBorder="1" applyAlignment="1">
      <alignment horizontal="right" vertical="center" wrapText="1"/>
    </xf>
    <xf numFmtId="14" fontId="46" fillId="0" borderId="0" xfId="33" applyNumberFormat="1" applyFont="1" applyFill="1" applyBorder="1" applyAlignment="1">
      <alignment horizontal="left" vertical="center" wrapText="1"/>
    </xf>
    <xf numFmtId="171" fontId="46" fillId="0" borderId="0" xfId="33" applyNumberFormat="1" applyFont="1" applyFill="1" applyBorder="1" applyAlignment="1">
      <alignment horizontal="right" vertical="center" wrapText="1"/>
    </xf>
    <xf numFmtId="10" fontId="46" fillId="0" borderId="0" xfId="131" applyNumberFormat="1" applyFont="1" applyFill="1" applyBorder="1" applyAlignment="1">
      <alignment horizontal="center" vertical="center" wrapText="1"/>
    </xf>
    <xf numFmtId="179" fontId="46" fillId="0" borderId="0" xfId="74" applyNumberFormat="1" applyFont="1" applyFill="1" applyBorder="1" applyAlignment="1">
      <alignment horizontal="left" vertical="center"/>
    </xf>
    <xf numFmtId="10" fontId="46" fillId="0" borderId="0" xfId="131" applyNumberFormat="1" applyFont="1" applyFill="1" applyBorder="1" applyAlignment="1">
      <alignment horizontal="left" vertical="center" wrapText="1"/>
    </xf>
    <xf numFmtId="179" fontId="46" fillId="0" borderId="0" xfId="33" applyNumberFormat="1" applyFont="1" applyFill="1" applyBorder="1" applyAlignment="1">
      <alignment horizontal="right" vertical="center" wrapText="1"/>
    </xf>
    <xf numFmtId="0" fontId="46" fillId="25" borderId="0" xfId="129" applyFont="1" applyFill="1" applyAlignment="1">
      <alignment horizontal="center" vertical="center" wrapText="1"/>
    </xf>
    <xf numFmtId="171" fontId="46" fillId="25" borderId="0" xfId="33" applyNumberFormat="1" applyFont="1" applyFill="1" applyBorder="1" applyAlignment="1">
      <alignment horizontal="right" vertical="center"/>
    </xf>
    <xf numFmtId="0" fontId="46" fillId="25" borderId="0" xfId="129" applyFont="1" applyFill="1" applyAlignment="1">
      <alignment horizontal="left" vertical="center" wrapText="1"/>
    </xf>
    <xf numFmtId="171" fontId="46" fillId="25" borderId="0" xfId="33" applyNumberFormat="1" applyFont="1" applyFill="1" applyBorder="1" applyAlignment="1">
      <alignment horizontal="left" vertical="center" wrapText="1"/>
    </xf>
    <xf numFmtId="171" fontId="45" fillId="25" borderId="0" xfId="33" applyNumberFormat="1" applyFont="1" applyFill="1" applyBorder="1" applyAlignment="1">
      <alignment horizontal="left" vertical="center" wrapText="1"/>
    </xf>
    <xf numFmtId="171" fontId="45" fillId="25" borderId="0" xfId="33" applyNumberFormat="1" applyFont="1" applyFill="1" applyBorder="1" applyAlignment="1">
      <alignment horizontal="right" vertical="center" wrapText="1"/>
    </xf>
    <xf numFmtId="14" fontId="46" fillId="25" borderId="0" xfId="33" applyNumberFormat="1" applyFont="1" applyFill="1" applyBorder="1" applyAlignment="1">
      <alignment horizontal="right" vertical="center" wrapText="1"/>
    </xf>
    <xf numFmtId="14" fontId="46" fillId="25" borderId="0" xfId="33" applyNumberFormat="1" applyFont="1" applyFill="1" applyBorder="1" applyAlignment="1">
      <alignment horizontal="left" vertical="center" wrapText="1"/>
    </xf>
    <xf numFmtId="171" fontId="46" fillId="25" borderId="0" xfId="33" applyNumberFormat="1" applyFont="1" applyFill="1" applyBorder="1" applyAlignment="1">
      <alignment horizontal="right" vertical="center" wrapText="1"/>
    </xf>
    <xf numFmtId="10" fontId="46" fillId="25" borderId="0" xfId="131" applyNumberFormat="1" applyFont="1" applyFill="1" applyBorder="1" applyAlignment="1">
      <alignment horizontal="center" vertical="center" wrapText="1"/>
    </xf>
    <xf numFmtId="10" fontId="45" fillId="25" borderId="0" xfId="131" applyNumberFormat="1" applyFont="1" applyFill="1" applyBorder="1" applyAlignment="1">
      <alignment horizontal="right" vertical="center" wrapText="1"/>
    </xf>
    <xf numFmtId="0" fontId="52" fillId="0" borderId="0" xfId="96" applyFont="1" applyAlignment="1">
      <alignment horizontal="right"/>
    </xf>
    <xf numFmtId="0" fontId="46" fillId="0" borderId="0" xfId="0" applyFont="1" applyAlignment="1">
      <alignment vertical="center"/>
    </xf>
    <xf numFmtId="0" fontId="45" fillId="0" borderId="0" xfId="0" quotePrefix="1" applyFont="1" applyAlignment="1">
      <alignment horizontal="right" vertical="center"/>
    </xf>
    <xf numFmtId="168" fontId="46" fillId="0" borderId="0" xfId="77" quotePrefix="1" applyFont="1" applyAlignment="1" applyProtection="1">
      <alignment horizontal="left" vertical="center"/>
    </xf>
    <xf numFmtId="14" fontId="46" fillId="0" borderId="0" xfId="96" applyNumberFormat="1" applyFont="1"/>
    <xf numFmtId="171" fontId="46" fillId="0" borderId="0" xfId="42" applyNumberFormat="1" applyFont="1" applyFill="1" applyBorder="1" applyAlignment="1">
      <alignment horizontal="left"/>
    </xf>
    <xf numFmtId="0" fontId="45" fillId="0" borderId="0" xfId="96" quotePrefix="1" applyFont="1" applyAlignment="1">
      <alignment horizontal="left"/>
    </xf>
    <xf numFmtId="168" fontId="46" fillId="0" borderId="0" xfId="77" quotePrefix="1" applyFont="1" applyAlignment="1"/>
    <xf numFmtId="168" fontId="46" fillId="0" borderId="0" xfId="77" quotePrefix="1" applyFont="1" applyAlignment="1">
      <alignment wrapText="1"/>
    </xf>
    <xf numFmtId="171" fontId="45" fillId="0" borderId="0" xfId="33" applyNumberFormat="1" applyFont="1"/>
    <xf numFmtId="171" fontId="46" fillId="0" borderId="0" xfId="42" applyNumberFormat="1" applyFont="1" applyFill="1"/>
    <xf numFmtId="14" fontId="46" fillId="21" borderId="0" xfId="33" applyNumberFormat="1" applyFont="1" applyFill="1" applyBorder="1" applyAlignment="1">
      <alignment horizontal="right" vertical="center" wrapText="1"/>
    </xf>
    <xf numFmtId="10" fontId="46" fillId="21" borderId="0" xfId="131" applyNumberFormat="1" applyFont="1" applyFill="1" applyBorder="1" applyAlignment="1">
      <alignment horizontal="right" vertical="center" wrapText="1"/>
    </xf>
    <xf numFmtId="0" fontId="46" fillId="0" borderId="0" xfId="96" applyFont="1" applyAlignment="1">
      <alignment horizontal="left"/>
    </xf>
    <xf numFmtId="0" fontId="46" fillId="0" borderId="0" xfId="96" applyFont="1" applyAlignment="1">
      <alignment wrapText="1"/>
    </xf>
    <xf numFmtId="171" fontId="46" fillId="0" borderId="0" xfId="42" applyNumberFormat="1" applyFont="1" applyFill="1" applyBorder="1" applyAlignment="1">
      <alignment horizontal="right"/>
    </xf>
    <xf numFmtId="171" fontId="46" fillId="21" borderId="0" xfId="33" applyNumberFormat="1" applyFont="1" applyFill="1" applyBorder="1" applyAlignment="1">
      <alignment horizontal="right" vertical="center"/>
    </xf>
    <xf numFmtId="0" fontId="46" fillId="21" borderId="0" xfId="129" applyFont="1" applyFill="1" applyAlignment="1">
      <alignment horizontal="left" vertical="center" wrapText="1"/>
    </xf>
    <xf numFmtId="171" fontId="57" fillId="21" borderId="0" xfId="33" applyNumberFormat="1" applyFont="1" applyFill="1" applyAlignment="1">
      <alignment horizontal="center" vertical="center"/>
    </xf>
    <xf numFmtId="0" fontId="46" fillId="21" borderId="23" xfId="129" applyFont="1" applyFill="1" applyBorder="1" applyAlignment="1">
      <alignment horizontal="right" vertical="center"/>
    </xf>
    <xf numFmtId="171" fontId="46" fillId="21" borderId="13" xfId="33" applyNumberFormat="1" applyFont="1" applyFill="1" applyBorder="1" applyAlignment="1">
      <alignment vertical="center" wrapText="1"/>
    </xf>
    <xf numFmtId="0" fontId="46" fillId="21" borderId="13" xfId="129" applyFont="1" applyFill="1" applyBorder="1" applyAlignment="1">
      <alignment horizontal="right" vertical="center"/>
    </xf>
    <xf numFmtId="171" fontId="46" fillId="21" borderId="13" xfId="33" applyNumberFormat="1" applyFont="1" applyFill="1" applyBorder="1" applyAlignment="1">
      <alignment horizontal="right" vertical="center" wrapText="1"/>
    </xf>
    <xf numFmtId="171" fontId="46" fillId="21" borderId="14" xfId="33" applyNumberFormat="1" applyFont="1" applyFill="1" applyBorder="1" applyAlignment="1">
      <alignment horizontal="right" vertical="center" wrapText="1"/>
    </xf>
    <xf numFmtId="49" fontId="46" fillId="0" borderId="6" xfId="96" applyNumberFormat="1" applyFont="1" applyBorder="1" applyAlignment="1">
      <alignment vertical="center" wrapText="1"/>
    </xf>
    <xf numFmtId="49" fontId="46" fillId="0" borderId="6" xfId="96" applyNumberFormat="1" applyFont="1" applyBorder="1" applyAlignment="1">
      <alignment horizontal="right" vertical="center" wrapText="1"/>
    </xf>
    <xf numFmtId="171" fontId="45" fillId="21" borderId="0" xfId="33" applyNumberFormat="1" applyFont="1" applyFill="1" applyBorder="1" applyAlignment="1">
      <alignment horizontal="right" vertical="center" wrapText="1"/>
    </xf>
    <xf numFmtId="171" fontId="45" fillId="21" borderId="0" xfId="33" applyNumberFormat="1" applyFont="1" applyFill="1" applyBorder="1" applyAlignment="1">
      <alignment horizontal="left" vertical="center" wrapText="1"/>
    </xf>
    <xf numFmtId="3" fontId="45" fillId="22" borderId="26" xfId="129" applyNumberFormat="1" applyFont="1" applyFill="1" applyBorder="1" applyAlignment="1" applyProtection="1">
      <alignment horizontal="center" vertical="center" wrapText="1"/>
      <protection locked="0"/>
    </xf>
    <xf numFmtId="3" fontId="45" fillId="22" borderId="5" xfId="129" applyNumberFormat="1" applyFont="1" applyFill="1" applyBorder="1" applyAlignment="1" applyProtection="1">
      <alignment horizontal="center" vertical="center" wrapText="1"/>
      <protection locked="0"/>
    </xf>
    <xf numFmtId="3" fontId="45" fillId="22" borderId="34" xfId="129" applyNumberFormat="1" applyFont="1" applyFill="1" applyBorder="1" applyAlignment="1" applyProtection="1">
      <alignment horizontal="center" vertical="center" wrapText="1"/>
      <protection locked="0"/>
    </xf>
    <xf numFmtId="3" fontId="45" fillId="22" borderId="40" xfId="129" applyNumberFormat="1" applyFont="1" applyFill="1" applyBorder="1" applyAlignment="1" applyProtection="1">
      <alignment horizontal="center" vertical="center" wrapText="1"/>
      <protection locked="0"/>
    </xf>
    <xf numFmtId="3" fontId="45" fillId="22" borderId="41" xfId="129" applyNumberFormat="1" applyFont="1" applyFill="1" applyBorder="1" applyAlignment="1" applyProtection="1">
      <alignment horizontal="center" vertical="center" wrapText="1"/>
      <protection locked="0"/>
    </xf>
    <xf numFmtId="3" fontId="45" fillId="22" borderId="42" xfId="129" applyNumberFormat="1" applyFont="1" applyFill="1" applyBorder="1" applyAlignment="1" applyProtection="1">
      <alignment horizontal="center" vertical="center" wrapText="1"/>
      <protection locked="0"/>
    </xf>
    <xf numFmtId="3" fontId="45" fillId="34" borderId="29" xfId="129" applyNumberFormat="1" applyFont="1" applyFill="1" applyBorder="1" applyAlignment="1" applyProtection="1">
      <alignment horizontal="center" vertical="center" wrapText="1"/>
      <protection locked="0"/>
    </xf>
    <xf numFmtId="3" fontId="45" fillId="34" borderId="27" xfId="129" applyNumberFormat="1" applyFont="1" applyFill="1" applyBorder="1" applyAlignment="1" applyProtection="1">
      <alignment horizontal="center" vertical="center" wrapText="1"/>
      <protection locked="0"/>
    </xf>
    <xf numFmtId="3" fontId="45" fillId="22" borderId="43" xfId="129" applyNumberFormat="1" applyFont="1" applyFill="1" applyBorder="1" applyAlignment="1" applyProtection="1">
      <alignment horizontal="center" vertical="center" wrapText="1"/>
      <protection locked="0"/>
    </xf>
    <xf numFmtId="3" fontId="12" fillId="31" borderId="26" xfId="129" applyNumberFormat="1" applyFont="1" applyFill="1" applyBorder="1" applyAlignment="1" applyProtection="1">
      <alignment horizontal="center" vertical="center"/>
      <protection locked="0"/>
    </xf>
    <xf numFmtId="3" fontId="12" fillId="31" borderId="5" xfId="129" applyNumberFormat="1" applyFont="1" applyFill="1" applyBorder="1" applyAlignment="1" applyProtection="1">
      <alignment horizontal="center" vertical="center"/>
      <protection locked="0"/>
    </xf>
    <xf numFmtId="3" fontId="12" fillId="31" borderId="34" xfId="129" applyNumberFormat="1" applyFont="1" applyFill="1" applyBorder="1" applyAlignment="1" applyProtection="1">
      <alignment horizontal="center" vertical="center"/>
      <protection locked="0"/>
    </xf>
    <xf numFmtId="3" fontId="12" fillId="0" borderId="9" xfId="129" applyNumberFormat="1" applyFont="1" applyBorder="1" applyAlignment="1" applyProtection="1">
      <alignment horizontal="left" vertical="center"/>
      <protection locked="0"/>
    </xf>
    <xf numFmtId="3" fontId="44" fillId="35" borderId="26" xfId="129" applyNumberFormat="1" applyFont="1" applyFill="1" applyBorder="1" applyAlignment="1" applyProtection="1">
      <alignment horizontal="center" vertical="center"/>
      <protection locked="0"/>
    </xf>
    <xf numFmtId="3" fontId="44" fillId="35" borderId="5" xfId="129" applyNumberFormat="1" applyFont="1" applyFill="1" applyBorder="1" applyAlignment="1" applyProtection="1">
      <alignment horizontal="center" vertical="center"/>
      <protection locked="0"/>
    </xf>
    <xf numFmtId="3" fontId="44" fillId="35" borderId="34" xfId="129" applyNumberFormat="1" applyFont="1" applyFill="1" applyBorder="1" applyAlignment="1" applyProtection="1">
      <alignment horizontal="center" vertical="center"/>
      <protection locked="0"/>
    </xf>
    <xf numFmtId="3" fontId="45" fillId="0" borderId="9" xfId="129" applyNumberFormat="1" applyFont="1" applyBorder="1" applyAlignment="1" applyProtection="1">
      <alignment horizontal="left" vertical="center"/>
      <protection locked="0"/>
    </xf>
    <xf numFmtId="3" fontId="56" fillId="35" borderId="26" xfId="129" applyNumberFormat="1" applyFont="1" applyFill="1" applyBorder="1" applyAlignment="1" applyProtection="1">
      <alignment horizontal="center" vertical="center"/>
      <protection locked="0"/>
    </xf>
    <xf numFmtId="3" fontId="56" fillId="35" borderId="5" xfId="129" applyNumberFormat="1" applyFont="1" applyFill="1" applyBorder="1" applyAlignment="1" applyProtection="1">
      <alignment horizontal="center" vertical="center"/>
      <protection locked="0"/>
    </xf>
    <xf numFmtId="3" fontId="56" fillId="35" borderId="34" xfId="129" applyNumberFormat="1" applyFont="1" applyFill="1" applyBorder="1" applyAlignment="1" applyProtection="1">
      <alignment horizontal="center" vertical="center"/>
      <protection locked="0"/>
    </xf>
    <xf numFmtId="0" fontId="14" fillId="21" borderId="0" xfId="0" applyFont="1" applyFill="1" applyAlignment="1">
      <alignment horizontal="center" vertical="top" wrapText="1"/>
    </xf>
    <xf numFmtId="0" fontId="28" fillId="0" borderId="0" xfId="121" applyAlignment="1">
      <alignment horizontal="center" vertical="top" wrapText="1"/>
    </xf>
    <xf numFmtId="0" fontId="32" fillId="0" borderId="0" xfId="121" applyFont="1" applyAlignment="1">
      <alignment horizontal="center" vertical="top" wrapText="1"/>
    </xf>
    <xf numFmtId="0" fontId="15" fillId="21" borderId="2" xfId="0" applyFont="1" applyFill="1" applyBorder="1" applyAlignment="1">
      <alignment horizontal="center" vertical="top" wrapText="1"/>
    </xf>
    <xf numFmtId="0" fontId="9" fillId="21" borderId="0" xfId="31" applyFill="1" applyAlignment="1" applyProtection="1">
      <alignment horizontal="center" vertical="top" wrapText="1"/>
    </xf>
    <xf numFmtId="0" fontId="9" fillId="21" borderId="2" xfId="31" applyFill="1" applyBorder="1" applyAlignment="1" applyProtection="1">
      <alignment horizontal="center" vertical="top" wrapText="1"/>
    </xf>
    <xf numFmtId="0" fontId="15" fillId="21" borderId="16" xfId="0" applyFont="1" applyFill="1" applyBorder="1" applyAlignment="1">
      <alignment horizontal="center" vertical="top" wrapText="1"/>
    </xf>
    <xf numFmtId="0" fontId="16" fillId="21" borderId="16" xfId="0" applyFont="1" applyFill="1" applyBorder="1" applyAlignment="1">
      <alignment horizontal="center" vertical="top" wrapText="1"/>
    </xf>
    <xf numFmtId="0" fontId="14" fillId="21" borderId="17" xfId="0" applyFont="1" applyFill="1" applyBorder="1" applyAlignment="1">
      <alignment horizontal="center" vertical="top" wrapText="1"/>
    </xf>
  </cellXfs>
  <cellStyles count="17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Estilo 1" xfId="26" xr:uid="{00000000-0005-0000-0000-000019000000}"/>
    <cellStyle name="Euro" xfId="27" xr:uid="{00000000-0005-0000-0000-00001A000000}"/>
    <cellStyle name="Excel Built-in Comma" xfId="28" xr:uid="{00000000-0005-0000-0000-00001B000000}"/>
    <cellStyle name="Excel Built-in Normal" xfId="29" xr:uid="{00000000-0005-0000-0000-00001C000000}"/>
    <cellStyle name="Explanatory Text" xfId="30" xr:uid="{00000000-0005-0000-0000-00001D000000}"/>
    <cellStyle name="Hipervínculo" xfId="31" builtinId="8"/>
    <cellStyle name="Hipervínculo 2" xfId="146" xr:uid="{B348C285-BEE9-4C1D-87ED-BEDB57D512F9}"/>
    <cellStyle name="Hipervínculo 2 2" xfId="167" xr:uid="{7B8808B3-877D-4AA6-98D0-8575DC846F00}"/>
    <cellStyle name="Hipervínculo 3" xfId="142" xr:uid="{EBD0A174-B8A4-46D0-A5C5-BE81F3FB9036}"/>
    <cellStyle name="Hipervínculo 3 2" xfId="164" xr:uid="{9C227DD5-A740-4BE9-B700-426A789BA965}"/>
    <cellStyle name="Hyperlink" xfId="32" xr:uid="{00000000-0005-0000-0000-00001F000000}"/>
    <cellStyle name="Millares" xfId="33" builtinId="3"/>
    <cellStyle name="Millares [0] 2" xfId="34" xr:uid="{00000000-0005-0000-0000-000021000000}"/>
    <cellStyle name="Millares [0] 2 2" xfId="35" xr:uid="{00000000-0005-0000-0000-000022000000}"/>
    <cellStyle name="Millares [0] 3" xfId="36" xr:uid="{00000000-0005-0000-0000-000023000000}"/>
    <cellStyle name="Millares [0] 4" xfId="158" xr:uid="{CF93A806-317D-44CB-916E-296909EA701C}"/>
    <cellStyle name="Millares 10" xfId="37" xr:uid="{00000000-0005-0000-0000-000024000000}"/>
    <cellStyle name="Millares 11" xfId="38" xr:uid="{00000000-0005-0000-0000-000025000000}"/>
    <cellStyle name="Millares 12" xfId="39" xr:uid="{00000000-0005-0000-0000-000026000000}"/>
    <cellStyle name="Millares 13" xfId="140" xr:uid="{7F863C7D-DAE5-4B71-BF36-E09B26619111}"/>
    <cellStyle name="Millares 14" xfId="151" xr:uid="{F207ACE5-7021-4D14-A98B-1403944587AA}"/>
    <cellStyle name="Millares 15" xfId="153" xr:uid="{3342B442-0F33-46A6-87BE-4D286C41F123}"/>
    <cellStyle name="Millares 16" xfId="173" xr:uid="{1F0B4577-58C1-47AB-A0BC-6CE3EB273509}"/>
    <cellStyle name="Millares 17" xfId="172" xr:uid="{CAD311AE-F475-4757-B728-B821EB7F132E}"/>
    <cellStyle name="Millares 18" xfId="174" xr:uid="{97ECF097-7C15-4A93-A5FA-B8F8820C6F1B}"/>
    <cellStyle name="Millares 19" xfId="175" xr:uid="{352B30C5-A062-4477-A0C9-A8CA9F395C3E}"/>
    <cellStyle name="Millares 2" xfId="40" xr:uid="{00000000-0005-0000-0000-000027000000}"/>
    <cellStyle name="Millares 2 15" xfId="41" xr:uid="{00000000-0005-0000-0000-000028000000}"/>
    <cellStyle name="Millares 2 16" xfId="42" xr:uid="{00000000-0005-0000-0000-000029000000}"/>
    <cellStyle name="Millares 2 16 2" xfId="43" xr:uid="{00000000-0005-0000-0000-00002A000000}"/>
    <cellStyle name="Millares 2 16 3" xfId="44" xr:uid="{00000000-0005-0000-0000-00002B000000}"/>
    <cellStyle name="Millares 2 2" xfId="45" xr:uid="{00000000-0005-0000-0000-00002C000000}"/>
    <cellStyle name="Millares 2 2 2" xfId="46" xr:uid="{00000000-0005-0000-0000-00002D000000}"/>
    <cellStyle name="Millares 2 2 3" xfId="47" xr:uid="{00000000-0005-0000-0000-00002E000000}"/>
    <cellStyle name="Millares 2 2 3 2" xfId="48" xr:uid="{00000000-0005-0000-0000-00002F000000}"/>
    <cellStyle name="Millares 2 2 8" xfId="49" xr:uid="{00000000-0005-0000-0000-000030000000}"/>
    <cellStyle name="Millares 2 3" xfId="50" xr:uid="{00000000-0005-0000-0000-000031000000}"/>
    <cellStyle name="Millares 2 4" xfId="51" xr:uid="{00000000-0005-0000-0000-000032000000}"/>
    <cellStyle name="Millares 2 5" xfId="52" xr:uid="{00000000-0005-0000-0000-000033000000}"/>
    <cellStyle name="Millares 2 6" xfId="165" xr:uid="{82C6173F-1C9A-47DE-A727-7B924F71C9DC}"/>
    <cellStyle name="Millares 2_COMPRA DE ATO Y MATERIA PRIMA (Autoguardado)" xfId="53" xr:uid="{00000000-0005-0000-0000-000034000000}"/>
    <cellStyle name="Millares 20" xfId="176" xr:uid="{B536FE3B-885B-41C3-9061-83EA89366A93}"/>
    <cellStyle name="Millares 3" xfId="54" xr:uid="{00000000-0005-0000-0000-000035000000}"/>
    <cellStyle name="Millares 3 2" xfId="55" xr:uid="{00000000-0005-0000-0000-000036000000}"/>
    <cellStyle name="Millares 3 3" xfId="56" xr:uid="{00000000-0005-0000-0000-000037000000}"/>
    <cellStyle name="Millares 3 4" xfId="162" xr:uid="{33A2E832-3875-419A-B10F-CC38C492BF7F}"/>
    <cellStyle name="Millares 4" xfId="57" xr:uid="{00000000-0005-0000-0000-000038000000}"/>
    <cellStyle name="Millares 4 2" xfId="58" xr:uid="{00000000-0005-0000-0000-000039000000}"/>
    <cellStyle name="Millares 4 5" xfId="59" xr:uid="{00000000-0005-0000-0000-00003A000000}"/>
    <cellStyle name="Millares 4 5 2" xfId="60" xr:uid="{00000000-0005-0000-0000-00003B000000}"/>
    <cellStyle name="Millares 5" xfId="61" xr:uid="{00000000-0005-0000-0000-00003C000000}"/>
    <cellStyle name="Millares 5 3" xfId="62" xr:uid="{00000000-0005-0000-0000-00003D000000}"/>
    <cellStyle name="Millares 5 3 2" xfId="63" xr:uid="{00000000-0005-0000-0000-00003E000000}"/>
    <cellStyle name="Millares 5 3 3" xfId="64" xr:uid="{00000000-0005-0000-0000-00003F000000}"/>
    <cellStyle name="Millares 6" xfId="65" xr:uid="{00000000-0005-0000-0000-000040000000}"/>
    <cellStyle name="Millares 6 2 2 2" xfId="66" xr:uid="{00000000-0005-0000-0000-000041000000}"/>
    <cellStyle name="Millares 6 2 2 2 2" xfId="67" xr:uid="{00000000-0005-0000-0000-000042000000}"/>
    <cellStyle name="Millares 6 2 2 2 3" xfId="148" xr:uid="{62F1D453-F1B6-43DA-ACDF-847450787FF7}"/>
    <cellStyle name="Millares 7" xfId="68" xr:uid="{00000000-0005-0000-0000-000043000000}"/>
    <cellStyle name="Millares 7 2" xfId="69" xr:uid="{00000000-0005-0000-0000-000044000000}"/>
    <cellStyle name="Millares 7 3" xfId="70" xr:uid="{00000000-0005-0000-0000-000045000000}"/>
    <cellStyle name="Millares 8" xfId="71" xr:uid="{00000000-0005-0000-0000-000046000000}"/>
    <cellStyle name="Millares 8 2" xfId="72" xr:uid="{00000000-0005-0000-0000-000047000000}"/>
    <cellStyle name="Millares 9" xfId="73" xr:uid="{00000000-0005-0000-0000-000048000000}"/>
    <cellStyle name="Moneda" xfId="74" builtinId="4"/>
    <cellStyle name="Moneda [0] 2" xfId="75" xr:uid="{00000000-0005-0000-0000-00004A000000}"/>
    <cellStyle name="Moneda [0] 2 2" xfId="144" xr:uid="{D98F2A73-EFDF-424C-A422-FF3C90FB0F87}"/>
    <cellStyle name="Moneda [0] 3" xfId="159" xr:uid="{5CAD816D-E5DF-43A9-882B-BBEDC506E156}"/>
    <cellStyle name="Moneda 10" xfId="76" xr:uid="{00000000-0005-0000-0000-00004B000000}"/>
    <cellStyle name="Moneda 10 2" xfId="77" xr:uid="{00000000-0005-0000-0000-00004C000000}"/>
    <cellStyle name="Moneda 11" xfId="155" xr:uid="{58CEB5F6-D044-4066-9BAB-631E52860F47}"/>
    <cellStyle name="Moneda 12" xfId="170" xr:uid="{D077B93F-7B48-4C39-BA9B-96EA42C5843C}"/>
    <cellStyle name="Moneda 13" xfId="171" xr:uid="{3888720A-270E-4E69-BD02-38B49504195C}"/>
    <cellStyle name="Moneda 14" xfId="78" xr:uid="{00000000-0005-0000-0000-00004D000000}"/>
    <cellStyle name="Moneda 14 2" xfId="79" xr:uid="{00000000-0005-0000-0000-00004E000000}"/>
    <cellStyle name="Moneda 14 3" xfId="80" xr:uid="{00000000-0005-0000-0000-00004F000000}"/>
    <cellStyle name="Moneda 15" xfId="81" xr:uid="{00000000-0005-0000-0000-000050000000}"/>
    <cellStyle name="Moneda 15 2" xfId="82" xr:uid="{00000000-0005-0000-0000-000051000000}"/>
    <cellStyle name="Moneda 16" xfId="83" xr:uid="{00000000-0005-0000-0000-000052000000}"/>
    <cellStyle name="Moneda 16 2 2" xfId="84" xr:uid="{00000000-0005-0000-0000-000053000000}"/>
    <cellStyle name="Moneda 16 2 4" xfId="85" xr:uid="{00000000-0005-0000-0000-000054000000}"/>
    <cellStyle name="Moneda 17" xfId="86" xr:uid="{00000000-0005-0000-0000-000055000000}"/>
    <cellStyle name="Moneda 18" xfId="87" xr:uid="{00000000-0005-0000-0000-000056000000}"/>
    <cellStyle name="Moneda 18 2" xfId="147" xr:uid="{83A6B960-85F7-471C-999D-B0D1F0031FFF}"/>
    <cellStyle name="Moneda 19" xfId="156" xr:uid="{2C7547B8-39FF-4CB7-8180-19CB969900E4}"/>
    <cellStyle name="Moneda 2" xfId="88" xr:uid="{00000000-0005-0000-0000-000057000000}"/>
    <cellStyle name="Moneda 2 13" xfId="89" xr:uid="{00000000-0005-0000-0000-000058000000}"/>
    <cellStyle name="Moneda 2 2" xfId="90" xr:uid="{00000000-0005-0000-0000-000059000000}"/>
    <cellStyle name="Moneda 2 3" xfId="145" xr:uid="{10E1D85E-0772-4450-83F5-0964297DDE5B}"/>
    <cellStyle name="Moneda 20" xfId="169" xr:uid="{F73A98BA-0036-4275-ACDB-2AC0B2ECBED6}"/>
    <cellStyle name="Moneda 3" xfId="91" xr:uid="{00000000-0005-0000-0000-00005A000000}"/>
    <cellStyle name="Moneda 3 2" xfId="166" xr:uid="{FB9E302B-78BC-443F-885F-9FA68B9AA968}"/>
    <cellStyle name="Moneda 4" xfId="92" xr:uid="{00000000-0005-0000-0000-00005B000000}"/>
    <cellStyle name="Moneda 5" xfId="93" xr:uid="{00000000-0005-0000-0000-00005C000000}"/>
    <cellStyle name="Moneda 6" xfId="94" xr:uid="{00000000-0005-0000-0000-00005D000000}"/>
    <cellStyle name="Moneda 7" xfId="141" xr:uid="{A9F336F4-DB7F-425F-AF06-EF8913CF25B1}"/>
    <cellStyle name="Moneda 8" xfId="152" xr:uid="{0C3A4244-44F2-4546-A853-33C761DF2B82}"/>
    <cellStyle name="Moneda 9" xfId="161" xr:uid="{EAFA8EF4-33B6-46EC-9427-E839268E913C}"/>
    <cellStyle name="Normal" xfId="0" builtinId="0"/>
    <cellStyle name="Normal 10" xfId="95" xr:uid="{00000000-0005-0000-0000-00005F000000}"/>
    <cellStyle name="Normal 10 2" xfId="96" xr:uid="{00000000-0005-0000-0000-000060000000}"/>
    <cellStyle name="Normal 14" xfId="97" xr:uid="{00000000-0005-0000-0000-000061000000}"/>
    <cellStyle name="Normal 14 4 2 2 3" xfId="98" xr:uid="{00000000-0005-0000-0000-000062000000}"/>
    <cellStyle name="Normal 15" xfId="99" xr:uid="{00000000-0005-0000-0000-000063000000}"/>
    <cellStyle name="Normal 15 3" xfId="100" xr:uid="{00000000-0005-0000-0000-000064000000}"/>
    <cellStyle name="Normal 15 4" xfId="101" xr:uid="{00000000-0005-0000-0000-000065000000}"/>
    <cellStyle name="Normal 16" xfId="137" xr:uid="{4E001CF9-31EF-44F4-952F-34E93C6AE0DB}"/>
    <cellStyle name="Normal 16 2" xfId="102" xr:uid="{00000000-0005-0000-0000-000066000000}"/>
    <cellStyle name="Normal 16 2 2" xfId="149" xr:uid="{38E41451-9C3B-46D0-8BA3-E9496F9425A7}"/>
    <cellStyle name="Normal 16 2 4 2" xfId="103" xr:uid="{00000000-0005-0000-0000-000067000000}"/>
    <cellStyle name="Normal 16 3" xfId="104" xr:uid="{00000000-0005-0000-0000-000068000000}"/>
    <cellStyle name="Normal 16 3 2 2" xfId="105" xr:uid="{00000000-0005-0000-0000-000069000000}"/>
    <cellStyle name="Normal 16 4" xfId="138" xr:uid="{761971EF-EDCD-4426-9E7C-4DBB0270520A}"/>
    <cellStyle name="Normal 16 5" xfId="143" xr:uid="{CD059A44-33EF-4EF3-A1C1-4D4F7F3F168D}"/>
    <cellStyle name="Normal 16 6" xfId="154" xr:uid="{2C054322-C2EB-4987-B706-29D0575E4ADF}"/>
    <cellStyle name="Normal 19" xfId="106" xr:uid="{00000000-0005-0000-0000-00006A000000}"/>
    <cellStyle name="Normal 2" xfId="107" xr:uid="{00000000-0005-0000-0000-00006B000000}"/>
    <cellStyle name="Normal 2 13" xfId="108" xr:uid="{00000000-0005-0000-0000-00006C000000}"/>
    <cellStyle name="Normal 2 2" xfId="109" xr:uid="{00000000-0005-0000-0000-00006D000000}"/>
    <cellStyle name="Normal 2 2 2 2" xfId="110" xr:uid="{00000000-0005-0000-0000-00006E000000}"/>
    <cellStyle name="Normal 2 2 8 2" xfId="160" xr:uid="{3086801E-D13A-4E96-8399-ABF4F6DA0652}"/>
    <cellStyle name="Normal 2 3" xfId="150" xr:uid="{9D95ECD2-99AD-4505-937A-234E5572371C}"/>
    <cellStyle name="Normal 2 4" xfId="157" xr:uid="{E7A8D3A2-E025-4BB9-8EBA-9A994D5B41E8}"/>
    <cellStyle name="Normal 20" xfId="111" xr:uid="{00000000-0005-0000-0000-00006F000000}"/>
    <cellStyle name="Normal 21" xfId="112" xr:uid="{00000000-0005-0000-0000-000070000000}"/>
    <cellStyle name="Normal 21 2" xfId="113" xr:uid="{00000000-0005-0000-0000-000071000000}"/>
    <cellStyle name="Normal 22" xfId="114" xr:uid="{00000000-0005-0000-0000-000072000000}"/>
    <cellStyle name="Normal 22 2" xfId="115" xr:uid="{00000000-0005-0000-0000-000073000000}"/>
    <cellStyle name="Normal 23" xfId="116" xr:uid="{00000000-0005-0000-0000-000074000000}"/>
    <cellStyle name="Normal 3" xfId="117" xr:uid="{00000000-0005-0000-0000-000075000000}"/>
    <cellStyle name="Normal 3 2" xfId="118" xr:uid="{00000000-0005-0000-0000-000076000000}"/>
    <cellStyle name="Normal 3 3" xfId="119" xr:uid="{00000000-0005-0000-0000-000077000000}"/>
    <cellStyle name="Normal 4" xfId="120" xr:uid="{00000000-0005-0000-0000-000078000000}"/>
    <cellStyle name="Normal 5" xfId="121" xr:uid="{00000000-0005-0000-0000-000079000000}"/>
    <cellStyle name="Normal 6" xfId="122" xr:uid="{00000000-0005-0000-0000-00007A000000}"/>
    <cellStyle name="Normal 6 2" xfId="123" xr:uid="{00000000-0005-0000-0000-00007B000000}"/>
    <cellStyle name="Normal 7" xfId="124" xr:uid="{00000000-0005-0000-0000-00007C000000}"/>
    <cellStyle name="Normal 7 2" xfId="125" xr:uid="{00000000-0005-0000-0000-00007D000000}"/>
    <cellStyle name="Normal 7 6" xfId="126" xr:uid="{00000000-0005-0000-0000-00007E000000}"/>
    <cellStyle name="Normal 7 6 2" xfId="127" xr:uid="{00000000-0005-0000-0000-00007F000000}"/>
    <cellStyle name="Normal 8" xfId="128" xr:uid="{00000000-0005-0000-0000-000080000000}"/>
    <cellStyle name="Normal 9" xfId="139" xr:uid="{AE31C159-F0F2-4917-B2C0-63E8C8623A82}"/>
    <cellStyle name="Normal_819-820" xfId="129" xr:uid="{00000000-0005-0000-0000-000081000000}"/>
    <cellStyle name="Output" xfId="130" xr:uid="{00000000-0005-0000-0000-000082000000}"/>
    <cellStyle name="Porcentaje" xfId="131" builtinId="5"/>
    <cellStyle name="Porcentaje 2" xfId="132" xr:uid="{00000000-0005-0000-0000-000084000000}"/>
    <cellStyle name="Porcentaje 2 3" xfId="133" xr:uid="{00000000-0005-0000-0000-000085000000}"/>
    <cellStyle name="Porcentaje 3" xfId="168" xr:uid="{3D7D3CD2-C161-408C-9725-FC09313E53CA}"/>
    <cellStyle name="Porcentaje 4" xfId="163" xr:uid="{A4E39F46-EFA0-49F0-88D2-FE5DCA405E14}"/>
    <cellStyle name="Porcentual 2" xfId="134" xr:uid="{00000000-0005-0000-0000-000086000000}"/>
    <cellStyle name="TableStyleLight1" xfId="135" xr:uid="{00000000-0005-0000-0000-000087000000}"/>
    <cellStyle name="Title" xfId="136" xr:uid="{00000000-0005-0000-0000-00008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5C0"/>
      <color rgb="FFF1EC81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72-4555-BF1A-A98B8C092BE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372-4555-BF1A-A98B8C092BE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72-4555-BF1A-A98B8C092BEF}"/>
              </c:ext>
            </c:extLst>
          </c:dPt>
          <c:dLbls>
            <c:dLbl>
              <c:idx val="0"/>
              <c:layout>
                <c:manualLayout>
                  <c:x val="-0.10736766599827201"/>
                  <c:y val="0.1453191465589546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2-4555-BF1A-A98B8C092BEF}"/>
                </c:ext>
              </c:extLst>
            </c:dLbl>
            <c:dLbl>
              <c:idx val="2"/>
              <c:layout>
                <c:manualLayout>
                  <c:x val="0.15264678871662782"/>
                  <c:y val="0.14296512933802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72-4555-BF1A-A98B8C092BE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Hoja5!$A$3:$A$5</c:f>
              <c:strCache>
                <c:ptCount val="3"/>
                <c:pt idx="0">
                  <c:v>ACTIVO </c:v>
                </c:pt>
                <c:pt idx="1">
                  <c:v>PASIVO </c:v>
                </c:pt>
                <c:pt idx="2">
                  <c:v>PATRIMONIO </c:v>
                </c:pt>
              </c:strCache>
            </c:strRef>
          </c:cat>
          <c:val>
            <c:numRef>
              <c:f>Hoja5!$B$3:$B$5</c:f>
              <c:numCache>
                <c:formatCode>_(* #,##0_);_(* \(#,##0\);_(* "-"??_);_(@_)</c:formatCode>
                <c:ptCount val="3"/>
                <c:pt idx="0">
                  <c:v>5059557</c:v>
                </c:pt>
                <c:pt idx="1">
                  <c:v>4218091</c:v>
                </c:pt>
                <c:pt idx="2">
                  <c:v>841466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B-4505-8BFD-05801E34E128}"/>
            </c:ext>
          </c:extLst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CALIFICACION Y GRADUACION DE CREDITOS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Saldo de Capital por Pagar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01C-419C-BE5A-FC77171663A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01C-419C-BE5A-FC77171663A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01C-419C-BE5A-FC77171663A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94D-450D-9AE5-38556BA24F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F382AF-FD40-4A29-91FA-40AF9B377CE6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s-CO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0F2-436E-8B27-B5CE0BA5F0F6}"/>
                </c:ext>
              </c:extLst>
            </c:dLbl>
            <c:dLbl>
              <c:idx val="1"/>
              <c:spPr>
                <a:solidFill>
                  <a:srgbClr val="92D05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01C-419C-BE5A-FC77171663AD}"/>
                </c:ext>
              </c:extLst>
            </c:dLbl>
            <c:dLbl>
              <c:idx val="2"/>
              <c:spPr>
                <a:solidFill>
                  <a:srgbClr val="00B0F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D33-4AF0-9250-77F8A39BB6FA}"/>
                </c:ext>
              </c:extLst>
            </c:dLbl>
            <c:dLbl>
              <c:idx val="4"/>
              <c:spPr>
                <a:solidFill>
                  <a:srgbClr val="FFCC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01C-419C-BE5A-FC77171663AD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Hoja1!$A$5:$A$10</c:f>
              <c:strCache>
                <c:ptCount val="6"/>
                <c:pt idx="0">
                  <c:v>PRIMERA CLASE LABORALES</c:v>
                </c:pt>
                <c:pt idx="1">
                  <c:v>PRIMERA CLASE FISCAL</c:v>
                </c:pt>
                <c:pt idx="2">
                  <c:v>SEGUNDA CLASE PRENDARIOS </c:v>
                </c:pt>
                <c:pt idx="3">
                  <c:v>TERCERA CLASE HIPOTECARIOS </c:v>
                </c:pt>
                <c:pt idx="4">
                  <c:v>CUARTA CLASE ESTRATEGICOS </c:v>
                </c:pt>
                <c:pt idx="5">
                  <c:v>QUINTA CLASE DEMÁS ACREEDORES EXTERNOS</c:v>
                </c:pt>
              </c:strCache>
            </c:strRef>
          </c:cat>
          <c:val>
            <c:numRef>
              <c:f>Hoja1!$B$5:$B$10</c:f>
              <c:numCache>
                <c:formatCode>_(* #,##0_);_(* \(#,##0\);_(* "-"??_);_(@_)</c:formatCode>
                <c:ptCount val="6"/>
                <c:pt idx="0">
                  <c:v>38029485</c:v>
                </c:pt>
                <c:pt idx="1">
                  <c:v>21376000</c:v>
                </c:pt>
                <c:pt idx="3">
                  <c:v>0</c:v>
                </c:pt>
                <c:pt idx="4">
                  <c:v>748407147.13999999</c:v>
                </c:pt>
                <c:pt idx="5">
                  <c:v>3051814027.2200036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19C-BE5A-FC77171663A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07691232"/>
        <c:axId val="1007690400"/>
      </c:barChart>
      <c:catAx>
        <c:axId val="10076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7690400"/>
        <c:crosses val="autoZero"/>
        <c:auto val="1"/>
        <c:lblAlgn val="ctr"/>
        <c:lblOffset val="100"/>
        <c:noMultiLvlLbl val="0"/>
      </c:catAx>
      <c:valAx>
        <c:axId val="100769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76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423334</xdr:colOff>
      <xdr:row>1</xdr:row>
      <xdr:rowOff>95250</xdr:rowOff>
    </xdr:from>
    <xdr:to>
      <xdr:col>18</xdr:col>
      <xdr:colOff>497417</xdr:colOff>
      <xdr:row>4</xdr:row>
      <xdr:rowOff>23812</xdr:rowOff>
    </xdr:to>
    <xdr:pic>
      <xdr:nvPicPr>
        <xdr:cNvPr id="2" name="Imagen 1" descr="Busca empresas en Barranquilla, Página 23 | Bolsa de empleo">
          <a:extLst>
            <a:ext uri="{FF2B5EF4-FFF2-40B4-BE49-F238E27FC236}">
              <a16:creationId xmlns:a16="http://schemas.microsoft.com/office/drawing/2014/main" id="{EB38A26C-A4C0-49F0-8235-5B2A2E570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9934" y="257175"/>
          <a:ext cx="2379133" cy="41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423334</xdr:colOff>
      <xdr:row>1</xdr:row>
      <xdr:rowOff>95250</xdr:rowOff>
    </xdr:from>
    <xdr:to>
      <xdr:col>18</xdr:col>
      <xdr:colOff>497418</xdr:colOff>
      <xdr:row>4</xdr:row>
      <xdr:rowOff>23812</xdr:rowOff>
    </xdr:to>
    <xdr:pic>
      <xdr:nvPicPr>
        <xdr:cNvPr id="2" name="Imagen 1" descr="Busca empresas en Barranquilla, Página 23 | Bolsa de empleo">
          <a:extLst>
            <a:ext uri="{FF2B5EF4-FFF2-40B4-BE49-F238E27FC236}">
              <a16:creationId xmlns:a16="http://schemas.microsoft.com/office/drawing/2014/main" id="{15935B28-6C2A-4918-B5AB-44A65E44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3884" y="257175"/>
          <a:ext cx="2379134" cy="41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994</xdr:row>
      <xdr:rowOff>0</xdr:rowOff>
    </xdr:from>
    <xdr:to>
      <xdr:col>2</xdr:col>
      <xdr:colOff>304800</xdr:colOff>
      <xdr:row>995</xdr:row>
      <xdr:rowOff>0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F00CF0A9-0AAF-660A-30A4-A795A7997558}"/>
            </a:ext>
          </a:extLst>
        </xdr:cNvPr>
        <xdr:cNvSpPr>
          <a:spLocks noChangeAspect="1" noChangeArrowheads="1"/>
        </xdr:cNvSpPr>
      </xdr:nvSpPr>
      <xdr:spPr bwMode="auto">
        <a:xfrm>
          <a:off x="1838325" y="35584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1166811</xdr:colOff>
      <xdr:row>992</xdr:row>
      <xdr:rowOff>94509</xdr:rowOff>
    </xdr:from>
    <xdr:to>
      <xdr:col>6</xdr:col>
      <xdr:colOff>142874</xdr:colOff>
      <xdr:row>995</xdr:row>
      <xdr:rowOff>171747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52A42C-FE00-C07E-9C21-95618BFB1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9" y="359365603"/>
          <a:ext cx="1750219" cy="1005925"/>
        </a:xfrm>
        <a:prstGeom prst="rect">
          <a:avLst/>
        </a:prstGeom>
      </xdr:spPr>
    </xdr:pic>
    <xdr:clientData/>
  </xdr:twoCellAnchor>
  <xdr:twoCellAnchor editAs="oneCell">
    <xdr:from>
      <xdr:col>9</xdr:col>
      <xdr:colOff>250031</xdr:colOff>
      <xdr:row>992</xdr:row>
      <xdr:rowOff>250869</xdr:rowOff>
    </xdr:from>
    <xdr:to>
      <xdr:col>9</xdr:col>
      <xdr:colOff>1919287</xdr:colOff>
      <xdr:row>995</xdr:row>
      <xdr:rowOff>119063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18F86C-604B-8DD0-E9D2-5A2C2E73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219" y="359521963"/>
          <a:ext cx="1669256" cy="79688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985</xdr:row>
      <xdr:rowOff>56263</xdr:rowOff>
    </xdr:from>
    <xdr:to>
      <xdr:col>2</xdr:col>
      <xdr:colOff>2290763</xdr:colOff>
      <xdr:row>995</xdr:row>
      <xdr:rowOff>4919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5BBED4C-A53B-CF73-4218-F5CA9856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53814763"/>
          <a:ext cx="2271713" cy="1205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423334</xdr:colOff>
      <xdr:row>1</xdr:row>
      <xdr:rowOff>95250</xdr:rowOff>
    </xdr:from>
    <xdr:to>
      <xdr:col>18</xdr:col>
      <xdr:colOff>497418</xdr:colOff>
      <xdr:row>4</xdr:row>
      <xdr:rowOff>23812</xdr:rowOff>
    </xdr:to>
    <xdr:pic>
      <xdr:nvPicPr>
        <xdr:cNvPr id="2" name="Imagen 1" descr="Busca empresas en Barranquilla, Página 23 | Bolsa de empleo">
          <a:extLst>
            <a:ext uri="{FF2B5EF4-FFF2-40B4-BE49-F238E27FC236}">
              <a16:creationId xmlns:a16="http://schemas.microsoft.com/office/drawing/2014/main" id="{1779EF4A-2503-470E-8D9C-4C0C130B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4167" y="254000"/>
          <a:ext cx="2381250" cy="40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1102658</xdr:colOff>
      <xdr:row>986</xdr:row>
      <xdr:rowOff>35858</xdr:rowOff>
    </xdr:from>
    <xdr:to>
      <xdr:col>3</xdr:col>
      <xdr:colOff>1437995</xdr:colOff>
      <xdr:row>990</xdr:row>
      <xdr:rowOff>524638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54AED-EBCB-4608-8215-A85415ECE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8" y="328197882"/>
          <a:ext cx="2271713" cy="1205956"/>
        </a:xfrm>
        <a:prstGeom prst="rect">
          <a:avLst/>
        </a:prstGeom>
      </xdr:spPr>
    </xdr:pic>
    <xdr:clientData/>
  </xdr:twoCellAnchor>
  <xdr:twoCellAnchor editAs="oneCell">
    <xdr:from>
      <xdr:col>4</xdr:col>
      <xdr:colOff>1129552</xdr:colOff>
      <xdr:row>987</xdr:row>
      <xdr:rowOff>8965</xdr:rowOff>
    </xdr:from>
    <xdr:to>
      <xdr:col>6</xdr:col>
      <xdr:colOff>31096</xdr:colOff>
      <xdr:row>990</xdr:row>
      <xdr:rowOff>462721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D0526A4-A445-4F0E-BE67-9911E7E41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599" y="328350283"/>
          <a:ext cx="1824038" cy="991638"/>
        </a:xfrm>
        <a:prstGeom prst="rect">
          <a:avLst/>
        </a:prstGeom>
      </xdr:spPr>
    </xdr:pic>
    <xdr:clientData/>
  </xdr:twoCellAnchor>
  <xdr:twoCellAnchor editAs="oneCell">
    <xdr:from>
      <xdr:col>8</xdr:col>
      <xdr:colOff>815789</xdr:colOff>
      <xdr:row>988</xdr:row>
      <xdr:rowOff>71717</xdr:rowOff>
    </xdr:from>
    <xdr:to>
      <xdr:col>9</xdr:col>
      <xdr:colOff>1588574</xdr:colOff>
      <xdr:row>990</xdr:row>
      <xdr:rowOff>495723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15633D8-3B12-4B21-965E-258E6D0E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9318" y="328592329"/>
          <a:ext cx="1669256" cy="782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5</xdr:row>
      <xdr:rowOff>133351</xdr:rowOff>
    </xdr:from>
    <xdr:to>
      <xdr:col>10</xdr:col>
      <xdr:colOff>495300</xdr:colOff>
      <xdr:row>22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CE2450-888A-408F-4654-1506D7C2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3</xdr:row>
      <xdr:rowOff>133350</xdr:rowOff>
    </xdr:from>
    <xdr:to>
      <xdr:col>10</xdr:col>
      <xdr:colOff>571499</xdr:colOff>
      <xdr:row>20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2936E9-1192-CB4B-ABBB-7690F3FB6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04_89\ajorge\WINDOWS\TEMP\PPTTvela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DICE"/>
      <sheetName val="5"/>
      <sheetName val="6.1"/>
      <sheetName val="Hoja19"/>
      <sheetName val="CRONOGRAMA"/>
      <sheetName val="6.2"/>
      <sheetName val="Gráfico1"/>
      <sheetName val="Gráfico2"/>
      <sheetName val="Hoja1"/>
      <sheetName val="7.1"/>
      <sheetName val="7.2"/>
      <sheetName val="7.3"/>
      <sheetName val="8"/>
      <sheetName val="9.1"/>
      <sheetName val="9.2"/>
      <sheetName val="10.1"/>
      <sheetName val="10.2"/>
      <sheetName val="10.3"/>
      <sheetName val="11"/>
      <sheetName val="13"/>
      <sheetName val="13.1"/>
      <sheetName val="13.2"/>
      <sheetName val="13.3"/>
      <sheetName val="1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C83" t="str">
            <v>361300</v>
          </cell>
          <cell r="D83">
            <v>36180</v>
          </cell>
        </row>
        <row r="84">
          <cell r="C84" t="str">
            <v>361301</v>
          </cell>
          <cell r="D84">
            <v>36180</v>
          </cell>
        </row>
        <row r="85">
          <cell r="C85" t="str">
            <v>361302</v>
          </cell>
          <cell r="D85">
            <v>36181</v>
          </cell>
        </row>
        <row r="86">
          <cell r="C86" t="str">
            <v>361303</v>
          </cell>
          <cell r="D86">
            <v>36181</v>
          </cell>
        </row>
        <row r="87">
          <cell r="C87" t="str">
            <v>361304</v>
          </cell>
          <cell r="D87">
            <v>36182</v>
          </cell>
        </row>
        <row r="88">
          <cell r="C88" t="str">
            <v>361305</v>
          </cell>
          <cell r="D88">
            <v>36182</v>
          </cell>
        </row>
        <row r="89">
          <cell r="C89" t="str">
            <v>361306</v>
          </cell>
          <cell r="D89">
            <v>36178</v>
          </cell>
        </row>
        <row r="90">
          <cell r="C90" t="str">
            <v>361307</v>
          </cell>
          <cell r="D90">
            <v>36178</v>
          </cell>
        </row>
        <row r="91">
          <cell r="C91" t="str">
            <v>361308</v>
          </cell>
          <cell r="D91">
            <v>36179</v>
          </cell>
        </row>
        <row r="92">
          <cell r="C92" t="str">
            <v>361309</v>
          </cell>
          <cell r="D92">
            <v>36179</v>
          </cell>
        </row>
        <row r="93">
          <cell r="C93" t="str">
            <v>361610</v>
          </cell>
          <cell r="D93">
            <v>36209</v>
          </cell>
        </row>
        <row r="94">
          <cell r="C94" t="str">
            <v>361611</v>
          </cell>
          <cell r="D94">
            <v>36209</v>
          </cell>
        </row>
        <row r="95">
          <cell r="C95" t="str">
            <v>361612</v>
          </cell>
          <cell r="D95">
            <v>36210</v>
          </cell>
        </row>
        <row r="96">
          <cell r="C96" t="str">
            <v>361613</v>
          </cell>
          <cell r="D96">
            <v>36210</v>
          </cell>
        </row>
        <row r="97">
          <cell r="C97" t="str">
            <v>361614</v>
          </cell>
          <cell r="D97">
            <v>36203</v>
          </cell>
        </row>
        <row r="98">
          <cell r="C98" t="str">
            <v>361615</v>
          </cell>
          <cell r="D98">
            <v>36203</v>
          </cell>
        </row>
        <row r="99">
          <cell r="C99" t="str">
            <v>361616</v>
          </cell>
          <cell r="D99">
            <v>36207</v>
          </cell>
        </row>
        <row r="100">
          <cell r="C100" t="str">
            <v>361617</v>
          </cell>
          <cell r="D100">
            <v>36207</v>
          </cell>
        </row>
        <row r="101">
          <cell r="C101" t="str">
            <v>361618</v>
          </cell>
          <cell r="D101">
            <v>36208</v>
          </cell>
        </row>
        <row r="102">
          <cell r="C102" t="str">
            <v>361619</v>
          </cell>
          <cell r="D102">
            <v>36208</v>
          </cell>
        </row>
        <row r="103">
          <cell r="C103" t="str">
            <v>361920</v>
          </cell>
          <cell r="D103">
            <v>36238</v>
          </cell>
        </row>
        <row r="104">
          <cell r="C104" t="str">
            <v>361921</v>
          </cell>
          <cell r="D104">
            <v>36238</v>
          </cell>
        </row>
        <row r="105">
          <cell r="C105" t="str">
            <v>361922</v>
          </cell>
          <cell r="D105">
            <v>36231</v>
          </cell>
        </row>
        <row r="106">
          <cell r="C106" t="str">
            <v>361923</v>
          </cell>
          <cell r="D106">
            <v>36231</v>
          </cell>
        </row>
        <row r="107">
          <cell r="C107" t="str">
            <v>361924</v>
          </cell>
          <cell r="D107">
            <v>36235</v>
          </cell>
        </row>
        <row r="108">
          <cell r="C108" t="str">
            <v>361925</v>
          </cell>
          <cell r="D108">
            <v>36235</v>
          </cell>
        </row>
        <row r="109">
          <cell r="C109" t="str">
            <v>361926</v>
          </cell>
          <cell r="D109">
            <v>36236</v>
          </cell>
        </row>
        <row r="110">
          <cell r="C110" t="str">
            <v>361927</v>
          </cell>
          <cell r="D110">
            <v>36236</v>
          </cell>
        </row>
        <row r="111">
          <cell r="C111" t="str">
            <v>361928</v>
          </cell>
          <cell r="D111">
            <v>36237</v>
          </cell>
        </row>
        <row r="112">
          <cell r="C112" t="str">
            <v>361929</v>
          </cell>
          <cell r="D112">
            <v>36237</v>
          </cell>
        </row>
        <row r="113">
          <cell r="C113" t="str">
            <v>362200</v>
          </cell>
          <cell r="D113">
            <v>36266</v>
          </cell>
        </row>
        <row r="114">
          <cell r="C114" t="str">
            <v>362201</v>
          </cell>
          <cell r="D114">
            <v>36266</v>
          </cell>
        </row>
        <row r="115">
          <cell r="C115" t="str">
            <v>362202</v>
          </cell>
          <cell r="D115">
            <v>36269</v>
          </cell>
        </row>
        <row r="116">
          <cell r="C116" t="str">
            <v>362203</v>
          </cell>
          <cell r="D116">
            <v>36269</v>
          </cell>
        </row>
        <row r="117">
          <cell r="C117" t="str">
            <v>362204</v>
          </cell>
          <cell r="D117">
            <v>36270</v>
          </cell>
        </row>
        <row r="118">
          <cell r="C118" t="str">
            <v>362205</v>
          </cell>
          <cell r="D118">
            <v>36270</v>
          </cell>
        </row>
        <row r="119">
          <cell r="C119" t="str">
            <v>362206</v>
          </cell>
          <cell r="D119">
            <v>36271</v>
          </cell>
        </row>
        <row r="120">
          <cell r="C120" t="str">
            <v>362207</v>
          </cell>
          <cell r="D120">
            <v>36271</v>
          </cell>
        </row>
        <row r="121">
          <cell r="C121" t="str">
            <v>362208</v>
          </cell>
          <cell r="D121">
            <v>36272</v>
          </cell>
        </row>
        <row r="122">
          <cell r="C122" t="str">
            <v>362209</v>
          </cell>
          <cell r="D122">
            <v>36272</v>
          </cell>
        </row>
        <row r="123">
          <cell r="C123" t="str">
            <v>362510</v>
          </cell>
          <cell r="D123">
            <v>36298</v>
          </cell>
        </row>
        <row r="124">
          <cell r="C124" t="str">
            <v>362511</v>
          </cell>
          <cell r="D124">
            <v>36298</v>
          </cell>
        </row>
        <row r="125">
          <cell r="C125" t="str">
            <v>362512</v>
          </cell>
          <cell r="D125">
            <v>36299</v>
          </cell>
        </row>
        <row r="126">
          <cell r="C126" t="str">
            <v>362513</v>
          </cell>
          <cell r="D126">
            <v>36299</v>
          </cell>
        </row>
        <row r="127">
          <cell r="C127" t="str">
            <v>362514</v>
          </cell>
          <cell r="D127">
            <v>36300</v>
          </cell>
        </row>
        <row r="128">
          <cell r="C128" t="str">
            <v>362515</v>
          </cell>
          <cell r="D128">
            <v>36300</v>
          </cell>
        </row>
        <row r="129">
          <cell r="C129" t="str">
            <v>362516</v>
          </cell>
          <cell r="D129">
            <v>36301</v>
          </cell>
        </row>
        <row r="130">
          <cell r="C130" t="str">
            <v>362517</v>
          </cell>
          <cell r="D130">
            <v>36301</v>
          </cell>
        </row>
        <row r="131">
          <cell r="C131" t="str">
            <v>362518</v>
          </cell>
          <cell r="D131">
            <v>36297</v>
          </cell>
        </row>
        <row r="132">
          <cell r="C132" t="str">
            <v>362519</v>
          </cell>
          <cell r="D132">
            <v>36297</v>
          </cell>
        </row>
        <row r="133">
          <cell r="C133" t="str">
            <v>362810</v>
          </cell>
          <cell r="D133">
            <v>36328</v>
          </cell>
        </row>
        <row r="134">
          <cell r="C134" t="str">
            <v>362811</v>
          </cell>
          <cell r="D134">
            <v>36328</v>
          </cell>
        </row>
        <row r="135">
          <cell r="C135" t="str">
            <v>362812</v>
          </cell>
          <cell r="D135">
            <v>36329</v>
          </cell>
        </row>
        <row r="136">
          <cell r="C136" t="str">
            <v>362813</v>
          </cell>
          <cell r="D136">
            <v>36329</v>
          </cell>
        </row>
        <row r="137">
          <cell r="C137" t="str">
            <v>362814</v>
          </cell>
          <cell r="D137">
            <v>36332</v>
          </cell>
        </row>
        <row r="138">
          <cell r="C138" t="str">
            <v>362815</v>
          </cell>
          <cell r="D138">
            <v>36332</v>
          </cell>
        </row>
        <row r="139">
          <cell r="C139" t="str">
            <v>362816</v>
          </cell>
          <cell r="D139">
            <v>36325</v>
          </cell>
        </row>
        <row r="140">
          <cell r="C140" t="str">
            <v>362817</v>
          </cell>
          <cell r="D140">
            <v>36325</v>
          </cell>
        </row>
        <row r="141">
          <cell r="C141" t="str">
            <v>362818</v>
          </cell>
          <cell r="D141">
            <v>36327</v>
          </cell>
        </row>
        <row r="142">
          <cell r="C142" t="str">
            <v>362819</v>
          </cell>
          <cell r="D142">
            <v>36327</v>
          </cell>
        </row>
        <row r="143">
          <cell r="C143" t="str">
            <v>363120</v>
          </cell>
          <cell r="D143">
            <v>36361</v>
          </cell>
        </row>
        <row r="144">
          <cell r="C144" t="str">
            <v>363121</v>
          </cell>
          <cell r="D144">
            <v>36361</v>
          </cell>
        </row>
        <row r="145">
          <cell r="C145" t="str">
            <v>363122</v>
          </cell>
          <cell r="D145">
            <v>36362</v>
          </cell>
        </row>
        <row r="146">
          <cell r="C146" t="str">
            <v>363123</v>
          </cell>
          <cell r="D146">
            <v>36362</v>
          </cell>
        </row>
        <row r="147">
          <cell r="C147" t="str">
            <v>363124</v>
          </cell>
          <cell r="D147">
            <v>36355</v>
          </cell>
        </row>
        <row r="148">
          <cell r="C148" t="str">
            <v>363125</v>
          </cell>
          <cell r="D148">
            <v>36355</v>
          </cell>
        </row>
        <row r="149">
          <cell r="C149" t="str">
            <v>363126</v>
          </cell>
          <cell r="D149">
            <v>36357</v>
          </cell>
        </row>
        <row r="150">
          <cell r="C150" t="str">
            <v>363127</v>
          </cell>
          <cell r="D150">
            <v>36357</v>
          </cell>
        </row>
        <row r="151">
          <cell r="C151" t="str">
            <v>363128</v>
          </cell>
          <cell r="D151">
            <v>36360</v>
          </cell>
        </row>
        <row r="152">
          <cell r="C152" t="str">
            <v>363129</v>
          </cell>
          <cell r="D152">
            <v>36360</v>
          </cell>
        </row>
        <row r="153">
          <cell r="C153" t="str">
            <v>363420</v>
          </cell>
          <cell r="D153">
            <v>36392</v>
          </cell>
        </row>
        <row r="154">
          <cell r="C154" t="str">
            <v>363421</v>
          </cell>
          <cell r="D154">
            <v>36395</v>
          </cell>
        </row>
        <row r="155">
          <cell r="C155" t="str">
            <v>363422</v>
          </cell>
          <cell r="D155">
            <v>36382</v>
          </cell>
        </row>
        <row r="156">
          <cell r="C156" t="str">
            <v>363423</v>
          </cell>
          <cell r="D156">
            <v>36383</v>
          </cell>
        </row>
        <row r="157">
          <cell r="C157" t="str">
            <v>363424</v>
          </cell>
          <cell r="D157">
            <v>36384</v>
          </cell>
        </row>
        <row r="158">
          <cell r="C158" t="str">
            <v>363425</v>
          </cell>
          <cell r="D158">
            <v>36385</v>
          </cell>
        </row>
        <row r="159">
          <cell r="C159" t="str">
            <v>363426</v>
          </cell>
          <cell r="D159">
            <v>36388</v>
          </cell>
        </row>
        <row r="160">
          <cell r="C160" t="str">
            <v>363427</v>
          </cell>
          <cell r="D160">
            <v>36389</v>
          </cell>
        </row>
        <row r="161">
          <cell r="C161" t="str">
            <v>363428</v>
          </cell>
          <cell r="D161">
            <v>36390</v>
          </cell>
        </row>
        <row r="162">
          <cell r="C162" t="str">
            <v>363429</v>
          </cell>
          <cell r="D162">
            <v>36391</v>
          </cell>
        </row>
        <row r="163">
          <cell r="C163" t="str">
            <v>363730</v>
          </cell>
          <cell r="D163">
            <v>36425</v>
          </cell>
        </row>
        <row r="164">
          <cell r="C164" t="str">
            <v>363731</v>
          </cell>
          <cell r="D164">
            <v>36412</v>
          </cell>
        </row>
        <row r="165">
          <cell r="C165" t="str">
            <v>363732</v>
          </cell>
          <cell r="D165">
            <v>36413</v>
          </cell>
        </row>
        <row r="166">
          <cell r="C166" t="str">
            <v>363733</v>
          </cell>
          <cell r="D166">
            <v>36416</v>
          </cell>
        </row>
        <row r="167">
          <cell r="C167" t="str">
            <v>363734</v>
          </cell>
          <cell r="D167">
            <v>36417</v>
          </cell>
        </row>
        <row r="168">
          <cell r="C168" t="str">
            <v>363735</v>
          </cell>
          <cell r="D168">
            <v>36418</v>
          </cell>
        </row>
        <row r="169">
          <cell r="C169" t="str">
            <v>363736</v>
          </cell>
          <cell r="D169">
            <v>36419</v>
          </cell>
        </row>
        <row r="170">
          <cell r="C170" t="str">
            <v>363737</v>
          </cell>
          <cell r="D170">
            <v>36420</v>
          </cell>
        </row>
        <row r="171">
          <cell r="C171" t="str">
            <v>363738</v>
          </cell>
          <cell r="D171">
            <v>36423</v>
          </cell>
        </row>
        <row r="172">
          <cell r="C172" t="str">
            <v>363739</v>
          </cell>
          <cell r="D172">
            <v>36424</v>
          </cell>
        </row>
        <row r="173">
          <cell r="C173" t="str">
            <v>364040</v>
          </cell>
          <cell r="D173">
            <v>36445</v>
          </cell>
        </row>
        <row r="174">
          <cell r="C174" t="str">
            <v>364041</v>
          </cell>
          <cell r="D174">
            <v>36446</v>
          </cell>
        </row>
        <row r="175">
          <cell r="C175" t="str">
            <v>364042</v>
          </cell>
          <cell r="D175">
            <v>36447</v>
          </cell>
        </row>
        <row r="176">
          <cell r="C176" t="str">
            <v>364043</v>
          </cell>
          <cell r="D176">
            <v>36448</v>
          </cell>
        </row>
        <row r="177">
          <cell r="C177" t="str">
            <v>364044</v>
          </cell>
          <cell r="D177">
            <v>36451</v>
          </cell>
        </row>
        <row r="178">
          <cell r="C178" t="str">
            <v>364045</v>
          </cell>
          <cell r="D178">
            <v>36452</v>
          </cell>
        </row>
        <row r="179">
          <cell r="C179" t="str">
            <v>364046</v>
          </cell>
          <cell r="D179">
            <v>36453</v>
          </cell>
        </row>
        <row r="180">
          <cell r="C180" t="str">
            <v>364047</v>
          </cell>
          <cell r="D180">
            <v>36454</v>
          </cell>
        </row>
        <row r="181">
          <cell r="C181" t="str">
            <v>364048</v>
          </cell>
          <cell r="D181">
            <v>36455</v>
          </cell>
        </row>
        <row r="182">
          <cell r="C182" t="str">
            <v>364049</v>
          </cell>
          <cell r="D182">
            <v>36458</v>
          </cell>
        </row>
        <row r="183">
          <cell r="C183" t="str">
            <v>364340</v>
          </cell>
          <cell r="D183">
            <v>36475</v>
          </cell>
        </row>
        <row r="184">
          <cell r="C184" t="str">
            <v>364341</v>
          </cell>
          <cell r="D184">
            <v>36476</v>
          </cell>
        </row>
        <row r="185">
          <cell r="C185" t="str">
            <v>364342</v>
          </cell>
          <cell r="D185">
            <v>36479</v>
          </cell>
        </row>
        <row r="186">
          <cell r="C186" t="str">
            <v>364343</v>
          </cell>
          <cell r="D186">
            <v>36480</v>
          </cell>
        </row>
        <row r="187">
          <cell r="C187" t="str">
            <v>364344</v>
          </cell>
          <cell r="D187">
            <v>36481</v>
          </cell>
        </row>
        <row r="188">
          <cell r="C188" t="str">
            <v>364345</v>
          </cell>
          <cell r="D188">
            <v>36482</v>
          </cell>
        </row>
        <row r="189">
          <cell r="C189" t="str">
            <v>364346</v>
          </cell>
          <cell r="D189">
            <v>36483</v>
          </cell>
        </row>
        <row r="190">
          <cell r="C190" t="str">
            <v>364347</v>
          </cell>
          <cell r="D190">
            <v>36486</v>
          </cell>
        </row>
        <row r="191">
          <cell r="C191" t="str">
            <v>364348</v>
          </cell>
          <cell r="D191">
            <v>36487</v>
          </cell>
        </row>
        <row r="192">
          <cell r="C192" t="str">
            <v>364349</v>
          </cell>
          <cell r="D192">
            <v>36474</v>
          </cell>
        </row>
        <row r="193">
          <cell r="C193" t="str">
            <v>364650</v>
          </cell>
          <cell r="D193">
            <v>36508</v>
          </cell>
        </row>
        <row r="194">
          <cell r="C194" t="str">
            <v>364651</v>
          </cell>
          <cell r="D194">
            <v>36509</v>
          </cell>
        </row>
        <row r="195">
          <cell r="C195" t="str">
            <v>364652</v>
          </cell>
          <cell r="D195">
            <v>36510</v>
          </cell>
        </row>
        <row r="196">
          <cell r="C196" t="str">
            <v>364653</v>
          </cell>
          <cell r="D196">
            <v>36511</v>
          </cell>
        </row>
        <row r="197">
          <cell r="C197" t="str">
            <v>364654</v>
          </cell>
          <cell r="D197">
            <v>36514</v>
          </cell>
        </row>
        <row r="198">
          <cell r="C198" t="str">
            <v>364655</v>
          </cell>
          <cell r="D198">
            <v>36515</v>
          </cell>
        </row>
        <row r="199">
          <cell r="C199" t="str">
            <v>364656</v>
          </cell>
          <cell r="D199">
            <v>36516</v>
          </cell>
        </row>
        <row r="200">
          <cell r="C200" t="str">
            <v>364657</v>
          </cell>
          <cell r="D200">
            <v>36517</v>
          </cell>
        </row>
        <row r="201">
          <cell r="C201" t="str">
            <v>364658</v>
          </cell>
          <cell r="D201">
            <v>36504</v>
          </cell>
        </row>
        <row r="202">
          <cell r="C202" t="str">
            <v>364659</v>
          </cell>
          <cell r="D202">
            <v>36507</v>
          </cell>
        </row>
        <row r="203">
          <cell r="C203" t="str">
            <v>364950</v>
          </cell>
          <cell r="D203">
            <v>36539</v>
          </cell>
        </row>
        <row r="204">
          <cell r="C204" t="str">
            <v>364951</v>
          </cell>
          <cell r="D204">
            <v>36542</v>
          </cell>
        </row>
        <row r="205">
          <cell r="C205" t="str">
            <v>364952</v>
          </cell>
          <cell r="D205">
            <v>36543</v>
          </cell>
        </row>
        <row r="206">
          <cell r="C206" t="str">
            <v>364953</v>
          </cell>
          <cell r="D206">
            <v>36544</v>
          </cell>
        </row>
        <row r="207">
          <cell r="C207" t="str">
            <v>364954</v>
          </cell>
          <cell r="D207">
            <v>36545</v>
          </cell>
        </row>
        <row r="208">
          <cell r="C208" t="str">
            <v>364955</v>
          </cell>
          <cell r="D208">
            <v>36546</v>
          </cell>
        </row>
        <row r="209">
          <cell r="C209" t="str">
            <v>364956</v>
          </cell>
          <cell r="D209">
            <v>36549</v>
          </cell>
        </row>
        <row r="210">
          <cell r="C210" t="str">
            <v>364957</v>
          </cell>
          <cell r="D210">
            <v>36536</v>
          </cell>
        </row>
        <row r="211">
          <cell r="C211" t="str">
            <v>364958</v>
          </cell>
          <cell r="D211">
            <v>36537</v>
          </cell>
        </row>
        <row r="212">
          <cell r="C212" t="str">
            <v>364959</v>
          </cell>
          <cell r="D212">
            <v>36538</v>
          </cell>
        </row>
        <row r="213">
          <cell r="C213" t="str">
            <v>365260</v>
          </cell>
          <cell r="D213">
            <v>36571</v>
          </cell>
        </row>
        <row r="214">
          <cell r="C214" t="str">
            <v>365261</v>
          </cell>
          <cell r="D214">
            <v>36572</v>
          </cell>
        </row>
        <row r="215">
          <cell r="C215" t="str">
            <v>365262</v>
          </cell>
          <cell r="D215">
            <v>36573</v>
          </cell>
        </row>
        <row r="216">
          <cell r="C216" t="str">
            <v>365263</v>
          </cell>
          <cell r="D216">
            <v>36574</v>
          </cell>
        </row>
        <row r="217">
          <cell r="C217" t="str">
            <v>365264</v>
          </cell>
          <cell r="D217">
            <v>36577</v>
          </cell>
        </row>
        <row r="218">
          <cell r="C218" t="str">
            <v>365265</v>
          </cell>
          <cell r="D218">
            <v>36578</v>
          </cell>
        </row>
        <row r="219">
          <cell r="C219" t="str">
            <v>365266</v>
          </cell>
          <cell r="D219">
            <v>36565</v>
          </cell>
        </row>
        <row r="220">
          <cell r="C220" t="str">
            <v>365267</v>
          </cell>
          <cell r="D220">
            <v>36566</v>
          </cell>
        </row>
        <row r="221">
          <cell r="C221" t="str">
            <v>365268</v>
          </cell>
          <cell r="D221">
            <v>36567</v>
          </cell>
        </row>
        <row r="222">
          <cell r="C222" t="str">
            <v>365269</v>
          </cell>
          <cell r="D222">
            <v>36570</v>
          </cell>
        </row>
        <row r="223">
          <cell r="C223" t="str">
            <v>365570</v>
          </cell>
          <cell r="D223">
            <v>36601</v>
          </cell>
        </row>
        <row r="224">
          <cell r="C224" t="str">
            <v>365571</v>
          </cell>
          <cell r="D224">
            <v>36602</v>
          </cell>
        </row>
        <row r="225">
          <cell r="C225" t="str">
            <v>365572</v>
          </cell>
          <cell r="D225">
            <v>36605</v>
          </cell>
        </row>
        <row r="226">
          <cell r="C226" t="str">
            <v>365573</v>
          </cell>
          <cell r="D226">
            <v>36606</v>
          </cell>
        </row>
        <row r="227">
          <cell r="C227" t="str">
            <v>365574</v>
          </cell>
          <cell r="D227">
            <v>36607</v>
          </cell>
        </row>
        <row r="228">
          <cell r="C228" t="str">
            <v>365575</v>
          </cell>
          <cell r="D228">
            <v>36594</v>
          </cell>
        </row>
        <row r="229">
          <cell r="C229" t="str">
            <v>365576</v>
          </cell>
          <cell r="D229">
            <v>36595</v>
          </cell>
        </row>
        <row r="230">
          <cell r="C230" t="str">
            <v>365577</v>
          </cell>
          <cell r="D230">
            <v>36598</v>
          </cell>
        </row>
        <row r="231">
          <cell r="C231" t="str">
            <v>365578</v>
          </cell>
          <cell r="D231">
            <v>36599</v>
          </cell>
        </row>
        <row r="232">
          <cell r="C232" t="str">
            <v>365579</v>
          </cell>
          <cell r="D232">
            <v>36600</v>
          </cell>
        </row>
        <row r="233">
          <cell r="C233" t="str">
            <v>365860</v>
          </cell>
          <cell r="D233">
            <v>36635</v>
          </cell>
        </row>
        <row r="234">
          <cell r="C234" t="str">
            <v>365861</v>
          </cell>
          <cell r="D234">
            <v>36640</v>
          </cell>
        </row>
        <row r="235">
          <cell r="C235" t="str">
            <v>365862</v>
          </cell>
          <cell r="D235">
            <v>36641</v>
          </cell>
        </row>
        <row r="236">
          <cell r="C236" t="str">
            <v>365863</v>
          </cell>
          <cell r="D236">
            <v>36641</v>
          </cell>
        </row>
        <row r="237">
          <cell r="C237" t="str">
            <v>365864</v>
          </cell>
          <cell r="D237">
            <v>36627</v>
          </cell>
        </row>
        <row r="238">
          <cell r="C238" t="str">
            <v>365865</v>
          </cell>
          <cell r="D238">
            <v>36628</v>
          </cell>
        </row>
        <row r="239">
          <cell r="C239" t="str">
            <v>365866</v>
          </cell>
          <cell r="D239">
            <v>36629</v>
          </cell>
        </row>
        <row r="240">
          <cell r="C240" t="str">
            <v>365867</v>
          </cell>
          <cell r="D240">
            <v>36630</v>
          </cell>
        </row>
        <row r="241">
          <cell r="C241" t="str">
            <v>365868</v>
          </cell>
          <cell r="D241">
            <v>36633</v>
          </cell>
        </row>
        <row r="242">
          <cell r="C242" t="str">
            <v>365869</v>
          </cell>
          <cell r="D242">
            <v>36634</v>
          </cell>
        </row>
        <row r="243">
          <cell r="C243" t="str">
            <v>366170</v>
          </cell>
          <cell r="D243">
            <v>36665</v>
          </cell>
        </row>
        <row r="244">
          <cell r="C244" t="str">
            <v>366171</v>
          </cell>
          <cell r="D244">
            <v>36668</v>
          </cell>
        </row>
        <row r="245">
          <cell r="C245" t="str">
            <v>366172</v>
          </cell>
          <cell r="D245">
            <v>36669</v>
          </cell>
        </row>
        <row r="246">
          <cell r="C246" t="str">
            <v>366173</v>
          </cell>
          <cell r="D246">
            <v>36656</v>
          </cell>
        </row>
        <row r="247">
          <cell r="C247" t="str">
            <v>366174</v>
          </cell>
          <cell r="D247">
            <v>36657</v>
          </cell>
        </row>
        <row r="248">
          <cell r="C248" t="str">
            <v>366175</v>
          </cell>
          <cell r="D248">
            <v>36658</v>
          </cell>
        </row>
        <row r="249">
          <cell r="C249" t="str">
            <v>366176</v>
          </cell>
          <cell r="D249">
            <v>36661</v>
          </cell>
        </row>
        <row r="250">
          <cell r="C250" t="str">
            <v>366177</v>
          </cell>
          <cell r="D250">
            <v>36662</v>
          </cell>
        </row>
        <row r="251">
          <cell r="C251" t="str">
            <v>366178</v>
          </cell>
          <cell r="D251">
            <v>36663</v>
          </cell>
        </row>
        <row r="252">
          <cell r="C252" t="str">
            <v>366179</v>
          </cell>
          <cell r="D252">
            <v>36664</v>
          </cell>
        </row>
        <row r="253">
          <cell r="C253" t="str">
            <v>366470</v>
          </cell>
          <cell r="D253">
            <v>36698</v>
          </cell>
        </row>
        <row r="254">
          <cell r="C254" t="str">
            <v>366471</v>
          </cell>
          <cell r="D254">
            <v>36699</v>
          </cell>
        </row>
        <row r="255">
          <cell r="C255" t="str">
            <v>366472</v>
          </cell>
          <cell r="D255">
            <v>36686</v>
          </cell>
        </row>
        <row r="256">
          <cell r="C256" t="str">
            <v>366473</v>
          </cell>
          <cell r="D256">
            <v>36689</v>
          </cell>
        </row>
        <row r="257">
          <cell r="C257" t="str">
            <v>366474</v>
          </cell>
          <cell r="D257">
            <v>36690</v>
          </cell>
        </row>
        <row r="258">
          <cell r="C258" t="str">
            <v>366475</v>
          </cell>
          <cell r="D258">
            <v>36691</v>
          </cell>
        </row>
        <row r="259">
          <cell r="C259" t="str">
            <v>366476</v>
          </cell>
          <cell r="D259">
            <v>36692</v>
          </cell>
        </row>
        <row r="260">
          <cell r="C260" t="str">
            <v>366477</v>
          </cell>
          <cell r="D260">
            <v>36693</v>
          </cell>
        </row>
        <row r="261">
          <cell r="C261" t="str">
            <v>366478</v>
          </cell>
          <cell r="D261">
            <v>36696</v>
          </cell>
        </row>
        <row r="262">
          <cell r="C262" t="str">
            <v>366479</v>
          </cell>
          <cell r="D262">
            <v>36697</v>
          </cell>
        </row>
        <row r="263">
          <cell r="C263" t="str">
            <v>366780</v>
          </cell>
          <cell r="D263">
            <v>36731</v>
          </cell>
        </row>
        <row r="264">
          <cell r="C264" t="str">
            <v>366781</v>
          </cell>
          <cell r="D264">
            <v>36718</v>
          </cell>
        </row>
        <row r="265">
          <cell r="C265" t="str">
            <v>366782</v>
          </cell>
          <cell r="D265">
            <v>36719</v>
          </cell>
        </row>
        <row r="266">
          <cell r="C266" t="str">
            <v>366783</v>
          </cell>
          <cell r="D266">
            <v>36720</v>
          </cell>
        </row>
        <row r="267">
          <cell r="C267" t="str">
            <v>366784</v>
          </cell>
          <cell r="D267">
            <v>36721</v>
          </cell>
        </row>
        <row r="268">
          <cell r="C268" t="str">
            <v>366785</v>
          </cell>
          <cell r="D268">
            <v>36724</v>
          </cell>
        </row>
        <row r="269">
          <cell r="C269" t="str">
            <v>366786</v>
          </cell>
          <cell r="D269">
            <v>36725</v>
          </cell>
        </row>
        <row r="270">
          <cell r="C270" t="str">
            <v>366787</v>
          </cell>
          <cell r="D270">
            <v>36726</v>
          </cell>
        </row>
        <row r="271">
          <cell r="C271" t="str">
            <v>366788</v>
          </cell>
          <cell r="D271">
            <v>36727</v>
          </cell>
        </row>
        <row r="272">
          <cell r="C272" t="str">
            <v>366789</v>
          </cell>
          <cell r="D272">
            <v>36728</v>
          </cell>
        </row>
        <row r="273">
          <cell r="C273" t="str">
            <v>367080</v>
          </cell>
          <cell r="D273">
            <v>36747</v>
          </cell>
        </row>
        <row r="274">
          <cell r="C274" t="str">
            <v>367081</v>
          </cell>
          <cell r="D274">
            <v>36748</v>
          </cell>
        </row>
        <row r="275">
          <cell r="C275" t="str">
            <v>367082</v>
          </cell>
          <cell r="D275">
            <v>36749</v>
          </cell>
        </row>
        <row r="276">
          <cell r="C276" t="str">
            <v>367083</v>
          </cell>
          <cell r="D276">
            <v>36752</v>
          </cell>
        </row>
        <row r="277">
          <cell r="C277" t="str">
            <v>367084</v>
          </cell>
          <cell r="D277">
            <v>36753</v>
          </cell>
        </row>
        <row r="278">
          <cell r="C278" t="str">
            <v>367085</v>
          </cell>
          <cell r="D278">
            <v>36754</v>
          </cell>
        </row>
        <row r="279">
          <cell r="C279" t="str">
            <v>367086</v>
          </cell>
          <cell r="D279">
            <v>36755</v>
          </cell>
        </row>
        <row r="280">
          <cell r="C280" t="str">
            <v>367087</v>
          </cell>
          <cell r="D280">
            <v>36756</v>
          </cell>
        </row>
        <row r="281">
          <cell r="C281" t="str">
            <v>367088</v>
          </cell>
          <cell r="D281">
            <v>36759</v>
          </cell>
        </row>
        <row r="282">
          <cell r="C282" t="str">
            <v>367089</v>
          </cell>
          <cell r="D282">
            <v>36760</v>
          </cell>
        </row>
        <row r="283">
          <cell r="C283" t="str">
            <v>367390</v>
          </cell>
          <cell r="D283">
            <v>36781</v>
          </cell>
        </row>
        <row r="284">
          <cell r="C284" t="str">
            <v>367391</v>
          </cell>
          <cell r="D284">
            <v>36782</v>
          </cell>
        </row>
        <row r="285">
          <cell r="C285" t="str">
            <v>367392</v>
          </cell>
          <cell r="D285">
            <v>36783</v>
          </cell>
        </row>
        <row r="286">
          <cell r="C286" t="str">
            <v>367393</v>
          </cell>
          <cell r="D286">
            <v>36784</v>
          </cell>
        </row>
        <row r="287">
          <cell r="C287" t="str">
            <v>367394</v>
          </cell>
          <cell r="D287">
            <v>36787</v>
          </cell>
        </row>
        <row r="288">
          <cell r="C288" t="str">
            <v>367395</v>
          </cell>
          <cell r="D288">
            <v>36788</v>
          </cell>
        </row>
        <row r="289">
          <cell r="C289" t="str">
            <v>367396</v>
          </cell>
          <cell r="D289">
            <v>36789</v>
          </cell>
        </row>
        <row r="290">
          <cell r="C290" t="str">
            <v>367397</v>
          </cell>
          <cell r="D290">
            <v>36790</v>
          </cell>
        </row>
        <row r="291">
          <cell r="C291" t="str">
            <v>367398</v>
          </cell>
          <cell r="D291">
            <v>36791</v>
          </cell>
        </row>
        <row r="292">
          <cell r="C292" t="str">
            <v>367399</v>
          </cell>
          <cell r="D292">
            <v>36780</v>
          </cell>
        </row>
        <row r="293">
          <cell r="C293" t="str">
            <v>367700</v>
          </cell>
          <cell r="D293">
            <v>36811</v>
          </cell>
        </row>
        <row r="294">
          <cell r="C294" t="str">
            <v>367701</v>
          </cell>
          <cell r="D294">
            <v>36812</v>
          </cell>
        </row>
        <row r="295">
          <cell r="C295" t="str">
            <v>367702</v>
          </cell>
          <cell r="D295">
            <v>36815</v>
          </cell>
        </row>
        <row r="296">
          <cell r="C296" t="str">
            <v>367703</v>
          </cell>
          <cell r="D296">
            <v>36816</v>
          </cell>
        </row>
        <row r="297">
          <cell r="C297" t="str">
            <v>367704</v>
          </cell>
          <cell r="D297">
            <v>36817</v>
          </cell>
        </row>
        <row r="298">
          <cell r="C298" t="str">
            <v>367705</v>
          </cell>
          <cell r="D298">
            <v>36575</v>
          </cell>
        </row>
        <row r="299">
          <cell r="C299" t="str">
            <v>367706</v>
          </cell>
          <cell r="D299">
            <v>36819</v>
          </cell>
        </row>
        <row r="300">
          <cell r="C300" t="str">
            <v>367707</v>
          </cell>
          <cell r="D300">
            <v>36822</v>
          </cell>
        </row>
        <row r="301">
          <cell r="C301" t="str">
            <v>367708</v>
          </cell>
          <cell r="D301">
            <v>36809</v>
          </cell>
        </row>
        <row r="302">
          <cell r="C302" t="str">
            <v>367709</v>
          </cell>
          <cell r="D302">
            <v>36810</v>
          </cell>
        </row>
        <row r="303">
          <cell r="C303" t="str">
            <v>368000</v>
          </cell>
          <cell r="D303">
            <v>36845</v>
          </cell>
        </row>
        <row r="304">
          <cell r="C304" t="str">
            <v>368001</v>
          </cell>
          <cell r="D304">
            <v>36846</v>
          </cell>
        </row>
        <row r="305">
          <cell r="C305" t="str">
            <v>368002</v>
          </cell>
          <cell r="D305">
            <v>36847</v>
          </cell>
        </row>
        <row r="306">
          <cell r="C306" t="str">
            <v>368003</v>
          </cell>
          <cell r="D306">
            <v>36850</v>
          </cell>
        </row>
        <row r="307">
          <cell r="C307" t="str">
            <v>368004</v>
          </cell>
          <cell r="D307">
            <v>36851</v>
          </cell>
        </row>
        <row r="308">
          <cell r="C308" t="str">
            <v>368005</v>
          </cell>
          <cell r="D308">
            <v>36852</v>
          </cell>
        </row>
        <row r="309">
          <cell r="C309" t="str">
            <v>368006</v>
          </cell>
          <cell r="D309">
            <v>36853</v>
          </cell>
        </row>
        <row r="310">
          <cell r="C310" t="str">
            <v>368007</v>
          </cell>
          <cell r="D310">
            <v>36840</v>
          </cell>
        </row>
        <row r="311">
          <cell r="C311" t="str">
            <v>368008</v>
          </cell>
          <cell r="D311">
            <v>36843</v>
          </cell>
        </row>
        <row r="312">
          <cell r="C312" t="str">
            <v>368009</v>
          </cell>
          <cell r="D312">
            <v>36844</v>
          </cell>
        </row>
        <row r="313">
          <cell r="C313" t="str">
            <v>368310</v>
          </cell>
          <cell r="D313">
            <v>36878</v>
          </cell>
        </row>
        <row r="314">
          <cell r="C314" t="str">
            <v>368311</v>
          </cell>
          <cell r="D314">
            <v>36879</v>
          </cell>
        </row>
        <row r="315">
          <cell r="C315" t="str">
            <v>368312</v>
          </cell>
          <cell r="D315">
            <v>36880</v>
          </cell>
        </row>
        <row r="316">
          <cell r="C316" t="str">
            <v>368313</v>
          </cell>
          <cell r="D316">
            <v>36881</v>
          </cell>
        </row>
        <row r="317">
          <cell r="C317" t="str">
            <v>368314</v>
          </cell>
          <cell r="D317">
            <v>36882</v>
          </cell>
        </row>
        <row r="318">
          <cell r="C318" t="str">
            <v>368315</v>
          </cell>
          <cell r="D318">
            <v>36886</v>
          </cell>
        </row>
        <row r="319">
          <cell r="C319" t="str">
            <v>368316</v>
          </cell>
          <cell r="D319">
            <v>36872</v>
          </cell>
        </row>
        <row r="320">
          <cell r="C320" t="str">
            <v>368317</v>
          </cell>
          <cell r="D320">
            <v>36873</v>
          </cell>
        </row>
        <row r="321">
          <cell r="C321" t="str">
            <v>368318</v>
          </cell>
          <cell r="D321">
            <v>36874</v>
          </cell>
        </row>
        <row r="322">
          <cell r="C322" t="str">
            <v>368319</v>
          </cell>
          <cell r="D322">
            <v>36875</v>
          </cell>
        </row>
        <row r="323">
          <cell r="C323" t="str">
            <v>368610</v>
          </cell>
          <cell r="D323">
            <v>36908</v>
          </cell>
        </row>
        <row r="324">
          <cell r="C324" t="str">
            <v>368611</v>
          </cell>
          <cell r="D324">
            <v>36909</v>
          </cell>
        </row>
        <row r="325">
          <cell r="C325" t="str">
            <v>368612</v>
          </cell>
          <cell r="D325">
            <v>36910</v>
          </cell>
        </row>
        <row r="326">
          <cell r="C326" t="str">
            <v>368613</v>
          </cell>
          <cell r="D326">
            <v>36913</v>
          </cell>
        </row>
        <row r="327">
          <cell r="C327" t="str">
            <v>368614</v>
          </cell>
          <cell r="D327">
            <v>36914</v>
          </cell>
        </row>
        <row r="328">
          <cell r="C328" t="str">
            <v>368615</v>
          </cell>
          <cell r="D328">
            <v>36901</v>
          </cell>
        </row>
        <row r="329">
          <cell r="C329" t="str">
            <v>368616</v>
          </cell>
          <cell r="D329">
            <v>36902</v>
          </cell>
        </row>
        <row r="330">
          <cell r="C330" t="str">
            <v>368617</v>
          </cell>
          <cell r="D330">
            <v>36903</v>
          </cell>
        </row>
        <row r="331">
          <cell r="C331" t="str">
            <v>368618</v>
          </cell>
          <cell r="D331">
            <v>36906</v>
          </cell>
        </row>
        <row r="332">
          <cell r="C332" t="str">
            <v>368619</v>
          </cell>
          <cell r="D332">
            <v>36907</v>
          </cell>
        </row>
        <row r="333">
          <cell r="C333" t="str">
            <v>368920</v>
          </cell>
          <cell r="D333">
            <v>36941</v>
          </cell>
        </row>
        <row r="334">
          <cell r="C334" t="str">
            <v>368921</v>
          </cell>
          <cell r="D334">
            <v>36942</v>
          </cell>
        </row>
        <row r="335">
          <cell r="C335" t="str">
            <v>368922</v>
          </cell>
          <cell r="D335">
            <v>36943</v>
          </cell>
        </row>
        <row r="336">
          <cell r="C336" t="str">
            <v>368923</v>
          </cell>
          <cell r="D336">
            <v>36972</v>
          </cell>
        </row>
        <row r="337">
          <cell r="C337" t="str">
            <v>368924</v>
          </cell>
          <cell r="D337">
            <v>36931</v>
          </cell>
        </row>
        <row r="338">
          <cell r="C338" t="str">
            <v>368925</v>
          </cell>
          <cell r="D338">
            <v>36934</v>
          </cell>
        </row>
        <row r="339">
          <cell r="C339" t="str">
            <v>368926</v>
          </cell>
          <cell r="D339">
            <v>36935</v>
          </cell>
        </row>
        <row r="340">
          <cell r="C340" t="str">
            <v>368927</v>
          </cell>
          <cell r="D340">
            <v>36936</v>
          </cell>
        </row>
        <row r="341">
          <cell r="C341" t="str">
            <v>368928</v>
          </cell>
          <cell r="D341">
            <v>36937</v>
          </cell>
        </row>
        <row r="342">
          <cell r="C342" t="str">
            <v>368929</v>
          </cell>
          <cell r="D342">
            <v>36938</v>
          </cell>
        </row>
        <row r="343">
          <cell r="C343" t="str">
            <v>369230</v>
          </cell>
          <cell r="D343">
            <v>36970</v>
          </cell>
        </row>
        <row r="344">
          <cell r="C344" t="str">
            <v>369231</v>
          </cell>
          <cell r="D344">
            <v>36971</v>
          </cell>
        </row>
        <row r="345">
          <cell r="C345" t="str">
            <v>369232</v>
          </cell>
          <cell r="D345">
            <v>36972</v>
          </cell>
        </row>
        <row r="346">
          <cell r="C346" t="str">
            <v>369233</v>
          </cell>
          <cell r="D346">
            <v>36959</v>
          </cell>
        </row>
        <row r="347">
          <cell r="C347" t="str">
            <v>369234</v>
          </cell>
          <cell r="D347">
            <v>36962</v>
          </cell>
        </row>
        <row r="348">
          <cell r="C348" t="str">
            <v>369235</v>
          </cell>
          <cell r="D348">
            <v>36963</v>
          </cell>
        </row>
        <row r="349">
          <cell r="C349" t="str">
            <v>369236</v>
          </cell>
          <cell r="D349">
            <v>36964</v>
          </cell>
        </row>
        <row r="350">
          <cell r="C350" t="str">
            <v>369237</v>
          </cell>
          <cell r="D350">
            <v>36965</v>
          </cell>
        </row>
        <row r="351">
          <cell r="C351" t="str">
            <v>369238</v>
          </cell>
          <cell r="D351">
            <v>36966</v>
          </cell>
        </row>
        <row r="352">
          <cell r="C352" t="str">
            <v>369239</v>
          </cell>
          <cell r="D352">
            <v>36969</v>
          </cell>
        </row>
        <row r="353">
          <cell r="C353" t="str">
            <v>369510</v>
          </cell>
          <cell r="D353">
            <v>37005</v>
          </cell>
        </row>
        <row r="354">
          <cell r="C354" t="str">
            <v>369511</v>
          </cell>
          <cell r="D354">
            <v>37006</v>
          </cell>
        </row>
        <row r="355">
          <cell r="C355" t="str">
            <v>369512</v>
          </cell>
          <cell r="D355">
            <v>36991</v>
          </cell>
        </row>
        <row r="356">
          <cell r="C356" t="str">
            <v>369513</v>
          </cell>
          <cell r="D356">
            <v>36992</v>
          </cell>
        </row>
        <row r="357">
          <cell r="C357" t="str">
            <v>369514</v>
          </cell>
          <cell r="D357">
            <v>36997</v>
          </cell>
        </row>
        <row r="358">
          <cell r="C358" t="str">
            <v>369515</v>
          </cell>
          <cell r="D358">
            <v>36998</v>
          </cell>
        </row>
        <row r="359">
          <cell r="C359" t="str">
            <v>369516</v>
          </cell>
          <cell r="D359">
            <v>36999</v>
          </cell>
        </row>
        <row r="360">
          <cell r="C360" t="str">
            <v>369517</v>
          </cell>
          <cell r="D360">
            <v>37000</v>
          </cell>
        </row>
        <row r="361">
          <cell r="C361" t="str">
            <v>369518</v>
          </cell>
          <cell r="D361">
            <v>37001</v>
          </cell>
        </row>
        <row r="362">
          <cell r="C362" t="str">
            <v>369519</v>
          </cell>
          <cell r="D362">
            <v>37004</v>
          </cell>
        </row>
        <row r="363">
          <cell r="C363" t="str">
            <v>369820</v>
          </cell>
          <cell r="D363">
            <v>37034</v>
          </cell>
        </row>
        <row r="364">
          <cell r="C364" t="str">
            <v>369821</v>
          </cell>
          <cell r="D364">
            <v>37021</v>
          </cell>
        </row>
        <row r="365">
          <cell r="C365" t="str">
            <v>369822</v>
          </cell>
          <cell r="D365">
            <v>37022</v>
          </cell>
        </row>
        <row r="366">
          <cell r="C366" t="str">
            <v>369823</v>
          </cell>
          <cell r="D366">
            <v>37025</v>
          </cell>
        </row>
        <row r="367">
          <cell r="C367" t="str">
            <v>369824</v>
          </cell>
          <cell r="D367">
            <v>37026</v>
          </cell>
        </row>
        <row r="368">
          <cell r="C368" t="str">
            <v>369825</v>
          </cell>
          <cell r="D368">
            <v>37027</v>
          </cell>
        </row>
        <row r="369">
          <cell r="C369" t="str">
            <v>369826</v>
          </cell>
          <cell r="D369">
            <v>37028</v>
          </cell>
        </row>
        <row r="370">
          <cell r="C370" t="str">
            <v>369827</v>
          </cell>
          <cell r="D370">
            <v>37029</v>
          </cell>
        </row>
        <row r="371">
          <cell r="C371" t="str">
            <v>369828</v>
          </cell>
          <cell r="D371">
            <v>37032</v>
          </cell>
        </row>
        <row r="372">
          <cell r="C372" t="str">
            <v>369829</v>
          </cell>
          <cell r="D372">
            <v>37033</v>
          </cell>
        </row>
        <row r="373">
          <cell r="C373" t="str">
            <v>370120</v>
          </cell>
          <cell r="D373">
            <v>37053</v>
          </cell>
        </row>
        <row r="374">
          <cell r="C374" t="str">
            <v>370121</v>
          </cell>
          <cell r="D374">
            <v>37054</v>
          </cell>
        </row>
        <row r="375">
          <cell r="C375" t="str">
            <v>370122</v>
          </cell>
          <cell r="D375">
            <v>37055</v>
          </cell>
        </row>
        <row r="376">
          <cell r="C376" t="str">
            <v>370123</v>
          </cell>
          <cell r="D376">
            <v>37056</v>
          </cell>
        </row>
        <row r="377">
          <cell r="C377" t="str">
            <v>370124</v>
          </cell>
          <cell r="D377">
            <v>37057</v>
          </cell>
        </row>
        <row r="378">
          <cell r="C378" t="str">
            <v>370125</v>
          </cell>
          <cell r="D378">
            <v>37060</v>
          </cell>
        </row>
        <row r="379">
          <cell r="C379" t="str">
            <v>370126</v>
          </cell>
          <cell r="D379">
            <v>37061</v>
          </cell>
        </row>
        <row r="380">
          <cell r="C380" t="str">
            <v>370127</v>
          </cell>
          <cell r="D380">
            <v>37062</v>
          </cell>
        </row>
        <row r="381">
          <cell r="C381" t="str">
            <v>370128</v>
          </cell>
          <cell r="D381">
            <v>37063</v>
          </cell>
        </row>
        <row r="382">
          <cell r="C382" t="str">
            <v>370129</v>
          </cell>
          <cell r="D382">
            <v>37064</v>
          </cell>
        </row>
        <row r="383">
          <cell r="C383" t="str">
            <v>370430</v>
          </cell>
          <cell r="D383">
            <v>37083</v>
          </cell>
        </row>
        <row r="384">
          <cell r="C384" t="str">
            <v>370431</v>
          </cell>
          <cell r="D384">
            <v>37084</v>
          </cell>
        </row>
        <row r="385">
          <cell r="C385" t="str">
            <v>370432</v>
          </cell>
          <cell r="D385">
            <v>37085</v>
          </cell>
        </row>
        <row r="386">
          <cell r="C386" t="str">
            <v>370433</v>
          </cell>
          <cell r="D386">
            <v>37088</v>
          </cell>
        </row>
        <row r="387">
          <cell r="C387" t="str">
            <v>370434</v>
          </cell>
          <cell r="D387">
            <v>37089</v>
          </cell>
        </row>
        <row r="388">
          <cell r="C388" t="str">
            <v>370435</v>
          </cell>
          <cell r="D388">
            <v>37090</v>
          </cell>
        </row>
        <row r="389">
          <cell r="C389" t="str">
            <v>370436</v>
          </cell>
          <cell r="D389">
            <v>37091</v>
          </cell>
        </row>
        <row r="390">
          <cell r="C390" t="str">
            <v>370437</v>
          </cell>
          <cell r="D390">
            <v>37092</v>
          </cell>
        </row>
        <row r="391">
          <cell r="C391" t="str">
            <v>370438</v>
          </cell>
          <cell r="D391">
            <v>37095</v>
          </cell>
        </row>
        <row r="392">
          <cell r="C392" t="str">
            <v>370439</v>
          </cell>
          <cell r="D392">
            <v>37082</v>
          </cell>
        </row>
        <row r="393">
          <cell r="C393" t="str">
            <v>370730</v>
          </cell>
          <cell r="D393">
            <v>37116</v>
          </cell>
        </row>
        <row r="394">
          <cell r="C394" t="str">
            <v>370731</v>
          </cell>
          <cell r="D394">
            <v>37117</v>
          </cell>
        </row>
        <row r="395">
          <cell r="C395" t="str">
            <v>370732</v>
          </cell>
          <cell r="D395">
            <v>37118</v>
          </cell>
        </row>
        <row r="396">
          <cell r="C396" t="str">
            <v>370733</v>
          </cell>
          <cell r="D396">
            <v>37119</v>
          </cell>
        </row>
        <row r="397">
          <cell r="C397" t="str">
            <v>370734</v>
          </cell>
          <cell r="D397">
            <v>37120</v>
          </cell>
        </row>
        <row r="398">
          <cell r="C398" t="str">
            <v>370735</v>
          </cell>
          <cell r="D398">
            <v>37123</v>
          </cell>
        </row>
        <row r="399">
          <cell r="C399" t="str">
            <v>370736</v>
          </cell>
          <cell r="D399">
            <v>37124</v>
          </cell>
        </row>
        <row r="400">
          <cell r="C400" t="str">
            <v>370737</v>
          </cell>
          <cell r="D400">
            <v>37125</v>
          </cell>
        </row>
        <row r="401">
          <cell r="C401" t="str">
            <v>370738</v>
          </cell>
          <cell r="D401">
            <v>37112</v>
          </cell>
        </row>
        <row r="402">
          <cell r="C402" t="str">
            <v>370739</v>
          </cell>
          <cell r="D402">
            <v>37113</v>
          </cell>
        </row>
        <row r="403">
          <cell r="C403" t="str">
            <v>371040</v>
          </cell>
          <cell r="D403">
            <v>37148</v>
          </cell>
        </row>
        <row r="404">
          <cell r="C404" t="str">
            <v>371041</v>
          </cell>
          <cell r="D404">
            <v>37151</v>
          </cell>
        </row>
        <row r="405">
          <cell r="C405" t="str">
            <v>371042</v>
          </cell>
          <cell r="D405">
            <v>37152</v>
          </cell>
        </row>
        <row r="406">
          <cell r="C406" t="str">
            <v>371043</v>
          </cell>
          <cell r="D406">
            <v>37153</v>
          </cell>
        </row>
        <row r="407">
          <cell r="C407" t="str">
            <v>371044</v>
          </cell>
          <cell r="D407">
            <v>37154</v>
          </cell>
        </row>
        <row r="408">
          <cell r="C408" t="str">
            <v>371045</v>
          </cell>
          <cell r="D408">
            <v>37155</v>
          </cell>
        </row>
        <row r="409">
          <cell r="C409" t="str">
            <v>371046</v>
          </cell>
          <cell r="D409">
            <v>37158</v>
          </cell>
        </row>
        <row r="410">
          <cell r="C410" t="str">
            <v>371047</v>
          </cell>
          <cell r="D410">
            <v>37145</v>
          </cell>
        </row>
        <row r="411">
          <cell r="C411" t="str">
            <v>371048</v>
          </cell>
          <cell r="D411">
            <v>37146</v>
          </cell>
        </row>
        <row r="412">
          <cell r="C412" t="str">
            <v>371049</v>
          </cell>
          <cell r="D412">
            <v>37147</v>
          </cell>
        </row>
        <row r="413">
          <cell r="C413" t="str">
            <v>371350</v>
          </cell>
          <cell r="D413">
            <v>37180</v>
          </cell>
        </row>
        <row r="414">
          <cell r="C414" t="str">
            <v>371351</v>
          </cell>
          <cell r="D414">
            <v>37181</v>
          </cell>
        </row>
        <row r="415">
          <cell r="C415" t="str">
            <v>371352</v>
          </cell>
          <cell r="D415">
            <v>37182</v>
          </cell>
        </row>
        <row r="416">
          <cell r="C416" t="str">
            <v>371353</v>
          </cell>
          <cell r="D416">
            <v>37183</v>
          </cell>
        </row>
        <row r="417">
          <cell r="C417" t="str">
            <v>371354</v>
          </cell>
          <cell r="D417">
            <v>37186</v>
          </cell>
        </row>
        <row r="418">
          <cell r="C418" t="str">
            <v>371355</v>
          </cell>
          <cell r="D418">
            <v>37187</v>
          </cell>
        </row>
        <row r="419">
          <cell r="C419" t="str">
            <v>371356</v>
          </cell>
          <cell r="D419">
            <v>37174</v>
          </cell>
        </row>
        <row r="420">
          <cell r="C420" t="str">
            <v>371357</v>
          </cell>
          <cell r="D420">
            <v>37175</v>
          </cell>
        </row>
        <row r="421">
          <cell r="C421" t="str">
            <v>371358</v>
          </cell>
          <cell r="D421">
            <v>37176</v>
          </cell>
        </row>
        <row r="422">
          <cell r="C422" t="str">
            <v>371359</v>
          </cell>
          <cell r="D422">
            <v>37179</v>
          </cell>
        </row>
        <row r="423">
          <cell r="C423" t="str">
            <v>371650</v>
          </cell>
          <cell r="D423">
            <v>37214</v>
          </cell>
        </row>
        <row r="424">
          <cell r="C424" t="str">
            <v>371651</v>
          </cell>
          <cell r="D424">
            <v>37215</v>
          </cell>
        </row>
        <row r="425">
          <cell r="C425" t="str">
            <v>371652</v>
          </cell>
          <cell r="D425">
            <v>37216</v>
          </cell>
        </row>
        <row r="426">
          <cell r="C426" t="str">
            <v>371653</v>
          </cell>
          <cell r="D426">
            <v>37217</v>
          </cell>
        </row>
        <row r="427">
          <cell r="C427" t="str">
            <v>371654</v>
          </cell>
          <cell r="D427">
            <v>37218</v>
          </cell>
        </row>
        <row r="428">
          <cell r="C428" t="str">
            <v>371655</v>
          </cell>
          <cell r="D428">
            <v>37207</v>
          </cell>
        </row>
        <row r="429">
          <cell r="C429" t="str">
            <v>371656</v>
          </cell>
          <cell r="D429">
            <v>37208</v>
          </cell>
        </row>
        <row r="430">
          <cell r="C430" t="str">
            <v>371657</v>
          </cell>
          <cell r="D430">
            <v>37209</v>
          </cell>
        </row>
        <row r="431">
          <cell r="C431" t="str">
            <v>371658</v>
          </cell>
          <cell r="D431">
            <v>37210</v>
          </cell>
        </row>
        <row r="432">
          <cell r="C432" t="str">
            <v>371659</v>
          </cell>
          <cell r="D432">
            <v>37211</v>
          </cell>
        </row>
        <row r="433">
          <cell r="C433" t="str">
            <v>371960</v>
          </cell>
          <cell r="D433">
            <v>37244</v>
          </cell>
        </row>
        <row r="434">
          <cell r="C434" t="str">
            <v>371961</v>
          </cell>
          <cell r="D434">
            <v>37245</v>
          </cell>
        </row>
        <row r="435">
          <cell r="C435" t="str">
            <v>371962</v>
          </cell>
          <cell r="D435">
            <v>37246</v>
          </cell>
        </row>
        <row r="436">
          <cell r="C436" t="str">
            <v>371963</v>
          </cell>
          <cell r="D436">
            <v>37249</v>
          </cell>
        </row>
        <row r="437">
          <cell r="C437" t="str">
            <v>371964</v>
          </cell>
          <cell r="D437">
            <v>37236</v>
          </cell>
        </row>
        <row r="438">
          <cell r="C438" t="str">
            <v>371965</v>
          </cell>
          <cell r="D438">
            <v>37237</v>
          </cell>
        </row>
        <row r="439">
          <cell r="C439" t="str">
            <v>371966</v>
          </cell>
          <cell r="D439">
            <v>37238</v>
          </cell>
        </row>
        <row r="440">
          <cell r="C440" t="str">
            <v>371967</v>
          </cell>
          <cell r="D440">
            <v>37239</v>
          </cell>
        </row>
        <row r="441">
          <cell r="C441" t="str">
            <v>371968</v>
          </cell>
          <cell r="D441">
            <v>37242</v>
          </cell>
        </row>
        <row r="442">
          <cell r="C442" t="str">
            <v>371969</v>
          </cell>
          <cell r="D442">
            <v>37243</v>
          </cell>
        </row>
        <row r="443">
          <cell r="C443" t="str">
            <v>372260</v>
          </cell>
          <cell r="D443">
            <v>37277</v>
          </cell>
        </row>
        <row r="444">
          <cell r="C444" t="str">
            <v>372261</v>
          </cell>
          <cell r="D444">
            <v>37278</v>
          </cell>
        </row>
        <row r="445">
          <cell r="C445" t="str">
            <v>372262</v>
          </cell>
          <cell r="D445">
            <v>37279</v>
          </cell>
        </row>
        <row r="446">
          <cell r="C446" t="str">
            <v>372263</v>
          </cell>
          <cell r="D446">
            <v>37266</v>
          </cell>
        </row>
        <row r="447">
          <cell r="C447" t="str">
            <v>372264</v>
          </cell>
          <cell r="D447">
            <v>37267</v>
          </cell>
        </row>
        <row r="448">
          <cell r="C448" t="str">
            <v>372265</v>
          </cell>
          <cell r="D448">
            <v>37270</v>
          </cell>
        </row>
        <row r="449">
          <cell r="C449" t="str">
            <v>372266</v>
          </cell>
          <cell r="D449">
            <v>37271</v>
          </cell>
        </row>
        <row r="450">
          <cell r="C450" t="str">
            <v>372267</v>
          </cell>
          <cell r="D450">
            <v>37272</v>
          </cell>
        </row>
        <row r="451">
          <cell r="C451" t="str">
            <v>372268</v>
          </cell>
          <cell r="D451">
            <v>37273</v>
          </cell>
        </row>
        <row r="452">
          <cell r="C452" t="str">
            <v>372269</v>
          </cell>
          <cell r="D452">
            <v>37274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pc_total-ano" preserveFormatting="0" connectionId="1" xr16:uid="{00000000-0016-0000-03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padilla@barranquilla.gov.co" TargetMode="External"/><Relationship Id="rId1" Type="http://schemas.openxmlformats.org/officeDocument/2006/relationships/hyperlink" Target="mailto:Npadilla@barranquilla.gov.co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Npadilla@barranquilla.gov.co" TargetMode="External"/><Relationship Id="rId2" Type="http://schemas.openxmlformats.org/officeDocument/2006/relationships/hyperlink" Target="mailto:Npadilla@barranquilla.gov.co" TargetMode="External"/><Relationship Id="rId1" Type="http://schemas.openxmlformats.org/officeDocument/2006/relationships/hyperlink" Target="mailto:Npadilla@barranquilla.gov.c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ane.gov.co/" TargetMode="External"/><Relationship Id="rId1" Type="http://schemas.openxmlformats.org/officeDocument/2006/relationships/hyperlink" Target="http://obiee.banrep.gov.co/analytics/Missing_/Precios/html/DESC_IPC.html" TargetMode="External"/><Relationship Id="rId4" Type="http://schemas.openxmlformats.org/officeDocument/2006/relationships/queryTable" Target="../queryTables/query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C476-BEDA-4EE9-AAC7-602163C17DA1}">
  <dimension ref="A2:H109"/>
  <sheetViews>
    <sheetView topLeftCell="A79" workbookViewId="0">
      <selection activeCell="A101" sqref="A101"/>
    </sheetView>
  </sheetViews>
  <sheetFormatPr baseColWidth="10" defaultRowHeight="13.2" x14ac:dyDescent="0.25"/>
  <cols>
    <col min="1" max="1" width="42.33203125" bestFit="1" customWidth="1"/>
    <col min="2" max="2" width="36.109375" bestFit="1" customWidth="1"/>
    <col min="3" max="4" width="26.44140625" bestFit="1" customWidth="1"/>
    <col min="7" max="7" width="13.88671875" bestFit="1" customWidth="1"/>
  </cols>
  <sheetData>
    <row r="2" spans="1:4" x14ac:dyDescent="0.25">
      <c r="A2" s="231" t="s">
        <v>109</v>
      </c>
      <c r="B2" s="232" t="s">
        <v>3</v>
      </c>
      <c r="C2" s="232" t="s">
        <v>25</v>
      </c>
      <c r="D2" s="232" t="s">
        <v>214</v>
      </c>
    </row>
    <row r="3" spans="1:4" x14ac:dyDescent="0.25">
      <c r="A3" s="215" t="s">
        <v>137</v>
      </c>
      <c r="B3" s="25">
        <v>1910509.0533333335</v>
      </c>
      <c r="C3" s="25">
        <v>1910509.0533333335</v>
      </c>
      <c r="D3" s="51">
        <f t="shared" ref="D3:D49" si="0">+C3/$C$107</f>
        <v>2.8831515234546082E-4</v>
      </c>
    </row>
    <row r="4" spans="1:4" x14ac:dyDescent="0.25">
      <c r="A4" s="215" t="s">
        <v>158</v>
      </c>
      <c r="B4" s="25">
        <v>1454675.72</v>
      </c>
      <c r="C4" s="25">
        <v>1454675.72</v>
      </c>
      <c r="D4" s="51">
        <f t="shared" si="0"/>
        <v>2.1952528887172345E-4</v>
      </c>
    </row>
    <row r="5" spans="1:4" x14ac:dyDescent="0.25">
      <c r="A5" s="215" t="s">
        <v>127</v>
      </c>
      <c r="B5" s="25">
        <v>1276979.4600000016</v>
      </c>
      <c r="C5" s="25">
        <v>1276979.4600000016</v>
      </c>
      <c r="D5" s="51">
        <f t="shared" si="0"/>
        <v>1.9270912477989101E-4</v>
      </c>
    </row>
    <row r="6" spans="1:4" x14ac:dyDescent="0.25">
      <c r="A6" s="215" t="s">
        <v>154</v>
      </c>
      <c r="B6" s="25">
        <v>1272342.3866666667</v>
      </c>
      <c r="C6" s="25">
        <v>1272342.3866666667</v>
      </c>
      <c r="D6" s="51">
        <f t="shared" si="0"/>
        <v>1.9200934348222851E-4</v>
      </c>
    </row>
    <row r="7" spans="1:4" x14ac:dyDescent="0.25">
      <c r="A7" s="215" t="s">
        <v>139</v>
      </c>
      <c r="B7" s="25">
        <v>1272342.3866666667</v>
      </c>
      <c r="C7" s="25">
        <v>1272342.3866666667</v>
      </c>
      <c r="D7" s="51">
        <f t="shared" si="0"/>
        <v>1.9200934348222851E-4</v>
      </c>
    </row>
    <row r="8" spans="1:4" x14ac:dyDescent="0.25">
      <c r="A8" s="215" t="s">
        <v>124</v>
      </c>
      <c r="B8" s="25">
        <v>1272342.3866666667</v>
      </c>
      <c r="C8" s="25">
        <v>1272342.3866666667</v>
      </c>
      <c r="D8" s="51">
        <f t="shared" si="0"/>
        <v>1.9200934348222851E-4</v>
      </c>
    </row>
    <row r="9" spans="1:4" x14ac:dyDescent="0.25">
      <c r="A9" s="215" t="s">
        <v>133</v>
      </c>
      <c r="B9" s="25">
        <v>1272342.3866666667</v>
      </c>
      <c r="C9" s="25">
        <v>1272342.3866666667</v>
      </c>
      <c r="D9" s="51">
        <f t="shared" si="0"/>
        <v>1.9200934348222851E-4</v>
      </c>
    </row>
    <row r="10" spans="1:4" x14ac:dyDescent="0.25">
      <c r="A10" s="215" t="s">
        <v>118</v>
      </c>
      <c r="B10" s="25">
        <v>1144709.0533333332</v>
      </c>
      <c r="C10" s="25">
        <v>1144709.0533333332</v>
      </c>
      <c r="D10" s="51">
        <f t="shared" si="0"/>
        <v>1.7274818170958203E-4</v>
      </c>
    </row>
    <row r="11" spans="1:4" x14ac:dyDescent="0.25">
      <c r="A11" s="215" t="s">
        <v>121</v>
      </c>
      <c r="B11" s="25">
        <v>1144709.0533333332</v>
      </c>
      <c r="C11" s="25">
        <v>1144709.0533333332</v>
      </c>
      <c r="D11" s="51">
        <f t="shared" si="0"/>
        <v>1.7274818170958203E-4</v>
      </c>
    </row>
    <row r="12" spans="1:4" x14ac:dyDescent="0.25">
      <c r="A12" s="215" t="s">
        <v>164</v>
      </c>
      <c r="B12" s="25">
        <v>1144709.0533333332</v>
      </c>
      <c r="C12" s="25">
        <v>1144709.0533333332</v>
      </c>
      <c r="D12" s="51">
        <f t="shared" si="0"/>
        <v>1.7274818170958203E-4</v>
      </c>
    </row>
    <row r="13" spans="1:4" x14ac:dyDescent="0.25">
      <c r="A13" s="215" t="s">
        <v>142</v>
      </c>
      <c r="B13" s="25">
        <v>1144709.0533333332</v>
      </c>
      <c r="C13" s="25">
        <v>1144709.0533333332</v>
      </c>
      <c r="D13" s="51">
        <f t="shared" si="0"/>
        <v>1.7274818170958203E-4</v>
      </c>
    </row>
    <row r="14" spans="1:4" x14ac:dyDescent="0.25">
      <c r="A14" s="215" t="s">
        <v>134</v>
      </c>
      <c r="B14" s="25">
        <v>1144709.0533333332</v>
      </c>
      <c r="C14" s="25">
        <v>1144709.0533333332</v>
      </c>
      <c r="D14" s="51">
        <f t="shared" si="0"/>
        <v>1.7274818170958203E-4</v>
      </c>
    </row>
    <row r="15" spans="1:4" x14ac:dyDescent="0.25">
      <c r="A15" s="215" t="s">
        <v>162</v>
      </c>
      <c r="B15" s="25">
        <v>1144709.0533333332</v>
      </c>
      <c r="C15" s="25">
        <v>1144709.0533333332</v>
      </c>
      <c r="D15" s="51">
        <f t="shared" si="0"/>
        <v>1.7274818170958203E-4</v>
      </c>
    </row>
    <row r="16" spans="1:4" x14ac:dyDescent="0.25">
      <c r="A16" s="215" t="s">
        <v>148</v>
      </c>
      <c r="B16" s="25">
        <v>1144709.0533333332</v>
      </c>
      <c r="C16" s="25">
        <v>1144709.0533333332</v>
      </c>
      <c r="D16" s="51">
        <f t="shared" si="0"/>
        <v>1.7274818170958203E-4</v>
      </c>
    </row>
    <row r="17" spans="1:4" x14ac:dyDescent="0.25">
      <c r="A17" s="215" t="s">
        <v>157</v>
      </c>
      <c r="B17" s="25">
        <v>1144709.0533333332</v>
      </c>
      <c r="C17" s="25">
        <v>1144709.0533333332</v>
      </c>
      <c r="D17" s="51">
        <f t="shared" si="0"/>
        <v>1.7274818170958203E-4</v>
      </c>
    </row>
    <row r="18" spans="1:4" x14ac:dyDescent="0.25">
      <c r="A18" s="215" t="s">
        <v>147</v>
      </c>
      <c r="B18" s="25">
        <v>1144709.0533333332</v>
      </c>
      <c r="C18" s="25">
        <v>1144709.0533333332</v>
      </c>
      <c r="D18" s="51">
        <f t="shared" si="0"/>
        <v>1.7274818170958203E-4</v>
      </c>
    </row>
    <row r="19" spans="1:4" x14ac:dyDescent="0.25">
      <c r="A19" s="215" t="s">
        <v>160</v>
      </c>
      <c r="B19" s="25">
        <v>1144709.0533333332</v>
      </c>
      <c r="C19" s="25">
        <v>1144709.0533333332</v>
      </c>
      <c r="D19" s="51">
        <f t="shared" si="0"/>
        <v>1.7274818170958203E-4</v>
      </c>
    </row>
    <row r="20" spans="1:4" x14ac:dyDescent="0.25">
      <c r="A20" s="215" t="s">
        <v>145</v>
      </c>
      <c r="B20" s="25">
        <v>1144709.0533333332</v>
      </c>
      <c r="C20" s="25">
        <v>1144709.0533333332</v>
      </c>
      <c r="D20" s="51">
        <f t="shared" si="0"/>
        <v>1.7274818170958203E-4</v>
      </c>
    </row>
    <row r="21" spans="1:4" x14ac:dyDescent="0.25">
      <c r="A21" s="215" t="s">
        <v>141</v>
      </c>
      <c r="B21" s="25">
        <v>1144709.0533333332</v>
      </c>
      <c r="C21" s="25">
        <v>1144709.0533333332</v>
      </c>
      <c r="D21" s="51">
        <f t="shared" si="0"/>
        <v>1.7274818170958203E-4</v>
      </c>
    </row>
    <row r="22" spans="1:4" x14ac:dyDescent="0.25">
      <c r="A22" s="215" t="s">
        <v>126</v>
      </c>
      <c r="B22" s="25">
        <v>1144709.0533333332</v>
      </c>
      <c r="C22" s="25">
        <v>1144709.0533333332</v>
      </c>
      <c r="D22" s="51">
        <f t="shared" si="0"/>
        <v>1.7274818170958203E-4</v>
      </c>
    </row>
    <row r="23" spans="1:4" x14ac:dyDescent="0.25">
      <c r="A23" s="215" t="s">
        <v>155</v>
      </c>
      <c r="B23" s="25">
        <v>1144709.0533333332</v>
      </c>
      <c r="C23" s="25">
        <v>1144709.0533333332</v>
      </c>
      <c r="D23" s="51">
        <f t="shared" si="0"/>
        <v>1.7274818170958203E-4</v>
      </c>
    </row>
    <row r="24" spans="1:4" x14ac:dyDescent="0.25">
      <c r="A24" s="215" t="s">
        <v>122</v>
      </c>
      <c r="B24" s="25">
        <v>1144709.0533333332</v>
      </c>
      <c r="C24" s="25">
        <v>1144709.0533333332</v>
      </c>
      <c r="D24" s="51">
        <f t="shared" si="0"/>
        <v>1.7274818170958203E-4</v>
      </c>
    </row>
    <row r="25" spans="1:4" x14ac:dyDescent="0.25">
      <c r="A25" s="215" t="s">
        <v>138</v>
      </c>
      <c r="B25" s="25">
        <v>1144709.0533333332</v>
      </c>
      <c r="C25" s="25">
        <v>1144709.0533333332</v>
      </c>
      <c r="D25" s="51">
        <f t="shared" si="0"/>
        <v>1.7274818170958203E-4</v>
      </c>
    </row>
    <row r="26" spans="1:4" x14ac:dyDescent="0.25">
      <c r="A26" s="215" t="s">
        <v>125</v>
      </c>
      <c r="B26" s="25">
        <v>1144709.0533333332</v>
      </c>
      <c r="C26" s="25">
        <v>1144709.0533333332</v>
      </c>
      <c r="D26" s="51">
        <f t="shared" si="0"/>
        <v>1.7274818170958203E-4</v>
      </c>
    </row>
    <row r="27" spans="1:4" x14ac:dyDescent="0.25">
      <c r="A27" s="215" t="s">
        <v>136</v>
      </c>
      <c r="B27" s="25">
        <v>1144709.0533333332</v>
      </c>
      <c r="C27" s="25">
        <v>1144709.0533333332</v>
      </c>
      <c r="D27" s="51">
        <f t="shared" si="0"/>
        <v>1.7274818170958203E-4</v>
      </c>
    </row>
    <row r="28" spans="1:4" x14ac:dyDescent="0.25">
      <c r="A28" s="215" t="s">
        <v>119</v>
      </c>
      <c r="B28" s="25">
        <v>1144709.0533333332</v>
      </c>
      <c r="C28" s="25">
        <v>1144709.0533333332</v>
      </c>
      <c r="D28" s="51">
        <f t="shared" si="0"/>
        <v>1.7274818170958203E-4</v>
      </c>
    </row>
    <row r="29" spans="1:4" x14ac:dyDescent="0.25">
      <c r="A29" s="215" t="s">
        <v>123</v>
      </c>
      <c r="B29" s="25">
        <v>1144709.0533333332</v>
      </c>
      <c r="C29" s="25">
        <v>1144709.0533333332</v>
      </c>
      <c r="D29" s="51">
        <f t="shared" si="0"/>
        <v>1.7274818170958203E-4</v>
      </c>
    </row>
    <row r="30" spans="1:4" x14ac:dyDescent="0.25">
      <c r="A30" s="215" t="s">
        <v>128</v>
      </c>
      <c r="B30" s="25">
        <v>1144709.0533333332</v>
      </c>
      <c r="C30" s="25">
        <v>1144709.0533333332</v>
      </c>
      <c r="D30" s="51">
        <f t="shared" si="0"/>
        <v>1.7274818170958203E-4</v>
      </c>
    </row>
    <row r="31" spans="1:4" x14ac:dyDescent="0.25">
      <c r="A31" s="215" t="s">
        <v>144</v>
      </c>
      <c r="B31" s="25">
        <v>1144709.0533333332</v>
      </c>
      <c r="C31" s="25">
        <v>1144709.0533333332</v>
      </c>
      <c r="D31" s="51">
        <f t="shared" si="0"/>
        <v>1.7274818170958203E-4</v>
      </c>
    </row>
    <row r="32" spans="1:4" x14ac:dyDescent="0.25">
      <c r="A32" s="215" t="s">
        <v>129</v>
      </c>
      <c r="B32" s="25">
        <v>1144709.0533333332</v>
      </c>
      <c r="C32" s="25">
        <v>1144709.0533333332</v>
      </c>
      <c r="D32" s="51">
        <f t="shared" si="0"/>
        <v>1.7274818170958203E-4</v>
      </c>
    </row>
    <row r="33" spans="1:4" x14ac:dyDescent="0.25">
      <c r="A33" s="215" t="s">
        <v>120</v>
      </c>
      <c r="B33" s="25">
        <v>1144709.0533333332</v>
      </c>
      <c r="C33" s="25">
        <v>1144709.0533333332</v>
      </c>
      <c r="D33" s="51">
        <f t="shared" si="0"/>
        <v>1.7274818170958203E-4</v>
      </c>
    </row>
    <row r="34" spans="1:4" x14ac:dyDescent="0.25">
      <c r="A34" s="215" t="s">
        <v>143</v>
      </c>
      <c r="B34" s="25">
        <v>1144709.0533333332</v>
      </c>
      <c r="C34" s="25">
        <v>1144709.0533333332</v>
      </c>
      <c r="D34" s="51">
        <f t="shared" si="0"/>
        <v>1.7274818170958203E-4</v>
      </c>
    </row>
    <row r="35" spans="1:4" x14ac:dyDescent="0.25">
      <c r="A35" s="215" t="s">
        <v>156</v>
      </c>
      <c r="B35" s="25">
        <v>998842.38666666672</v>
      </c>
      <c r="C35" s="25">
        <v>998842.38666666672</v>
      </c>
      <c r="D35" s="51">
        <f t="shared" si="0"/>
        <v>1.5073542539798611E-4</v>
      </c>
    </row>
    <row r="36" spans="1:4" x14ac:dyDescent="0.25">
      <c r="A36" s="215" t="s">
        <v>161</v>
      </c>
      <c r="B36" s="25">
        <v>998842.38666666672</v>
      </c>
      <c r="C36" s="25">
        <v>998842.38666666672</v>
      </c>
      <c r="D36" s="51">
        <f t="shared" si="0"/>
        <v>1.5073542539798611E-4</v>
      </c>
    </row>
    <row r="37" spans="1:4" x14ac:dyDescent="0.25">
      <c r="A37" s="215" t="s">
        <v>151</v>
      </c>
      <c r="B37" s="25">
        <v>998842.38666666672</v>
      </c>
      <c r="C37" s="25">
        <v>998842.38666666672</v>
      </c>
      <c r="D37" s="51">
        <f t="shared" si="0"/>
        <v>1.5073542539798611E-4</v>
      </c>
    </row>
    <row r="38" spans="1:4" x14ac:dyDescent="0.25">
      <c r="A38" s="215" t="s">
        <v>159</v>
      </c>
      <c r="B38" s="25">
        <v>998842.38666666672</v>
      </c>
      <c r="C38" s="25">
        <v>998842.38666666672</v>
      </c>
      <c r="D38" s="51">
        <f t="shared" si="0"/>
        <v>1.5073542539798611E-4</v>
      </c>
    </row>
    <row r="39" spans="1:4" x14ac:dyDescent="0.25">
      <c r="A39" s="215" t="s">
        <v>149</v>
      </c>
      <c r="B39" s="25">
        <v>998842.38666666672</v>
      </c>
      <c r="C39" s="25">
        <v>998842.38666666672</v>
      </c>
      <c r="D39" s="51">
        <f t="shared" si="0"/>
        <v>1.5073542539798611E-4</v>
      </c>
    </row>
    <row r="40" spans="1:4" x14ac:dyDescent="0.25">
      <c r="A40" s="215" t="s">
        <v>150</v>
      </c>
      <c r="B40" s="25">
        <v>998842.38666666672</v>
      </c>
      <c r="C40" s="25">
        <v>998842.38666666672</v>
      </c>
      <c r="D40" s="51">
        <f t="shared" si="0"/>
        <v>1.5073542539798611E-4</v>
      </c>
    </row>
    <row r="41" spans="1:4" x14ac:dyDescent="0.25">
      <c r="A41" s="215" t="s">
        <v>163</v>
      </c>
      <c r="B41" s="25">
        <v>998842.38666666672</v>
      </c>
      <c r="C41" s="25">
        <v>998842.38666666672</v>
      </c>
      <c r="D41" s="51">
        <f t="shared" si="0"/>
        <v>1.5073542539798611E-4</v>
      </c>
    </row>
    <row r="42" spans="1:4" x14ac:dyDescent="0.25">
      <c r="A42" s="215" t="s">
        <v>152</v>
      </c>
      <c r="B42" s="25">
        <v>998842.38666666672</v>
      </c>
      <c r="C42" s="25">
        <v>998842.38666666672</v>
      </c>
      <c r="D42" s="51">
        <f t="shared" si="0"/>
        <v>1.5073542539798611E-4</v>
      </c>
    </row>
    <row r="43" spans="1:4" x14ac:dyDescent="0.25">
      <c r="A43" s="215" t="s">
        <v>140</v>
      </c>
      <c r="B43" s="25">
        <v>998842.38666666672</v>
      </c>
      <c r="C43" s="25">
        <v>998842.38666666672</v>
      </c>
      <c r="D43" s="51">
        <f t="shared" si="0"/>
        <v>1.5073542539798611E-4</v>
      </c>
    </row>
    <row r="44" spans="1:4" x14ac:dyDescent="0.25">
      <c r="A44" s="215" t="s">
        <v>135</v>
      </c>
      <c r="B44" s="25">
        <v>998842.38666666672</v>
      </c>
      <c r="C44" s="25">
        <v>998842.38666666672</v>
      </c>
      <c r="D44" s="51">
        <f t="shared" si="0"/>
        <v>1.5073542539798611E-4</v>
      </c>
    </row>
    <row r="45" spans="1:4" x14ac:dyDescent="0.25">
      <c r="A45" s="215" t="s">
        <v>153</v>
      </c>
      <c r="B45" s="25">
        <v>998842.38666666672</v>
      </c>
      <c r="C45" s="25">
        <v>998842.38666666672</v>
      </c>
      <c r="D45" s="51">
        <f t="shared" si="0"/>
        <v>1.5073542539798611E-4</v>
      </c>
    </row>
    <row r="46" spans="1:4" x14ac:dyDescent="0.25">
      <c r="A46" s="215" t="s">
        <v>130</v>
      </c>
      <c r="B46" s="25">
        <v>998842.38666666672</v>
      </c>
      <c r="C46" s="25">
        <v>998842.38666666672</v>
      </c>
      <c r="D46" s="51">
        <f t="shared" si="0"/>
        <v>1.5073542539798611E-4</v>
      </c>
    </row>
    <row r="47" spans="1:4" x14ac:dyDescent="0.25">
      <c r="A47" s="215" t="s">
        <v>131</v>
      </c>
      <c r="B47" s="25">
        <v>998842.38666666672</v>
      </c>
      <c r="C47" s="25">
        <v>998842.38666666672</v>
      </c>
      <c r="D47" s="51">
        <f t="shared" si="0"/>
        <v>1.5073542539798611E-4</v>
      </c>
    </row>
    <row r="48" spans="1:4" x14ac:dyDescent="0.25">
      <c r="A48" s="215" t="s">
        <v>146</v>
      </c>
      <c r="B48" s="25">
        <v>998842.38666666672</v>
      </c>
      <c r="C48" s="25">
        <v>998842.38666666672</v>
      </c>
      <c r="D48" s="51">
        <f t="shared" si="0"/>
        <v>1.5073542539798611E-4</v>
      </c>
    </row>
    <row r="49" spans="1:7" x14ac:dyDescent="0.25">
      <c r="A49" s="215" t="s">
        <v>132</v>
      </c>
      <c r="B49" s="238">
        <v>842141.4733333335</v>
      </c>
      <c r="C49" s="238">
        <v>842141.4733333335</v>
      </c>
      <c r="D49" s="239">
        <f t="shared" si="0"/>
        <v>1.2708767161134636E-4</v>
      </c>
    </row>
    <row r="50" spans="1:7" x14ac:dyDescent="0.25">
      <c r="A50" s="233" t="s">
        <v>208</v>
      </c>
      <c r="B50" s="234">
        <f>SUM(B3:B49)</f>
        <v>53175195.000000067</v>
      </c>
      <c r="C50" s="234">
        <f>SUM(C3:C49)</f>
        <v>53175195.000000067</v>
      </c>
      <c r="D50" s="237">
        <f>SUM(D3:D49)</f>
        <v>8.0246751098486876E-3</v>
      </c>
      <c r="E50" s="240">
        <f>+D50</f>
        <v>8.0246751098486876E-3</v>
      </c>
    </row>
    <row r="51" spans="1:7" x14ac:dyDescent="0.25">
      <c r="A51" s="231" t="s">
        <v>109</v>
      </c>
      <c r="B51" s="232" t="s">
        <v>3</v>
      </c>
      <c r="C51" s="232" t="s">
        <v>25</v>
      </c>
      <c r="D51" s="232" t="s">
        <v>25</v>
      </c>
    </row>
    <row r="52" spans="1:7" x14ac:dyDescent="0.25">
      <c r="A52" s="215" t="s">
        <v>101</v>
      </c>
      <c r="B52" s="216">
        <v>32500000</v>
      </c>
      <c r="C52" s="216">
        <v>32903803</v>
      </c>
      <c r="D52" s="51">
        <f>+C52/$C$107</f>
        <v>4.9655168909764173E-3</v>
      </c>
    </row>
    <row r="53" spans="1:7" x14ac:dyDescent="0.25">
      <c r="A53" s="215" t="s">
        <v>215</v>
      </c>
      <c r="B53" s="216">
        <v>108304000</v>
      </c>
      <c r="C53" s="216">
        <v>108304000</v>
      </c>
      <c r="D53" s="51">
        <f>+C53/$C$107</f>
        <v>1.6344169741118068E-2</v>
      </c>
    </row>
    <row r="54" spans="1:7" x14ac:dyDescent="0.25">
      <c r="A54" s="233" t="s">
        <v>209</v>
      </c>
      <c r="B54" s="235">
        <f>SUM(B52:B53)</f>
        <v>140804000</v>
      </c>
      <c r="C54" s="235">
        <f>SUM(C52:C53)</f>
        <v>141207803</v>
      </c>
      <c r="D54" s="237">
        <f>SUM(D52:D53)</f>
        <v>2.1309686632094486E-2</v>
      </c>
    </row>
    <row r="55" spans="1:7" x14ac:dyDescent="0.25">
      <c r="A55" s="231" t="s">
        <v>109</v>
      </c>
      <c r="B55" s="232" t="s">
        <v>3</v>
      </c>
      <c r="C55" s="232" t="s">
        <v>25</v>
      </c>
      <c r="D55" s="232" t="s">
        <v>25</v>
      </c>
    </row>
    <row r="56" spans="1:7" x14ac:dyDescent="0.25">
      <c r="A56" s="215" t="s">
        <v>82</v>
      </c>
      <c r="B56" s="216">
        <v>871284271.30000007</v>
      </c>
      <c r="C56" s="216">
        <v>872544417</v>
      </c>
      <c r="D56" s="51">
        <f t="shared" ref="D56:D63" si="1">+C56/$C$107</f>
        <v>0.13167578351781009</v>
      </c>
    </row>
    <row r="57" spans="1:7" x14ac:dyDescent="0.25">
      <c r="A57" s="215" t="s">
        <v>166</v>
      </c>
      <c r="B57" s="216">
        <v>506401529</v>
      </c>
      <c r="C57" s="216">
        <v>506401529</v>
      </c>
      <c r="D57" s="51">
        <f t="shared" si="1"/>
        <v>7.6421115998834055E-2</v>
      </c>
      <c r="G57" s="216"/>
    </row>
    <row r="58" spans="1:7" x14ac:dyDescent="0.25">
      <c r="A58" s="215" t="s">
        <v>99</v>
      </c>
      <c r="B58" s="216">
        <v>500000000.00000012</v>
      </c>
      <c r="C58" s="216">
        <v>500000000.00000012</v>
      </c>
      <c r="D58" s="51">
        <f t="shared" si="1"/>
        <v>7.545506048307575E-2</v>
      </c>
    </row>
    <row r="59" spans="1:7" x14ac:dyDescent="0.25">
      <c r="A59" s="215" t="s">
        <v>169</v>
      </c>
      <c r="B59" s="216">
        <v>348265615</v>
      </c>
      <c r="C59" s="216">
        <v>348265615</v>
      </c>
      <c r="D59" s="51">
        <f t="shared" si="1"/>
        <v>5.2556806088001132E-2</v>
      </c>
    </row>
    <row r="60" spans="1:7" x14ac:dyDescent="0.25">
      <c r="A60" s="215" t="s">
        <v>100</v>
      </c>
      <c r="B60" s="216">
        <v>267357460.33333334</v>
      </c>
      <c r="C60" s="216">
        <v>267944021</v>
      </c>
      <c r="D60" s="51">
        <f t="shared" si="1"/>
        <v>4.0435464621267028E-2</v>
      </c>
    </row>
    <row r="61" spans="1:7" x14ac:dyDescent="0.25">
      <c r="A61" s="215" t="s">
        <v>98</v>
      </c>
      <c r="B61" s="216">
        <f>202857140+150000000</f>
        <v>352857140</v>
      </c>
      <c r="C61" s="216">
        <f>202857140+150000000</f>
        <v>352857140</v>
      </c>
      <c r="D61" s="51">
        <f t="shared" si="1"/>
        <v>5.3249713681170235E-2</v>
      </c>
    </row>
    <row r="62" spans="1:7" x14ac:dyDescent="0.25">
      <c r="A62" s="215" t="s">
        <v>168</v>
      </c>
      <c r="B62" s="216">
        <v>166857872.99999997</v>
      </c>
      <c r="C62" s="216">
        <v>166857872.99999997</v>
      </c>
      <c r="D62" s="51">
        <f t="shared" si="1"/>
        <v>2.518054179858473E-2</v>
      </c>
    </row>
    <row r="63" spans="1:7" x14ac:dyDescent="0.25">
      <c r="A63" s="215" t="s">
        <v>167</v>
      </c>
      <c r="B63" s="216">
        <v>7662439</v>
      </c>
      <c r="C63" s="216">
        <v>8949829</v>
      </c>
      <c r="D63" s="51">
        <f t="shared" si="1"/>
        <v>1.3506197770163703E-3</v>
      </c>
    </row>
    <row r="64" spans="1:7" x14ac:dyDescent="0.25">
      <c r="A64" s="233" t="s">
        <v>210</v>
      </c>
      <c r="B64" s="235">
        <f>SUM(B56:B63)</f>
        <v>3020686327.6333337</v>
      </c>
      <c r="C64" s="235">
        <f>SUM(C56:C63)</f>
        <v>3023820424</v>
      </c>
      <c r="D64" s="237">
        <f>SUM(D56:D63)</f>
        <v>0.45632510596575943</v>
      </c>
    </row>
    <row r="65" spans="1:8" x14ac:dyDescent="0.25">
      <c r="A65" s="231" t="s">
        <v>109</v>
      </c>
      <c r="B65" s="232" t="s">
        <v>3</v>
      </c>
      <c r="C65" s="232" t="s">
        <v>25</v>
      </c>
      <c r="D65" s="232" t="s">
        <v>25</v>
      </c>
    </row>
    <row r="66" spans="1:8" x14ac:dyDescent="0.25">
      <c r="A66" s="215" t="s">
        <v>110</v>
      </c>
      <c r="B66" s="216"/>
      <c r="C66" s="216">
        <v>2131639307</v>
      </c>
      <c r="D66" s="51">
        <f>+C66/$C$107</f>
        <v>0.32168594567557324</v>
      </c>
      <c r="E66" s="240">
        <f>+D66</f>
        <v>0.32168594567557324</v>
      </c>
      <c r="G66">
        <f>750-150</f>
        <v>600</v>
      </c>
      <c r="H66">
        <f>630-150</f>
        <v>480</v>
      </c>
    </row>
    <row r="67" spans="1:8" x14ac:dyDescent="0.25">
      <c r="A67" s="233" t="s">
        <v>211</v>
      </c>
      <c r="B67" s="235">
        <f>SUM(B66)</f>
        <v>0</v>
      </c>
      <c r="C67" s="235">
        <f>SUM(C66)</f>
        <v>2131639307</v>
      </c>
      <c r="D67" s="237">
        <f>SUM(D66)</f>
        <v>0.32168594567557324</v>
      </c>
    </row>
    <row r="68" spans="1:8" x14ac:dyDescent="0.25">
      <c r="A68" s="231" t="s">
        <v>109</v>
      </c>
      <c r="B68" s="232" t="s">
        <v>3</v>
      </c>
      <c r="C68" s="232" t="s">
        <v>25</v>
      </c>
      <c r="D68" s="232" t="s">
        <v>25</v>
      </c>
    </row>
    <row r="69" spans="1:8" x14ac:dyDescent="0.25">
      <c r="A69" s="215" t="s">
        <v>206</v>
      </c>
      <c r="B69" s="216">
        <v>469698400</v>
      </c>
      <c r="C69" s="216">
        <v>469698400</v>
      </c>
      <c r="D69" s="51">
        <f t="shared" ref="D69:D105" si="2">+C69/$C$107</f>
        <v>7.0882242361607797E-2</v>
      </c>
      <c r="E69" s="240">
        <f>+D69</f>
        <v>7.0882242361607797E-2</v>
      </c>
    </row>
    <row r="70" spans="1:8" x14ac:dyDescent="0.25">
      <c r="A70" s="188" t="s">
        <v>202</v>
      </c>
      <c r="B70" s="216">
        <v>138861597</v>
      </c>
      <c r="C70" s="216">
        <v>145196662</v>
      </c>
      <c r="D70" s="51">
        <f t="shared" si="2"/>
        <v>2.1911645826301406E-2</v>
      </c>
      <c r="E70" s="240">
        <f>+D70</f>
        <v>2.1911645826301406E-2</v>
      </c>
    </row>
    <row r="71" spans="1:8" x14ac:dyDescent="0.25">
      <c r="A71" s="215" t="s">
        <v>174</v>
      </c>
      <c r="B71" s="216">
        <v>73478410</v>
      </c>
      <c r="C71" s="216">
        <v>73510306</v>
      </c>
      <c r="D71" s="51">
        <f t="shared" si="2"/>
        <v>1.1093449170718809E-2</v>
      </c>
      <c r="E71" s="240">
        <f t="shared" ref="E71:E105" si="3">+D71</f>
        <v>1.1093449170718809E-2</v>
      </c>
      <c r="F71" s="8" t="s">
        <v>216</v>
      </c>
    </row>
    <row r="72" spans="1:8" x14ac:dyDescent="0.25">
      <c r="A72" s="215" t="s">
        <v>186</v>
      </c>
      <c r="B72" s="216">
        <v>62804047</v>
      </c>
      <c r="C72" s="216">
        <v>62910509</v>
      </c>
      <c r="D72" s="51">
        <f t="shared" si="2"/>
        <v>9.4938325232321596E-3</v>
      </c>
      <c r="E72" s="240">
        <f t="shared" si="3"/>
        <v>9.4938325232321596E-3</v>
      </c>
      <c r="F72" s="8" t="s">
        <v>216</v>
      </c>
    </row>
    <row r="73" spans="1:8" x14ac:dyDescent="0.25">
      <c r="A73" s="215" t="s">
        <v>182</v>
      </c>
      <c r="B73" s="216">
        <v>54488229</v>
      </c>
      <c r="C73" s="216">
        <v>54698240</v>
      </c>
      <c r="D73" s="51">
        <f t="shared" si="2"/>
        <v>8.2545180150355845E-3</v>
      </c>
      <c r="E73" s="240">
        <f t="shared" si="3"/>
        <v>8.2545180150355845E-3</v>
      </c>
      <c r="F73" s="8" t="s">
        <v>216</v>
      </c>
    </row>
    <row r="74" spans="1:8" x14ac:dyDescent="0.25">
      <c r="A74" s="215" t="s">
        <v>176</v>
      </c>
      <c r="B74" s="216">
        <v>43350900</v>
      </c>
      <c r="C74" s="216">
        <v>43350900</v>
      </c>
      <c r="D74" s="51">
        <f t="shared" si="2"/>
        <v>6.5420895629915354E-3</v>
      </c>
      <c r="E74" s="240">
        <f t="shared" si="3"/>
        <v>6.5420895629915354E-3</v>
      </c>
    </row>
    <row r="75" spans="1:8" x14ac:dyDescent="0.25">
      <c r="A75" s="215" t="s">
        <v>190</v>
      </c>
      <c r="B75" s="216">
        <v>38797934.649999999</v>
      </c>
      <c r="C75" s="216">
        <v>39329843</v>
      </c>
      <c r="D75" s="51">
        <f t="shared" si="2"/>
        <v>5.9352713647097448E-3</v>
      </c>
      <c r="E75" s="240">
        <f t="shared" si="3"/>
        <v>5.9352713647097448E-3</v>
      </c>
      <c r="F75" s="8" t="s">
        <v>216</v>
      </c>
    </row>
    <row r="76" spans="1:8" x14ac:dyDescent="0.25">
      <c r="A76" s="215" t="s">
        <v>177</v>
      </c>
      <c r="B76" s="216">
        <v>37179010</v>
      </c>
      <c r="C76" s="216">
        <v>37558095</v>
      </c>
      <c r="D76" s="51">
        <f t="shared" si="2"/>
        <v>5.6678966597082077E-3</v>
      </c>
      <c r="E76" s="240">
        <f t="shared" si="3"/>
        <v>5.6678966597082077E-3</v>
      </c>
    </row>
    <row r="77" spans="1:8" x14ac:dyDescent="0.25">
      <c r="A77" s="241" t="s">
        <v>207</v>
      </c>
      <c r="B77" s="242">
        <v>35000000</v>
      </c>
      <c r="C77" s="242">
        <v>35434864</v>
      </c>
      <c r="D77" s="243">
        <f t="shared" si="2"/>
        <v>5.3474796126591253E-3</v>
      </c>
      <c r="E77" s="240"/>
    </row>
    <row r="78" spans="1:8" x14ac:dyDescent="0.25">
      <c r="A78" s="215" t="s">
        <v>187</v>
      </c>
      <c r="B78" s="216">
        <v>27184080</v>
      </c>
      <c r="C78" s="216">
        <v>28493799</v>
      </c>
      <c r="D78" s="51">
        <f t="shared" si="2"/>
        <v>4.3000026538752055E-3</v>
      </c>
      <c r="E78" s="240">
        <f t="shared" si="3"/>
        <v>4.3000026538752055E-3</v>
      </c>
      <c r="F78" s="8" t="s">
        <v>216</v>
      </c>
    </row>
    <row r="79" spans="1:8" x14ac:dyDescent="0.25">
      <c r="A79" s="215" t="s">
        <v>199</v>
      </c>
      <c r="B79" s="216">
        <v>27120250</v>
      </c>
      <c r="C79" s="216">
        <v>28301000</v>
      </c>
      <c r="D79" s="51">
        <f t="shared" si="2"/>
        <v>4.2709073334630523E-3</v>
      </c>
      <c r="E79" s="240">
        <f t="shared" si="3"/>
        <v>4.2709073334630523E-3</v>
      </c>
    </row>
    <row r="80" spans="1:8" x14ac:dyDescent="0.25">
      <c r="A80" s="215" t="s">
        <v>180</v>
      </c>
      <c r="B80" s="216">
        <v>23222432</v>
      </c>
      <c r="C80" s="216">
        <v>23434807</v>
      </c>
      <c r="D80" s="51">
        <f t="shared" si="2"/>
        <v>3.536549559188413E-3</v>
      </c>
      <c r="E80" s="240">
        <f t="shared" si="3"/>
        <v>3.536549559188413E-3</v>
      </c>
    </row>
    <row r="81" spans="1:6" x14ac:dyDescent="0.25">
      <c r="A81" s="215" t="s">
        <v>191</v>
      </c>
      <c r="B81" s="216">
        <v>22253000</v>
      </c>
      <c r="C81" s="216">
        <v>22253000</v>
      </c>
      <c r="D81" s="51">
        <f t="shared" si="2"/>
        <v>3.3582029218597684E-3</v>
      </c>
      <c r="E81" s="240">
        <f t="shared" si="3"/>
        <v>3.3582029218597684E-3</v>
      </c>
      <c r="F81" s="8" t="s">
        <v>216</v>
      </c>
    </row>
    <row r="82" spans="1:6" x14ac:dyDescent="0.25">
      <c r="A82" s="215" t="s">
        <v>181</v>
      </c>
      <c r="B82" s="216">
        <v>22006239</v>
      </c>
      <c r="C82" s="216">
        <v>22006239</v>
      </c>
      <c r="D82" s="51">
        <f t="shared" si="2"/>
        <v>3.3209641895000398E-3</v>
      </c>
      <c r="E82" s="240">
        <f t="shared" si="3"/>
        <v>3.3209641895000398E-3</v>
      </c>
      <c r="F82" s="8" t="s">
        <v>216</v>
      </c>
    </row>
    <row r="83" spans="1:6" x14ac:dyDescent="0.25">
      <c r="A83" s="241" t="s">
        <v>178</v>
      </c>
      <c r="B83" s="242">
        <v>19769584</v>
      </c>
      <c r="C83" s="242">
        <v>21090380</v>
      </c>
      <c r="D83" s="243">
        <f t="shared" si="2"/>
        <v>3.1827517970221013E-3</v>
      </c>
      <c r="E83" s="240"/>
    </row>
    <row r="84" spans="1:6" x14ac:dyDescent="0.25">
      <c r="A84" s="215" t="s">
        <v>175</v>
      </c>
      <c r="B84" s="216">
        <v>20263925</v>
      </c>
      <c r="C84" s="216">
        <v>20316774</v>
      </c>
      <c r="D84" s="51">
        <f t="shared" si="2"/>
        <v>3.0660068219819608E-3</v>
      </c>
      <c r="E84" s="240">
        <f t="shared" si="3"/>
        <v>3.0660068219819608E-3</v>
      </c>
    </row>
    <row r="85" spans="1:6" x14ac:dyDescent="0.25">
      <c r="A85" s="215" t="s">
        <v>173</v>
      </c>
      <c r="B85" s="216">
        <v>19733714</v>
      </c>
      <c r="C85" s="216">
        <v>19733714</v>
      </c>
      <c r="D85" s="51">
        <f t="shared" si="2"/>
        <v>2.9780171668514367E-3</v>
      </c>
      <c r="E85" s="240">
        <f t="shared" si="3"/>
        <v>2.9780171668514367E-3</v>
      </c>
      <c r="F85" s="8" t="s">
        <v>216</v>
      </c>
    </row>
    <row r="86" spans="1:6" x14ac:dyDescent="0.25">
      <c r="A86" s="215" t="s">
        <v>183</v>
      </c>
      <c r="B86" s="216">
        <v>17284674</v>
      </c>
      <c r="C86" s="216">
        <v>18439454</v>
      </c>
      <c r="D86" s="51">
        <f t="shared" si="2"/>
        <v>2.7827002336897853E-3</v>
      </c>
      <c r="E86" s="240">
        <f t="shared" si="3"/>
        <v>2.7827002336897853E-3</v>
      </c>
      <c r="F86" s="8" t="s">
        <v>216</v>
      </c>
    </row>
    <row r="87" spans="1:6" x14ac:dyDescent="0.25">
      <c r="A87" s="215" t="s">
        <v>198</v>
      </c>
      <c r="B87" s="216">
        <v>17690333</v>
      </c>
      <c r="C87" s="216">
        <v>18435315</v>
      </c>
      <c r="D87" s="51">
        <f t="shared" si="2"/>
        <v>2.7820756166991065E-3</v>
      </c>
      <c r="E87" s="240">
        <f t="shared" si="3"/>
        <v>2.7820756166991065E-3</v>
      </c>
      <c r="F87" s="8" t="s">
        <v>216</v>
      </c>
    </row>
    <row r="88" spans="1:6" x14ac:dyDescent="0.25">
      <c r="A88" s="241" t="s">
        <v>203</v>
      </c>
      <c r="B88" s="242">
        <v>17125500</v>
      </c>
      <c r="C88" s="242">
        <v>17950600</v>
      </c>
      <c r="D88" s="243">
        <f t="shared" si="2"/>
        <v>2.7089272174149982E-3</v>
      </c>
      <c r="E88" s="240"/>
    </row>
    <row r="89" spans="1:6" x14ac:dyDescent="0.25">
      <c r="A89" s="215" t="s">
        <v>200</v>
      </c>
      <c r="B89" s="216">
        <v>12480003</v>
      </c>
      <c r="C89" s="216">
        <v>12480003</v>
      </c>
      <c r="D89" s="51">
        <f t="shared" si="2"/>
        <v>1.8833587623879331E-3</v>
      </c>
      <c r="E89" s="240">
        <f t="shared" si="3"/>
        <v>1.8833587623879331E-3</v>
      </c>
      <c r="F89" s="8" t="s">
        <v>216</v>
      </c>
    </row>
    <row r="90" spans="1:6" x14ac:dyDescent="0.25">
      <c r="A90" s="215" t="s">
        <v>184</v>
      </c>
      <c r="B90" s="216">
        <v>9894335</v>
      </c>
      <c r="C90" s="216">
        <v>10144580</v>
      </c>
      <c r="D90" s="51">
        <f t="shared" si="2"/>
        <v>1.5309197949508007E-3</v>
      </c>
      <c r="E90" s="240">
        <f t="shared" si="3"/>
        <v>1.5309197949508007E-3</v>
      </c>
      <c r="F90" s="8" t="s">
        <v>216</v>
      </c>
    </row>
    <row r="91" spans="1:6" x14ac:dyDescent="0.25">
      <c r="A91" s="215" t="s">
        <v>194</v>
      </c>
      <c r="B91" s="216">
        <v>9568681</v>
      </c>
      <c r="C91" s="216">
        <v>9568681</v>
      </c>
      <c r="D91" s="51">
        <f t="shared" si="2"/>
        <v>1.4440108071965151E-3</v>
      </c>
      <c r="E91" s="240">
        <f t="shared" si="3"/>
        <v>1.4440108071965151E-3</v>
      </c>
      <c r="F91" s="8" t="s">
        <v>216</v>
      </c>
    </row>
    <row r="92" spans="1:6" x14ac:dyDescent="0.25">
      <c r="A92" s="215" t="s">
        <v>195</v>
      </c>
      <c r="B92" s="216">
        <v>9116054</v>
      </c>
      <c r="C92" s="216">
        <v>9148206</v>
      </c>
      <c r="D92" s="51">
        <f t="shared" si="2"/>
        <v>1.3805568740832726E-3</v>
      </c>
      <c r="E92" s="240">
        <f t="shared" si="3"/>
        <v>1.3805568740832726E-3</v>
      </c>
      <c r="F92" s="8" t="s">
        <v>216</v>
      </c>
    </row>
    <row r="93" spans="1:6" x14ac:dyDescent="0.25">
      <c r="A93" s="215" t="s">
        <v>197</v>
      </c>
      <c r="B93" s="216">
        <v>5591835</v>
      </c>
      <c r="C93" s="216">
        <v>5591835</v>
      </c>
      <c r="D93" s="51">
        <f t="shared" si="2"/>
        <v>8.4386449627275948E-4</v>
      </c>
      <c r="E93" s="240">
        <f t="shared" si="3"/>
        <v>8.4386449627275948E-4</v>
      </c>
      <c r="F93" s="8" t="s">
        <v>216</v>
      </c>
    </row>
    <row r="94" spans="1:6" x14ac:dyDescent="0.25">
      <c r="A94" s="215" t="s">
        <v>201</v>
      </c>
      <c r="B94" s="216">
        <v>4806065</v>
      </c>
      <c r="C94" s="216">
        <v>4872211</v>
      </c>
      <c r="D94" s="51">
        <f t="shared" si="2"/>
        <v>7.3526595138261378E-4</v>
      </c>
      <c r="E94" s="240">
        <f t="shared" si="3"/>
        <v>7.3526595138261378E-4</v>
      </c>
      <c r="F94" s="8" t="s">
        <v>216</v>
      </c>
    </row>
    <row r="95" spans="1:6" x14ac:dyDescent="0.25">
      <c r="A95" s="215" t="s">
        <v>185</v>
      </c>
      <c r="B95" s="216">
        <v>4217816</v>
      </c>
      <c r="C95" s="216">
        <v>4217816</v>
      </c>
      <c r="D95" s="51">
        <f t="shared" si="2"/>
        <v>6.3651112277296907E-4</v>
      </c>
      <c r="E95" s="240">
        <f t="shared" si="3"/>
        <v>6.3651112277296907E-4</v>
      </c>
    </row>
    <row r="96" spans="1:6" x14ac:dyDescent="0.25">
      <c r="A96" s="215" t="s">
        <v>179</v>
      </c>
      <c r="B96" s="216">
        <v>3889644</v>
      </c>
      <c r="C96" s="216">
        <v>3889644</v>
      </c>
      <c r="D96" s="51">
        <f t="shared" si="2"/>
        <v>5.8698664655526523E-4</v>
      </c>
      <c r="E96" s="240">
        <f t="shared" si="3"/>
        <v>5.8698664655526523E-4</v>
      </c>
    </row>
    <row r="97" spans="1:6" x14ac:dyDescent="0.25">
      <c r="A97" s="215" t="s">
        <v>204</v>
      </c>
      <c r="B97" s="216">
        <v>3104000</v>
      </c>
      <c r="C97" s="216">
        <v>3253550</v>
      </c>
      <c r="D97" s="51">
        <f t="shared" si="2"/>
        <v>4.9099362406942201E-4</v>
      </c>
      <c r="E97" s="240">
        <f t="shared" si="3"/>
        <v>4.9099362406942201E-4</v>
      </c>
    </row>
    <row r="98" spans="1:6" x14ac:dyDescent="0.25">
      <c r="A98" s="215" t="s">
        <v>170</v>
      </c>
      <c r="B98" s="216">
        <v>3237570</v>
      </c>
      <c r="C98" s="216">
        <v>3237570</v>
      </c>
      <c r="D98" s="51">
        <f t="shared" si="2"/>
        <v>4.8858208033638294E-4</v>
      </c>
      <c r="E98" s="240">
        <f t="shared" si="3"/>
        <v>4.8858208033638294E-4</v>
      </c>
    </row>
    <row r="99" spans="1:6" x14ac:dyDescent="0.25">
      <c r="A99" s="215" t="s">
        <v>192</v>
      </c>
      <c r="B99" s="216">
        <v>2187821</v>
      </c>
      <c r="C99" s="216">
        <v>2187821</v>
      </c>
      <c r="D99" s="51">
        <f t="shared" si="2"/>
        <v>3.3016433176228646E-4</v>
      </c>
      <c r="E99" s="240">
        <f t="shared" si="3"/>
        <v>3.3016433176228646E-4</v>
      </c>
      <c r="F99" s="8" t="s">
        <v>216</v>
      </c>
    </row>
    <row r="100" spans="1:6" x14ac:dyDescent="0.25">
      <c r="A100" s="215" t="s">
        <v>171</v>
      </c>
      <c r="B100" s="216">
        <v>1416445</v>
      </c>
      <c r="C100" s="216">
        <v>1436570</v>
      </c>
      <c r="D100" s="51">
        <f t="shared" si="2"/>
        <v>2.1679295247634418E-4</v>
      </c>
      <c r="E100" s="240">
        <f t="shared" si="3"/>
        <v>2.1679295247634418E-4</v>
      </c>
      <c r="F100" s="8"/>
    </row>
    <row r="101" spans="1:6" x14ac:dyDescent="0.25">
      <c r="A101" s="215" t="s">
        <v>196</v>
      </c>
      <c r="B101" s="216">
        <v>1221229</v>
      </c>
      <c r="C101" s="216">
        <v>1223261</v>
      </c>
      <c r="D101" s="51">
        <f t="shared" si="2"/>
        <v>1.8460246548317538E-4</v>
      </c>
      <c r="E101" s="240">
        <f t="shared" si="3"/>
        <v>1.8460246548317538E-4</v>
      </c>
      <c r="F101" s="8" t="s">
        <v>216</v>
      </c>
    </row>
    <row r="102" spans="1:6" x14ac:dyDescent="0.25">
      <c r="A102" s="215" t="s">
        <v>189</v>
      </c>
      <c r="B102" s="216">
        <v>1146479</v>
      </c>
      <c r="C102" s="216">
        <v>1146479</v>
      </c>
      <c r="D102" s="51">
        <f t="shared" si="2"/>
        <v>1.7301528457515234E-4</v>
      </c>
      <c r="E102" s="240">
        <f t="shared" si="3"/>
        <v>1.7301528457515234E-4</v>
      </c>
    </row>
    <row r="103" spans="1:6" x14ac:dyDescent="0.25">
      <c r="A103" s="215" t="s">
        <v>188</v>
      </c>
      <c r="B103" s="216">
        <v>892498</v>
      </c>
      <c r="C103" s="216">
        <v>897443</v>
      </c>
      <c r="D103" s="51">
        <f t="shared" si="2"/>
        <v>1.3543323169022586E-4</v>
      </c>
      <c r="E103" s="240">
        <f t="shared" si="3"/>
        <v>1.3543323169022586E-4</v>
      </c>
    </row>
    <row r="104" spans="1:6" x14ac:dyDescent="0.25">
      <c r="A104" s="215" t="s">
        <v>193</v>
      </c>
      <c r="B104" s="216">
        <v>856457</v>
      </c>
      <c r="C104" s="216">
        <v>856457</v>
      </c>
      <c r="D104" s="51">
        <f t="shared" si="2"/>
        <v>1.2924802947230718E-4</v>
      </c>
      <c r="E104" s="240">
        <f t="shared" si="3"/>
        <v>1.2924802947230718E-4</v>
      </c>
    </row>
    <row r="105" spans="1:6" x14ac:dyDescent="0.25">
      <c r="A105" s="215" t="s">
        <v>172</v>
      </c>
      <c r="B105" s="216">
        <v>323037</v>
      </c>
      <c r="C105" s="216">
        <v>323037</v>
      </c>
      <c r="D105" s="51">
        <f t="shared" si="2"/>
        <v>4.8749552746542666E-5</v>
      </c>
      <c r="E105" s="240">
        <f t="shared" si="3"/>
        <v>4.8749552746542666E-5</v>
      </c>
    </row>
    <row r="106" spans="1:6" x14ac:dyDescent="0.25">
      <c r="A106" s="233" t="s">
        <v>212</v>
      </c>
      <c r="B106" s="235">
        <f>SUM(B69:B105)</f>
        <v>1261262227.6500001</v>
      </c>
      <c r="C106" s="235">
        <f>SUM(C69:C105)</f>
        <v>1276618065</v>
      </c>
      <c r="D106" s="237">
        <f>SUM(D69:D105)</f>
        <v>0.19265458661672424</v>
      </c>
      <c r="E106" s="237">
        <f>SUM(E69:E105)</f>
        <v>0.18141542798962801</v>
      </c>
    </row>
    <row r="107" spans="1:6" x14ac:dyDescent="0.25">
      <c r="A107" s="233" t="s">
        <v>213</v>
      </c>
      <c r="B107" s="235">
        <f>+B106+B67+B64+B54+B50</f>
        <v>4475927750.2833338</v>
      </c>
      <c r="C107" s="235">
        <f>+C106+C67+C64+C54+C50</f>
        <v>6626460794</v>
      </c>
      <c r="D107" s="236">
        <f>+D106+D67+D64+D54+D50</f>
        <v>1.0000000000000002</v>
      </c>
      <c r="E107" s="51">
        <f>+E106+E66+E50</f>
        <v>0.51112604877504997</v>
      </c>
    </row>
    <row r="108" spans="1:6" x14ac:dyDescent="0.25">
      <c r="E108" s="244">
        <v>0.50009999999999999</v>
      </c>
    </row>
    <row r="109" spans="1:6" x14ac:dyDescent="0.25">
      <c r="E109" s="240"/>
    </row>
  </sheetData>
  <sortState xmlns:xlrd2="http://schemas.microsoft.com/office/spreadsheetml/2017/richdata2" ref="A3:D49">
    <sortCondition descending="1" ref="D3:D4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5272-31E2-473F-8D26-699DCF683C6E}">
  <dimension ref="A4:B11"/>
  <sheetViews>
    <sheetView workbookViewId="0">
      <selection activeCell="J26" sqref="J26"/>
    </sheetView>
  </sheetViews>
  <sheetFormatPr baseColWidth="10" defaultRowHeight="13.2" x14ac:dyDescent="0.25"/>
  <cols>
    <col min="1" max="1" width="50.88671875" bestFit="1" customWidth="1"/>
    <col min="2" max="2" width="16.5546875" bestFit="1" customWidth="1"/>
  </cols>
  <sheetData>
    <row r="4" spans="1:2" s="44" customFormat="1" ht="33" customHeight="1" x14ac:dyDescent="0.25">
      <c r="A4" s="45" t="s">
        <v>88</v>
      </c>
      <c r="B4" s="48" t="s">
        <v>3</v>
      </c>
    </row>
    <row r="5" spans="1:2" x14ac:dyDescent="0.25">
      <c r="A5" s="46" t="s">
        <v>85</v>
      </c>
      <c r="B5" s="26">
        <f>+'819 DERECHOS DE VOTO'!E972</f>
        <v>38029485</v>
      </c>
    </row>
    <row r="6" spans="1:2" x14ac:dyDescent="0.25">
      <c r="A6" s="46" t="s">
        <v>79</v>
      </c>
      <c r="B6" s="26">
        <f>+'819 DERECHOS DE VOTO'!E973</f>
        <v>21376000</v>
      </c>
    </row>
    <row r="7" spans="1:2" x14ac:dyDescent="0.25">
      <c r="A7" s="47" t="s">
        <v>63</v>
      </c>
      <c r="B7" s="26"/>
    </row>
    <row r="8" spans="1:2" x14ac:dyDescent="0.25">
      <c r="A8" s="47" t="s">
        <v>64</v>
      </c>
      <c r="B8" s="26">
        <v>0</v>
      </c>
    </row>
    <row r="9" spans="1:2" x14ac:dyDescent="0.25">
      <c r="A9" s="47" t="s">
        <v>65</v>
      </c>
      <c r="B9" s="26">
        <f>+'819 CALIFICACION Y GRADUACION '!D981</f>
        <v>748407147.13999999</v>
      </c>
    </row>
    <row r="10" spans="1:2" x14ac:dyDescent="0.25">
      <c r="A10" s="47" t="s">
        <v>66</v>
      </c>
      <c r="B10" s="26">
        <f>+'819 CALIFICACION Y GRADUACION '!D982</f>
        <v>3051814027.2200036</v>
      </c>
    </row>
    <row r="11" spans="1:2" x14ac:dyDescent="0.25">
      <c r="B11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27B8D-8703-4433-AC20-0A5664EE5D74}">
  <dimension ref="A2:D104"/>
  <sheetViews>
    <sheetView showGridLines="0" topLeftCell="A28" workbookViewId="0">
      <selection activeCell="A29" sqref="A29:D47"/>
    </sheetView>
  </sheetViews>
  <sheetFormatPr baseColWidth="10" defaultRowHeight="13.2" x14ac:dyDescent="0.25"/>
  <cols>
    <col min="1" max="1" width="80.44140625" bestFit="1" customWidth="1"/>
    <col min="2" max="2" width="36.109375" bestFit="1" customWidth="1"/>
    <col min="3" max="4" width="26.44140625" bestFit="1" customWidth="1"/>
  </cols>
  <sheetData>
    <row r="2" spans="1:4" x14ac:dyDescent="0.25">
      <c r="A2" s="346" t="s">
        <v>1817</v>
      </c>
      <c r="B2" s="347" t="s">
        <v>3</v>
      </c>
      <c r="C2" s="347" t="s">
        <v>1815</v>
      </c>
      <c r="D2" s="347" t="s">
        <v>1816</v>
      </c>
    </row>
    <row r="3" spans="1:4" x14ac:dyDescent="0.25">
      <c r="A3" s="215" t="s">
        <v>222</v>
      </c>
      <c r="B3" s="25">
        <v>7724783</v>
      </c>
      <c r="C3" s="25">
        <v>7761193</v>
      </c>
      <c r="D3" s="51">
        <f>+C3/$C$104</f>
        <v>1.8259011411669447E-3</v>
      </c>
    </row>
    <row r="4" spans="1:4" x14ac:dyDescent="0.25">
      <c r="A4" s="215" t="s">
        <v>223</v>
      </c>
      <c r="B4" s="25">
        <v>6372160</v>
      </c>
      <c r="C4" s="25">
        <v>6407360</v>
      </c>
      <c r="D4" s="51">
        <f t="shared" ref="D4:D10" si="0">+C4/$C$104</f>
        <v>1.507397887910716E-3</v>
      </c>
    </row>
    <row r="5" spans="1:4" x14ac:dyDescent="0.25">
      <c r="A5" s="215" t="s">
        <v>224</v>
      </c>
      <c r="B5" s="25">
        <v>4606500</v>
      </c>
      <c r="C5" s="25">
        <v>4612530</v>
      </c>
      <c r="D5" s="51">
        <f t="shared" si="0"/>
        <v>1.0851455170186809E-3</v>
      </c>
    </row>
    <row r="6" spans="1:4" x14ac:dyDescent="0.25">
      <c r="A6" s="215" t="s">
        <v>229</v>
      </c>
      <c r="B6" s="25">
        <v>3158755</v>
      </c>
      <c r="C6" s="25">
        <v>3169923</v>
      </c>
      <c r="D6" s="51">
        <f t="shared" si="0"/>
        <v>7.4575725962636728E-4</v>
      </c>
    </row>
    <row r="7" spans="1:4" x14ac:dyDescent="0.25">
      <c r="A7" s="215" t="s">
        <v>225</v>
      </c>
      <c r="B7" s="25">
        <v>3106929</v>
      </c>
      <c r="C7" s="25">
        <v>3108384</v>
      </c>
      <c r="D7" s="51">
        <f t="shared" si="0"/>
        <v>7.3127957168248124E-4</v>
      </c>
    </row>
    <row r="8" spans="1:4" x14ac:dyDescent="0.25">
      <c r="A8" s="215" t="s">
        <v>227</v>
      </c>
      <c r="B8" s="25">
        <v>2537274</v>
      </c>
      <c r="C8" s="25">
        <v>2542543</v>
      </c>
      <c r="D8" s="51">
        <f t="shared" si="0"/>
        <v>5.9815960834449383E-4</v>
      </c>
    </row>
    <row r="9" spans="1:4" x14ac:dyDescent="0.25">
      <c r="A9" s="215" t="s">
        <v>226</v>
      </c>
      <c r="B9" s="25">
        <v>1905578</v>
      </c>
      <c r="C9" s="25">
        <v>1905578</v>
      </c>
      <c r="D9" s="51">
        <f t="shared" si="0"/>
        <v>4.4830698641080361E-4</v>
      </c>
    </row>
    <row r="10" spans="1:4" x14ac:dyDescent="0.25">
      <c r="A10" s="215" t="s">
        <v>228</v>
      </c>
      <c r="B10" s="25">
        <v>1898241</v>
      </c>
      <c r="C10" s="25">
        <v>1898905</v>
      </c>
      <c r="D10" s="51">
        <f t="shared" si="0"/>
        <v>4.4673709395805732E-4</v>
      </c>
    </row>
    <row r="11" spans="1:4" x14ac:dyDescent="0.25">
      <c r="A11" s="348" t="s">
        <v>1818</v>
      </c>
      <c r="B11" s="349">
        <f>SUM(B3:B10)</f>
        <v>31310220</v>
      </c>
      <c r="C11" s="349">
        <f>SUM(C3:C10)</f>
        <v>31406416</v>
      </c>
      <c r="D11" s="351">
        <f>SUM(D3:D10)</f>
        <v>7.3886850661185454E-3</v>
      </c>
    </row>
    <row r="12" spans="1:4" x14ac:dyDescent="0.25">
      <c r="A12" s="346" t="s">
        <v>1817</v>
      </c>
      <c r="B12" s="347" t="s">
        <v>3</v>
      </c>
      <c r="C12" s="347" t="s">
        <v>1815</v>
      </c>
      <c r="D12" s="347" t="s">
        <v>1816</v>
      </c>
    </row>
    <row r="13" spans="1:4" x14ac:dyDescent="0.25">
      <c r="A13" s="215" t="s">
        <v>249</v>
      </c>
      <c r="B13" s="216">
        <v>12307000</v>
      </c>
      <c r="C13" s="216">
        <v>13500399</v>
      </c>
      <c r="D13" s="51">
        <f t="shared" ref="D13" si="1">+C13/$C$104</f>
        <v>3.1761088714465776E-3</v>
      </c>
    </row>
    <row r="14" spans="1:4" x14ac:dyDescent="0.25">
      <c r="A14" s="348" t="s">
        <v>1812</v>
      </c>
      <c r="B14" s="350">
        <f>SUM(B13)</f>
        <v>12307000</v>
      </c>
      <c r="C14" s="350">
        <f>SUM(C13)</f>
        <v>13500399</v>
      </c>
      <c r="D14" s="351">
        <f>SUM(D13)</f>
        <v>3.1761088714465776E-3</v>
      </c>
    </row>
    <row r="15" spans="1:4" x14ac:dyDescent="0.25">
      <c r="A15" s="346" t="s">
        <v>1817</v>
      </c>
      <c r="B15" s="347" t="s">
        <v>3</v>
      </c>
      <c r="C15" s="347" t="s">
        <v>1815</v>
      </c>
      <c r="D15" s="347" t="s">
        <v>1816</v>
      </c>
    </row>
    <row r="16" spans="1:4" x14ac:dyDescent="0.25">
      <c r="A16" s="215" t="s">
        <v>258</v>
      </c>
      <c r="B16" s="216">
        <v>738714209</v>
      </c>
      <c r="C16" s="216">
        <v>740167932</v>
      </c>
      <c r="D16" s="51">
        <f t="shared" ref="D16:D23" si="2">+C16/$C$104</f>
        <v>0.17413218195887892</v>
      </c>
    </row>
    <row r="17" spans="1:4" x14ac:dyDescent="0.25">
      <c r="A17" s="215" t="s">
        <v>257</v>
      </c>
      <c r="B17" s="216">
        <v>504061731</v>
      </c>
      <c r="C17" s="216">
        <v>505012173</v>
      </c>
      <c r="D17" s="51">
        <f t="shared" si="2"/>
        <v>0.1188093509572431</v>
      </c>
    </row>
    <row r="18" spans="1:4" x14ac:dyDescent="0.25">
      <c r="A18" s="215" t="s">
        <v>260</v>
      </c>
      <c r="B18" s="216">
        <v>388454583</v>
      </c>
      <c r="C18" s="216">
        <v>388770775</v>
      </c>
      <c r="D18" s="51">
        <f t="shared" si="2"/>
        <v>9.1462356589361637E-2</v>
      </c>
    </row>
    <row r="19" spans="1:4" x14ac:dyDescent="0.25">
      <c r="A19" s="215" t="s">
        <v>100</v>
      </c>
      <c r="B19" s="216">
        <v>320971014</v>
      </c>
      <c r="C19" s="216">
        <v>321922101</v>
      </c>
      <c r="D19" s="51">
        <f t="shared" si="2"/>
        <v>7.5735512772683325E-2</v>
      </c>
    </row>
    <row r="20" spans="1:4" x14ac:dyDescent="0.25">
      <c r="A20" s="215" t="s">
        <v>259</v>
      </c>
      <c r="B20" s="216">
        <v>306035692</v>
      </c>
      <c r="C20" s="216">
        <v>307880718</v>
      </c>
      <c r="D20" s="51">
        <f t="shared" si="2"/>
        <v>7.2432131804929759E-2</v>
      </c>
    </row>
    <row r="21" spans="1:4" x14ac:dyDescent="0.25">
      <c r="A21" s="215" t="s">
        <v>256</v>
      </c>
      <c r="B21" s="216">
        <v>242418607</v>
      </c>
      <c r="C21" s="216">
        <v>242685972</v>
      </c>
      <c r="D21" s="51">
        <f t="shared" si="2"/>
        <v>5.7094391702410846E-2</v>
      </c>
    </row>
    <row r="22" spans="1:4" x14ac:dyDescent="0.25">
      <c r="A22" s="215" t="s">
        <v>98</v>
      </c>
      <c r="B22" s="216">
        <v>116159145</v>
      </c>
      <c r="C22" s="216">
        <v>116215700</v>
      </c>
      <c r="D22" s="51">
        <f t="shared" si="2"/>
        <v>2.7340948646878808E-2</v>
      </c>
    </row>
    <row r="23" spans="1:4" x14ac:dyDescent="0.25">
      <c r="A23" s="215" t="s">
        <v>261</v>
      </c>
      <c r="B23" s="216">
        <v>2749895</v>
      </c>
      <c r="C23" s="216">
        <v>2774140</v>
      </c>
      <c r="D23" s="51">
        <f t="shared" si="2"/>
        <v>6.5264520438505628E-4</v>
      </c>
    </row>
    <row r="24" spans="1:4" x14ac:dyDescent="0.25">
      <c r="A24" s="348" t="s">
        <v>1819</v>
      </c>
      <c r="B24" s="350">
        <f>SUM(B16:B23)</f>
        <v>2619564876</v>
      </c>
      <c r="C24" s="350">
        <f>SUM(C16:C23)</f>
        <v>2625429511</v>
      </c>
      <c r="D24" s="351">
        <f>SUM(D16:D23)</f>
        <v>0.61765951963677146</v>
      </c>
    </row>
    <row r="25" spans="1:4" x14ac:dyDescent="0.25">
      <c r="A25" s="346" t="s">
        <v>1817</v>
      </c>
      <c r="B25" s="347" t="s">
        <v>3</v>
      </c>
      <c r="C25" s="347" t="s">
        <v>1815</v>
      </c>
      <c r="D25" s="347" t="s">
        <v>1816</v>
      </c>
    </row>
    <row r="26" spans="1:4" x14ac:dyDescent="0.25">
      <c r="A26" s="215" t="s">
        <v>1801</v>
      </c>
      <c r="B26" s="216"/>
      <c r="C26" s="216">
        <v>1032732900</v>
      </c>
      <c r="D26" s="51">
        <f t="shared" ref="D26:D27" si="3">+C26/$C$104</f>
        <v>0.24296112474340584</v>
      </c>
    </row>
    <row r="27" spans="1:4" x14ac:dyDescent="0.25">
      <c r="A27" s="215" t="s">
        <v>1802</v>
      </c>
      <c r="B27" s="216"/>
      <c r="C27" s="216">
        <v>83735100</v>
      </c>
      <c r="D27" s="51">
        <f t="shared" si="3"/>
        <v>1.9699550654870744E-2</v>
      </c>
    </row>
    <row r="28" spans="1:4" x14ac:dyDescent="0.25">
      <c r="A28" s="348" t="s">
        <v>1820</v>
      </c>
      <c r="B28" s="350"/>
      <c r="C28" s="350">
        <v>1116468000</v>
      </c>
      <c r="D28" s="351">
        <f>SUM(D26:D27)</f>
        <v>0.26266067539827659</v>
      </c>
    </row>
    <row r="29" spans="1:4" x14ac:dyDescent="0.25">
      <c r="A29" s="346" t="s">
        <v>1817</v>
      </c>
      <c r="B29" s="347" t="s">
        <v>3</v>
      </c>
      <c r="C29" s="347" t="s">
        <v>1815</v>
      </c>
      <c r="D29" s="347" t="s">
        <v>1816</v>
      </c>
    </row>
    <row r="30" spans="1:4" x14ac:dyDescent="0.25">
      <c r="A30" s="215" t="s">
        <v>463</v>
      </c>
      <c r="B30" s="216">
        <v>323637085.5</v>
      </c>
      <c r="C30" s="216">
        <v>353172246</v>
      </c>
      <c r="D30" s="51">
        <f t="shared" ref="D30:D93" si="4">+C30/$C$104</f>
        <v>8.3087433465434096E-2</v>
      </c>
    </row>
    <row r="31" spans="1:4" x14ac:dyDescent="0.25">
      <c r="A31" s="215" t="s">
        <v>464</v>
      </c>
      <c r="B31" s="216">
        <v>86773204.030000016</v>
      </c>
      <c r="C31" s="216">
        <v>89129728</v>
      </c>
      <c r="D31" s="51">
        <f t="shared" si="4"/>
        <v>2.0968692837183583E-2</v>
      </c>
    </row>
    <row r="32" spans="1:4" x14ac:dyDescent="0.25">
      <c r="A32" s="215" t="s">
        <v>489</v>
      </c>
      <c r="B32" s="216">
        <v>75698769.479999989</v>
      </c>
      <c r="C32" s="216">
        <v>75911271</v>
      </c>
      <c r="D32" s="51">
        <f t="shared" si="4"/>
        <v>1.7858913745133407E-2</v>
      </c>
    </row>
    <row r="33" spans="1:4" x14ac:dyDescent="0.25">
      <c r="A33" s="215" t="s">
        <v>479</v>
      </c>
      <c r="B33" s="216">
        <v>52136607.420000002</v>
      </c>
      <c r="C33" s="216">
        <v>54453284</v>
      </c>
      <c r="D33" s="51">
        <f t="shared" si="4"/>
        <v>1.2810699772043773E-2</v>
      </c>
    </row>
    <row r="34" spans="1:4" x14ac:dyDescent="0.25">
      <c r="A34" s="215" t="s">
        <v>1703</v>
      </c>
      <c r="B34" s="216">
        <v>47593096.049999997</v>
      </c>
      <c r="C34" s="216">
        <v>50091846</v>
      </c>
      <c r="D34" s="51">
        <f t="shared" si="4"/>
        <v>1.178462625198972E-2</v>
      </c>
    </row>
    <row r="35" spans="1:4" x14ac:dyDescent="0.25">
      <c r="A35" s="215" t="s">
        <v>461</v>
      </c>
      <c r="B35" s="216">
        <v>47049664</v>
      </c>
      <c r="C35" s="216">
        <v>52613001</v>
      </c>
      <c r="D35" s="51">
        <f t="shared" si="4"/>
        <v>1.2377754111528678E-2</v>
      </c>
    </row>
    <row r="36" spans="1:4" x14ac:dyDescent="0.25">
      <c r="A36" s="215" t="s">
        <v>442</v>
      </c>
      <c r="B36" s="216">
        <v>43288000</v>
      </c>
      <c r="C36" s="216">
        <v>47045057</v>
      </c>
      <c r="D36" s="51">
        <f t="shared" si="4"/>
        <v>1.1067837542831875E-2</v>
      </c>
    </row>
    <row r="37" spans="1:4" x14ac:dyDescent="0.25">
      <c r="A37" s="215" t="s">
        <v>466</v>
      </c>
      <c r="B37" s="216">
        <v>40830120.550000004</v>
      </c>
      <c r="C37" s="216">
        <v>46115605</v>
      </c>
      <c r="D37" s="51">
        <f t="shared" si="4"/>
        <v>1.0849174320894231E-2</v>
      </c>
    </row>
    <row r="38" spans="1:4" x14ac:dyDescent="0.25">
      <c r="A38" s="215" t="s">
        <v>472</v>
      </c>
      <c r="B38" s="216">
        <v>37154991</v>
      </c>
      <c r="C38" s="216">
        <v>46132527</v>
      </c>
      <c r="D38" s="51">
        <f t="shared" si="4"/>
        <v>1.0853155396884846E-2</v>
      </c>
    </row>
    <row r="39" spans="1:4" x14ac:dyDescent="0.25">
      <c r="A39" s="215" t="s">
        <v>474</v>
      </c>
      <c r="B39" s="216">
        <v>36778409.410000004</v>
      </c>
      <c r="C39" s="216">
        <v>40827130</v>
      </c>
      <c r="D39" s="51">
        <f t="shared" si="4"/>
        <v>9.6050057326974338E-3</v>
      </c>
    </row>
    <row r="40" spans="1:4" x14ac:dyDescent="0.25">
      <c r="A40" s="215" t="s">
        <v>451</v>
      </c>
      <c r="B40" s="216">
        <v>36423749.350000001</v>
      </c>
      <c r="C40" s="216">
        <v>36554347</v>
      </c>
      <c r="D40" s="51">
        <f t="shared" si="4"/>
        <v>8.5997892207953699E-3</v>
      </c>
    </row>
    <row r="41" spans="1:4" x14ac:dyDescent="0.25">
      <c r="A41" s="215" t="s">
        <v>475</v>
      </c>
      <c r="B41" s="216">
        <v>35187708.620000005</v>
      </c>
      <c r="C41" s="216">
        <v>35187708.299999997</v>
      </c>
      <c r="D41" s="51">
        <f t="shared" si="4"/>
        <v>8.2782732938118612E-3</v>
      </c>
    </row>
    <row r="42" spans="1:4" x14ac:dyDescent="0.25">
      <c r="A42" s="215" t="s">
        <v>477</v>
      </c>
      <c r="B42" s="216">
        <v>34735070.399999999</v>
      </c>
      <c r="C42" s="216">
        <v>41060069</v>
      </c>
      <c r="D42" s="51">
        <f t="shared" si="4"/>
        <v>9.6598070481552882E-3</v>
      </c>
    </row>
    <row r="43" spans="1:4" x14ac:dyDescent="0.25">
      <c r="A43" s="215" t="s">
        <v>491</v>
      </c>
      <c r="B43" s="216">
        <v>32621113.809999999</v>
      </c>
      <c r="C43" s="216">
        <v>36932512</v>
      </c>
      <c r="D43" s="51">
        <f t="shared" si="4"/>
        <v>8.6887564588281566E-3</v>
      </c>
    </row>
    <row r="44" spans="1:4" x14ac:dyDescent="0.25">
      <c r="A44" s="215" t="s">
        <v>457</v>
      </c>
      <c r="B44" s="216">
        <v>30678504.219999999</v>
      </c>
      <c r="C44" s="216">
        <v>34281377</v>
      </c>
      <c r="D44" s="51">
        <f t="shared" si="4"/>
        <v>8.065049456323822E-3</v>
      </c>
    </row>
    <row r="45" spans="1:4" x14ac:dyDescent="0.25">
      <c r="A45" s="215" t="s">
        <v>455</v>
      </c>
      <c r="B45" s="216">
        <v>28272452.619999997</v>
      </c>
      <c r="C45" s="216">
        <v>30576919.98</v>
      </c>
      <c r="D45" s="51">
        <f t="shared" si="4"/>
        <v>7.193537525075378E-3</v>
      </c>
    </row>
    <row r="46" spans="1:4" x14ac:dyDescent="0.25">
      <c r="A46" s="215" t="s">
        <v>458</v>
      </c>
      <c r="B46" s="216">
        <v>26394093</v>
      </c>
      <c r="C46" s="216">
        <v>32211961</v>
      </c>
      <c r="D46" s="51">
        <f t="shared" si="4"/>
        <v>7.5781978813212235E-3</v>
      </c>
    </row>
    <row r="47" spans="1:4" x14ac:dyDescent="0.25">
      <c r="A47" s="215" t="s">
        <v>486</v>
      </c>
      <c r="B47" s="216">
        <v>26251425</v>
      </c>
      <c r="C47" s="216">
        <v>27000306</v>
      </c>
      <c r="D47" s="51">
        <f t="shared" si="4"/>
        <v>6.3521019947908397E-3</v>
      </c>
    </row>
    <row r="48" spans="1:4" x14ac:dyDescent="0.25">
      <c r="A48" s="215" t="s">
        <v>470</v>
      </c>
      <c r="B48" s="216">
        <v>25874628</v>
      </c>
      <c r="C48" s="216">
        <v>27995963</v>
      </c>
      <c r="D48" s="51">
        <f t="shared" si="4"/>
        <v>6.5863406295614034E-3</v>
      </c>
    </row>
    <row r="49" spans="1:4" x14ac:dyDescent="0.25">
      <c r="A49" s="215" t="s">
        <v>473</v>
      </c>
      <c r="B49" s="216">
        <v>25544250</v>
      </c>
      <c r="C49" s="216">
        <v>30120947</v>
      </c>
      <c r="D49" s="51">
        <f t="shared" si="4"/>
        <v>7.0862651528352735E-3</v>
      </c>
    </row>
    <row r="50" spans="1:4" x14ac:dyDescent="0.25">
      <c r="A50" s="215" t="s">
        <v>485</v>
      </c>
      <c r="B50" s="216">
        <v>21258806.600000001</v>
      </c>
      <c r="C50" s="216">
        <v>25198272</v>
      </c>
      <c r="D50" s="51">
        <f t="shared" si="4"/>
        <v>5.9281548081892912E-3</v>
      </c>
    </row>
    <row r="51" spans="1:4" x14ac:dyDescent="0.25">
      <c r="A51" s="215" t="s">
        <v>459</v>
      </c>
      <c r="B51" s="216">
        <v>20974530.479999997</v>
      </c>
      <c r="C51" s="216">
        <v>22721436</v>
      </c>
      <c r="D51" s="51">
        <f t="shared" si="4"/>
        <v>5.3454534530131765E-3</v>
      </c>
    </row>
    <row r="52" spans="1:4" x14ac:dyDescent="0.25">
      <c r="A52" s="215" t="s">
        <v>447</v>
      </c>
      <c r="B52" s="216">
        <v>16319174</v>
      </c>
      <c r="C52" s="216">
        <v>21224446</v>
      </c>
      <c r="D52" s="51">
        <f t="shared" si="4"/>
        <v>4.9932710308887036E-3</v>
      </c>
    </row>
    <row r="53" spans="1:4" x14ac:dyDescent="0.25">
      <c r="A53" s="215" t="s">
        <v>493</v>
      </c>
      <c r="B53" s="216">
        <v>15856000.91</v>
      </c>
      <c r="C53" s="216">
        <v>16666888</v>
      </c>
      <c r="D53" s="51">
        <f t="shared" si="4"/>
        <v>3.9210582469604424E-3</v>
      </c>
    </row>
    <row r="54" spans="1:4" x14ac:dyDescent="0.25">
      <c r="A54" s="215" t="s">
        <v>488</v>
      </c>
      <c r="B54" s="216">
        <v>15800500</v>
      </c>
      <c r="C54" s="216">
        <v>16361773</v>
      </c>
      <c r="D54" s="51">
        <f t="shared" si="4"/>
        <v>3.8492767789970565E-3</v>
      </c>
    </row>
    <row r="55" spans="1:4" x14ac:dyDescent="0.25">
      <c r="A55" s="215" t="s">
        <v>471</v>
      </c>
      <c r="B55" s="216">
        <v>14643321.300000001</v>
      </c>
      <c r="C55" s="216">
        <v>15059680</v>
      </c>
      <c r="D55" s="51">
        <f t="shared" si="4"/>
        <v>3.5429458973135976E-3</v>
      </c>
    </row>
    <row r="56" spans="1:4" x14ac:dyDescent="0.25">
      <c r="A56" s="215" t="s">
        <v>454</v>
      </c>
      <c r="B56" s="216">
        <v>14454014.100000001</v>
      </c>
      <c r="C56" s="216">
        <v>16544010</v>
      </c>
      <c r="D56" s="51">
        <f t="shared" si="4"/>
        <v>3.8921499231467822E-3</v>
      </c>
    </row>
    <row r="57" spans="1:4" x14ac:dyDescent="0.25">
      <c r="A57" s="215" t="s">
        <v>480</v>
      </c>
      <c r="B57" s="216">
        <v>13012433.299999999</v>
      </c>
      <c r="C57" s="216">
        <v>15343837</v>
      </c>
      <c r="D57" s="51">
        <f t="shared" si="4"/>
        <v>3.6097967784307888E-3</v>
      </c>
    </row>
    <row r="58" spans="1:4" x14ac:dyDescent="0.25">
      <c r="A58" s="215" t="s">
        <v>478</v>
      </c>
      <c r="B58" s="216">
        <v>12912968.4</v>
      </c>
      <c r="C58" s="216">
        <v>13759641</v>
      </c>
      <c r="D58" s="51">
        <f t="shared" si="4"/>
        <v>3.2370982404312685E-3</v>
      </c>
    </row>
    <row r="59" spans="1:4" x14ac:dyDescent="0.25">
      <c r="A59" s="215" t="s">
        <v>465</v>
      </c>
      <c r="B59" s="216">
        <v>12910000</v>
      </c>
      <c r="C59" s="216">
        <v>13277310</v>
      </c>
      <c r="D59" s="51">
        <f t="shared" si="4"/>
        <v>3.1236248706387388E-3</v>
      </c>
    </row>
    <row r="60" spans="1:4" x14ac:dyDescent="0.25">
      <c r="A60" s="215" t="s">
        <v>462</v>
      </c>
      <c r="B60" s="216">
        <v>12609891.58</v>
      </c>
      <c r="C60" s="216">
        <v>13157100</v>
      </c>
      <c r="D60" s="51">
        <f t="shared" si="4"/>
        <v>3.0953442214937325E-3</v>
      </c>
    </row>
    <row r="61" spans="1:4" x14ac:dyDescent="0.25">
      <c r="A61" s="215" t="s">
        <v>476</v>
      </c>
      <c r="B61" s="216">
        <v>11873167.99</v>
      </c>
      <c r="C61" s="216">
        <v>12021448.99</v>
      </c>
      <c r="D61" s="51">
        <f t="shared" si="4"/>
        <v>2.8281705440544019E-3</v>
      </c>
    </row>
    <row r="62" spans="1:4" x14ac:dyDescent="0.25">
      <c r="A62" s="215" t="s">
        <v>456</v>
      </c>
      <c r="B62" s="216">
        <v>11768855</v>
      </c>
      <c r="C62" s="216">
        <v>12467996</v>
      </c>
      <c r="D62" s="51">
        <f t="shared" si="4"/>
        <v>2.9332253590994193E-3</v>
      </c>
    </row>
    <row r="63" spans="1:4" x14ac:dyDescent="0.25">
      <c r="A63" s="215" t="s">
        <v>500</v>
      </c>
      <c r="B63" s="216">
        <v>11284840</v>
      </c>
      <c r="C63" s="216">
        <v>12105720</v>
      </c>
      <c r="D63" s="51">
        <f t="shared" si="4"/>
        <v>2.8479961730944591E-3</v>
      </c>
    </row>
    <row r="64" spans="1:4" x14ac:dyDescent="0.25">
      <c r="A64" s="215" t="s">
        <v>450</v>
      </c>
      <c r="B64" s="216">
        <v>10860005.560000001</v>
      </c>
      <c r="C64" s="216">
        <v>12500426</v>
      </c>
      <c r="D64" s="51">
        <f t="shared" si="4"/>
        <v>2.9408548529166771E-3</v>
      </c>
    </row>
    <row r="65" spans="1:4" x14ac:dyDescent="0.25">
      <c r="A65" s="215" t="s">
        <v>446</v>
      </c>
      <c r="B65" s="216">
        <v>10816225.4</v>
      </c>
      <c r="C65" s="216">
        <v>12308608</v>
      </c>
      <c r="D65" s="51">
        <f t="shared" si="4"/>
        <v>2.8957276791566171E-3</v>
      </c>
    </row>
    <row r="66" spans="1:4" x14ac:dyDescent="0.25">
      <c r="A66" s="215" t="s">
        <v>467</v>
      </c>
      <c r="B66" s="216">
        <v>10705825</v>
      </c>
      <c r="C66" s="216">
        <v>12486167</v>
      </c>
      <c r="D66" s="51">
        <f t="shared" si="4"/>
        <v>2.9375002752928636E-3</v>
      </c>
    </row>
    <row r="67" spans="1:4" x14ac:dyDescent="0.25">
      <c r="A67" s="215" t="s">
        <v>497</v>
      </c>
      <c r="B67" s="216">
        <v>10323649.5</v>
      </c>
      <c r="C67" s="216">
        <v>10414170</v>
      </c>
      <c r="D67" s="51">
        <f t="shared" si="4"/>
        <v>2.450041493273851E-3</v>
      </c>
    </row>
    <row r="68" spans="1:4" x14ac:dyDescent="0.25">
      <c r="A68" s="215" t="s">
        <v>452</v>
      </c>
      <c r="B68" s="216">
        <v>9912500.3200000003</v>
      </c>
      <c r="C68" s="216">
        <v>9958994</v>
      </c>
      <c r="D68" s="51">
        <f t="shared" si="4"/>
        <v>2.3429566188438757E-3</v>
      </c>
    </row>
    <row r="69" spans="1:4" x14ac:dyDescent="0.25">
      <c r="A69" s="215" t="s">
        <v>482</v>
      </c>
      <c r="B69" s="216">
        <v>9604525</v>
      </c>
      <c r="C69" s="216">
        <v>9735268</v>
      </c>
      <c r="D69" s="51">
        <f t="shared" si="4"/>
        <v>2.2903227571799902E-3</v>
      </c>
    </row>
    <row r="70" spans="1:4" x14ac:dyDescent="0.25">
      <c r="A70" s="215" t="s">
        <v>481</v>
      </c>
      <c r="B70" s="216">
        <v>9280800</v>
      </c>
      <c r="C70" s="216">
        <v>10663858</v>
      </c>
      <c r="D70" s="51">
        <f t="shared" si="4"/>
        <v>2.5087831846782125E-3</v>
      </c>
    </row>
    <row r="71" spans="1:4" x14ac:dyDescent="0.25">
      <c r="A71" s="215" t="s">
        <v>448</v>
      </c>
      <c r="B71" s="216">
        <v>7983360</v>
      </c>
      <c r="C71" s="216">
        <v>8111164</v>
      </c>
      <c r="D71" s="51">
        <f t="shared" si="4"/>
        <v>1.9082354483121653E-3</v>
      </c>
    </row>
    <row r="72" spans="1:4" x14ac:dyDescent="0.25">
      <c r="A72" s="215" t="s">
        <v>449</v>
      </c>
      <c r="B72" s="216">
        <v>7420288</v>
      </c>
      <c r="C72" s="216">
        <v>8433881</v>
      </c>
      <c r="D72" s="51">
        <f t="shared" si="4"/>
        <v>1.9841579693181464E-3</v>
      </c>
    </row>
    <row r="73" spans="1:4" x14ac:dyDescent="0.25">
      <c r="A73" s="215" t="s">
        <v>483</v>
      </c>
      <c r="B73" s="216">
        <v>6807266</v>
      </c>
      <c r="C73" s="216">
        <v>8391772</v>
      </c>
      <c r="D73" s="51">
        <f t="shared" si="4"/>
        <v>1.9742513903742392E-3</v>
      </c>
    </row>
    <row r="74" spans="1:4" x14ac:dyDescent="0.25">
      <c r="A74" s="215" t="s">
        <v>498</v>
      </c>
      <c r="B74" s="216">
        <v>6628069.8399999999</v>
      </c>
      <c r="C74" s="216">
        <v>6644896</v>
      </c>
      <c r="D74" s="51">
        <f t="shared" si="4"/>
        <v>1.5632806952920338E-3</v>
      </c>
    </row>
    <row r="75" spans="1:4" x14ac:dyDescent="0.25">
      <c r="A75" s="215" t="s">
        <v>469</v>
      </c>
      <c r="B75" s="216">
        <v>6578500</v>
      </c>
      <c r="C75" s="216">
        <v>6634574</v>
      </c>
      <c r="D75" s="51">
        <f t="shared" si="4"/>
        <v>1.5608523377471145E-3</v>
      </c>
    </row>
    <row r="76" spans="1:4" x14ac:dyDescent="0.25">
      <c r="A76" s="215" t="s">
        <v>1702</v>
      </c>
      <c r="B76" s="216">
        <v>5174061.3000000007</v>
      </c>
      <c r="C76" s="216">
        <v>5403067</v>
      </c>
      <c r="D76" s="51">
        <f t="shared" si="4"/>
        <v>1.2711275445799969E-3</v>
      </c>
    </row>
    <row r="77" spans="1:4" x14ac:dyDescent="0.25">
      <c r="A77" s="215" t="s">
        <v>443</v>
      </c>
      <c r="B77" s="216">
        <v>5125200</v>
      </c>
      <c r="C77" s="216">
        <v>6103846</v>
      </c>
      <c r="D77" s="51">
        <f t="shared" si="4"/>
        <v>1.4359930718005969E-3</v>
      </c>
    </row>
    <row r="78" spans="1:4" x14ac:dyDescent="0.25">
      <c r="A78" s="215" t="s">
        <v>503</v>
      </c>
      <c r="B78" s="216">
        <v>5085552</v>
      </c>
      <c r="C78" s="216">
        <v>5411945</v>
      </c>
      <c r="D78" s="51">
        <f t="shared" si="4"/>
        <v>1.2732161861498277E-3</v>
      </c>
    </row>
    <row r="79" spans="1:4" x14ac:dyDescent="0.25">
      <c r="A79" s="215" t="s">
        <v>490</v>
      </c>
      <c r="B79" s="216">
        <v>4906317</v>
      </c>
      <c r="C79" s="216">
        <v>5170284</v>
      </c>
      <c r="D79" s="51">
        <f t="shared" si="4"/>
        <v>1.2163629297399505E-3</v>
      </c>
    </row>
    <row r="80" spans="1:4" x14ac:dyDescent="0.25">
      <c r="A80" s="215" t="s">
        <v>502</v>
      </c>
      <c r="B80" s="216">
        <v>3275825</v>
      </c>
      <c r="C80" s="216">
        <v>3993302</v>
      </c>
      <c r="D80" s="51">
        <f t="shared" si="4"/>
        <v>9.394657082776117E-4</v>
      </c>
    </row>
    <row r="81" spans="1:4" x14ac:dyDescent="0.25">
      <c r="A81" s="215" t="s">
        <v>494</v>
      </c>
      <c r="B81" s="216">
        <v>2845652</v>
      </c>
      <c r="C81" s="216">
        <v>2868071</v>
      </c>
      <c r="D81" s="51">
        <f t="shared" si="4"/>
        <v>6.747434462521187E-4</v>
      </c>
    </row>
    <row r="82" spans="1:4" x14ac:dyDescent="0.25">
      <c r="A82" s="215" t="s">
        <v>468</v>
      </c>
      <c r="B82" s="216">
        <v>2767273.5</v>
      </c>
      <c r="C82" s="216">
        <v>2957555</v>
      </c>
      <c r="D82" s="51">
        <f t="shared" si="4"/>
        <v>6.957954852513013E-4</v>
      </c>
    </row>
    <row r="83" spans="1:4" x14ac:dyDescent="0.25">
      <c r="A83" s="215" t="s">
        <v>499</v>
      </c>
      <c r="B83" s="216">
        <v>2222550</v>
      </c>
      <c r="C83" s="216">
        <v>2268678</v>
      </c>
      <c r="D83" s="51">
        <f t="shared" si="4"/>
        <v>5.3373002696110528E-4</v>
      </c>
    </row>
    <row r="84" spans="1:4" x14ac:dyDescent="0.25">
      <c r="A84" s="215" t="s">
        <v>1708</v>
      </c>
      <c r="B84" s="216">
        <v>1950000</v>
      </c>
      <c r="C84" s="216">
        <v>1959146</v>
      </c>
      <c r="D84" s="51">
        <f t="shared" si="4"/>
        <v>4.6090941394095661E-4</v>
      </c>
    </row>
    <row r="85" spans="1:4" x14ac:dyDescent="0.25">
      <c r="A85" s="215" t="s">
        <v>445</v>
      </c>
      <c r="B85" s="216">
        <v>1853280</v>
      </c>
      <c r="C85" s="216">
        <v>2023140</v>
      </c>
      <c r="D85" s="51">
        <f t="shared" si="4"/>
        <v>4.759646660945672E-4</v>
      </c>
    </row>
    <row r="86" spans="1:4" x14ac:dyDescent="0.25">
      <c r="A86" s="215" t="s">
        <v>487</v>
      </c>
      <c r="B86" s="216">
        <v>1822322.93</v>
      </c>
      <c r="C86" s="216">
        <v>1947628</v>
      </c>
      <c r="D86" s="51">
        <f t="shared" si="4"/>
        <v>4.5819968499284761E-4</v>
      </c>
    </row>
    <row r="87" spans="1:4" x14ac:dyDescent="0.25">
      <c r="A87" s="215" t="s">
        <v>484</v>
      </c>
      <c r="B87" s="216">
        <v>1811238</v>
      </c>
      <c r="C87" s="216">
        <v>1884364</v>
      </c>
      <c r="D87" s="51">
        <f t="shared" si="4"/>
        <v>4.4331617290974573E-4</v>
      </c>
    </row>
    <row r="88" spans="1:4" x14ac:dyDescent="0.25">
      <c r="A88" s="215" t="s">
        <v>1709</v>
      </c>
      <c r="B88" s="216">
        <v>1060900</v>
      </c>
      <c r="C88" s="216">
        <v>1305437</v>
      </c>
      <c r="D88" s="51">
        <f t="shared" si="4"/>
        <v>3.0711759236261136E-4</v>
      </c>
    </row>
    <row r="89" spans="1:4" x14ac:dyDescent="0.25">
      <c r="A89" s="215" t="s">
        <v>501</v>
      </c>
      <c r="B89" s="216">
        <v>1018000</v>
      </c>
      <c r="C89" s="216">
        <v>1063761</v>
      </c>
      <c r="D89" s="51">
        <f t="shared" si="4"/>
        <v>2.5026080704717565E-4</v>
      </c>
    </row>
    <row r="90" spans="1:4" x14ac:dyDescent="0.25">
      <c r="A90" s="215" t="s">
        <v>504</v>
      </c>
      <c r="B90" s="216">
        <v>993040.93</v>
      </c>
      <c r="C90" s="216">
        <v>993040.93</v>
      </c>
      <c r="D90" s="51">
        <f t="shared" si="4"/>
        <v>2.3362317717295317E-4</v>
      </c>
    </row>
    <row r="91" spans="1:4" x14ac:dyDescent="0.25">
      <c r="A91" s="215" t="s">
        <v>495</v>
      </c>
      <c r="B91" s="216">
        <v>907600</v>
      </c>
      <c r="C91" s="216">
        <v>913916</v>
      </c>
      <c r="D91" s="51">
        <f t="shared" si="4"/>
        <v>2.150082168206266E-4</v>
      </c>
    </row>
    <row r="92" spans="1:4" x14ac:dyDescent="0.25">
      <c r="A92" s="215" t="s">
        <v>444</v>
      </c>
      <c r="B92" s="216">
        <v>842940</v>
      </c>
      <c r="C92" s="216">
        <v>846894</v>
      </c>
      <c r="D92" s="51">
        <f t="shared" si="4"/>
        <v>1.9924059626496061E-4</v>
      </c>
    </row>
    <row r="93" spans="1:4" x14ac:dyDescent="0.25">
      <c r="A93" s="215" t="s">
        <v>1701</v>
      </c>
      <c r="B93" s="216">
        <v>600000</v>
      </c>
      <c r="C93" s="216">
        <v>600000</v>
      </c>
      <c r="D93" s="51">
        <f t="shared" si="4"/>
        <v>1.411562223359433E-4</v>
      </c>
    </row>
    <row r="94" spans="1:4" x14ac:dyDescent="0.25">
      <c r="A94" s="215" t="s">
        <v>1704</v>
      </c>
      <c r="B94" s="216">
        <v>547777</v>
      </c>
      <c r="C94" s="216">
        <v>595848</v>
      </c>
      <c r="D94" s="51">
        <f t="shared" ref="D94:D102" si="5">+C94/$C$104</f>
        <v>1.4017942127737856E-4</v>
      </c>
    </row>
    <row r="95" spans="1:4" x14ac:dyDescent="0.25">
      <c r="A95" s="215" t="s">
        <v>453</v>
      </c>
      <c r="B95" s="216">
        <v>500000</v>
      </c>
      <c r="C95" s="216">
        <v>550739</v>
      </c>
      <c r="D95" s="51">
        <f t="shared" si="5"/>
        <v>1.295670612217918E-4</v>
      </c>
    </row>
    <row r="96" spans="1:4" x14ac:dyDescent="0.25">
      <c r="A96" s="215" t="s">
        <v>496</v>
      </c>
      <c r="B96" s="216">
        <v>400000</v>
      </c>
      <c r="C96" s="216">
        <v>420521</v>
      </c>
      <c r="D96" s="51">
        <f t="shared" si="5"/>
        <v>9.893192628822202E-5</v>
      </c>
    </row>
    <row r="97" spans="1:4" x14ac:dyDescent="0.25">
      <c r="A97" s="215" t="s">
        <v>460</v>
      </c>
      <c r="B97" s="216">
        <v>365516.4</v>
      </c>
      <c r="C97" s="216">
        <v>412417</v>
      </c>
      <c r="D97" s="51">
        <f t="shared" si="5"/>
        <v>9.7025376245204548E-5</v>
      </c>
    </row>
    <row r="98" spans="1:4" x14ac:dyDescent="0.25">
      <c r="A98" s="215" t="s">
        <v>1707</v>
      </c>
      <c r="B98" s="216">
        <v>357200</v>
      </c>
      <c r="C98" s="216">
        <v>442754</v>
      </c>
      <c r="D98" s="51">
        <f t="shared" si="5"/>
        <v>1.0416247010688039E-4</v>
      </c>
    </row>
    <row r="99" spans="1:4" x14ac:dyDescent="0.25">
      <c r="A99" s="215" t="s">
        <v>505</v>
      </c>
      <c r="B99" s="216">
        <v>173657</v>
      </c>
      <c r="C99" s="216">
        <v>223609</v>
      </c>
      <c r="D99" s="51">
        <f t="shared" si="5"/>
        <v>5.260633620052991E-5</v>
      </c>
    </row>
    <row r="100" spans="1:4" x14ac:dyDescent="0.25">
      <c r="A100" s="215" t="s">
        <v>1705</v>
      </c>
      <c r="B100" s="216">
        <v>100000</v>
      </c>
      <c r="C100" s="216">
        <v>130116</v>
      </c>
      <c r="D100" s="51">
        <f t="shared" si="5"/>
        <v>3.0611138375772662E-5</v>
      </c>
    </row>
    <row r="101" spans="1:4" x14ac:dyDescent="0.25">
      <c r="A101" s="215" t="s">
        <v>1706</v>
      </c>
      <c r="B101" s="216">
        <v>90000</v>
      </c>
      <c r="C101" s="216">
        <v>94617</v>
      </c>
      <c r="D101" s="51">
        <f t="shared" si="5"/>
        <v>2.2259630481266578E-5</v>
      </c>
    </row>
    <row r="102" spans="1:4" x14ac:dyDescent="0.25">
      <c r="A102" s="215" t="s">
        <v>492</v>
      </c>
      <c r="B102" s="216">
        <v>79911.739999999991</v>
      </c>
      <c r="C102" s="216">
        <v>81481</v>
      </c>
      <c r="D102" s="51">
        <f t="shared" si="5"/>
        <v>1.9169250253591659E-5</v>
      </c>
    </row>
    <row r="103" spans="1:4" x14ac:dyDescent="0.25">
      <c r="A103" s="348" t="s">
        <v>1813</v>
      </c>
      <c r="B103" s="350">
        <f>SUM(B30:B102)</f>
        <v>1452398275.5399997</v>
      </c>
      <c r="C103" s="350">
        <f>SUM(C30:C102)</f>
        <v>1580273318.2</v>
      </c>
      <c r="D103" s="351">
        <f>SUM(D30:D102)</f>
        <v>0.37177568642566344</v>
      </c>
    </row>
    <row r="104" spans="1:4" x14ac:dyDescent="0.25">
      <c r="A104" s="348" t="s">
        <v>1811</v>
      </c>
      <c r="B104" s="350">
        <f>+B103+B24+B14+B11</f>
        <v>4115580371.54</v>
      </c>
      <c r="C104" s="350">
        <f>+C103+C24+C14+C11</f>
        <v>4250609644.1999998</v>
      </c>
      <c r="D104" s="351">
        <f>+D103+D24+D14+D11</f>
        <v>1</v>
      </c>
    </row>
  </sheetData>
  <sortState xmlns:xlrd2="http://schemas.microsoft.com/office/spreadsheetml/2017/richdata2" ref="A3:D10">
    <sortCondition descending="1" ref="B3: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288B-9EDA-4B7C-B2FE-C3EA1D633098}">
  <sheetPr>
    <tabColor rgb="FF00B050"/>
    <pageSetUpPr fitToPage="1"/>
  </sheetPr>
  <dimension ref="A1:X838"/>
  <sheetViews>
    <sheetView showGridLines="0" view="pageBreakPreview" topLeftCell="J219" zoomScale="90" zoomScaleNormal="85" zoomScaleSheetLayoutView="90" workbookViewId="0">
      <selection activeCell="D10" sqref="D10"/>
    </sheetView>
  </sheetViews>
  <sheetFormatPr baseColWidth="10" defaultColWidth="11.44140625" defaultRowHeight="13.2" x14ac:dyDescent="0.25"/>
  <cols>
    <col min="1" max="1" width="8" style="59" hidden="1" customWidth="1"/>
    <col min="2" max="2" width="16.5546875" style="88" customWidth="1"/>
    <col min="3" max="3" width="10.5546875" style="262" customWidth="1"/>
    <col min="4" max="4" width="53.109375" style="303" customWidth="1"/>
    <col min="5" max="5" width="19.44140625" style="94" customWidth="1"/>
    <col min="6" max="6" width="28" style="95" customWidth="1"/>
    <col min="7" max="7" width="20.5546875" style="95" customWidth="1"/>
    <col min="8" max="8" width="26.5546875" style="95" customWidth="1"/>
    <col min="9" max="9" width="13.109375" style="95" customWidth="1"/>
    <col min="10" max="10" width="23.33203125" style="95" customWidth="1"/>
    <col min="11" max="11" width="36" style="95" bestFit="1" customWidth="1"/>
    <col min="12" max="12" width="20.109375" style="96" bestFit="1" customWidth="1"/>
    <col min="13" max="13" width="17.109375" style="95" customWidth="1"/>
    <col min="14" max="14" width="17.33203125" style="95" bestFit="1" customWidth="1"/>
    <col min="15" max="15" width="15.6640625" style="183" customWidth="1"/>
    <col min="16" max="17" width="17.33203125" style="95" bestFit="1" customWidth="1"/>
    <col min="18" max="18" width="17.33203125" style="96" bestFit="1" customWidth="1"/>
    <col min="19" max="19" width="13.88671875" style="213" customWidth="1"/>
    <col min="20" max="20" width="12.33203125" style="138" customWidth="1"/>
    <col min="21" max="21" width="17.33203125" style="115" customWidth="1"/>
    <col min="22" max="22" width="18.88671875" style="106" customWidth="1"/>
    <col min="23" max="24" width="17.109375" style="107" customWidth="1"/>
    <col min="25" max="16384" width="11.44140625" style="59"/>
  </cols>
  <sheetData>
    <row r="1" spans="1:24" x14ac:dyDescent="0.25">
      <c r="B1" s="99" t="s">
        <v>30</v>
      </c>
      <c r="C1" s="61"/>
      <c r="D1" s="101"/>
      <c r="E1" s="102"/>
      <c r="F1" s="100"/>
      <c r="G1" s="100"/>
      <c r="H1" s="100"/>
      <c r="I1" s="100"/>
      <c r="J1" s="100"/>
      <c r="K1" s="101"/>
      <c r="L1" s="223"/>
      <c r="M1" s="102"/>
      <c r="N1" s="102"/>
      <c r="O1" s="103"/>
      <c r="P1" s="102"/>
      <c r="Q1" s="102"/>
      <c r="R1" s="102"/>
      <c r="S1" s="202"/>
      <c r="T1" s="104"/>
      <c r="U1" s="105"/>
    </row>
    <row r="2" spans="1:24" x14ac:dyDescent="0.25">
      <c r="B2" s="50" t="s">
        <v>220</v>
      </c>
      <c r="C2" s="61"/>
      <c r="D2" s="101"/>
      <c r="E2" s="102"/>
      <c r="F2" s="100"/>
      <c r="G2" s="100"/>
      <c r="H2" s="100"/>
      <c r="I2" s="100"/>
      <c r="J2" s="100"/>
      <c r="K2" s="101"/>
      <c r="L2" s="223"/>
      <c r="M2" s="102"/>
      <c r="N2" s="102"/>
      <c r="O2" s="103"/>
      <c r="P2" s="102"/>
      <c r="Q2" s="102"/>
      <c r="R2" s="102"/>
      <c r="S2" s="202"/>
      <c r="T2" s="60"/>
      <c r="U2" s="60"/>
      <c r="V2" s="60"/>
      <c r="W2" s="60"/>
      <c r="X2" s="60"/>
    </row>
    <row r="3" spans="1:24" x14ac:dyDescent="0.25">
      <c r="B3" s="108" t="s">
        <v>221</v>
      </c>
      <c r="C3" s="61"/>
      <c r="D3" s="101"/>
      <c r="E3" s="102"/>
      <c r="F3" s="100"/>
      <c r="G3" s="100"/>
      <c r="H3" s="100"/>
      <c r="I3" s="100"/>
      <c r="J3" s="100"/>
      <c r="K3" s="101"/>
      <c r="L3" s="223"/>
      <c r="M3" s="102"/>
      <c r="N3" s="102"/>
      <c r="O3" s="103"/>
      <c r="P3" s="102"/>
      <c r="Q3" s="102"/>
      <c r="R3" s="102"/>
      <c r="S3" s="202"/>
      <c r="T3" s="60"/>
      <c r="U3" s="60"/>
      <c r="V3" s="60"/>
      <c r="W3" s="60"/>
      <c r="X3" s="60"/>
    </row>
    <row r="4" spans="1:24" x14ac:dyDescent="0.25">
      <c r="B4" s="109" t="s">
        <v>219</v>
      </c>
      <c r="C4" s="61"/>
      <c r="D4" s="101"/>
      <c r="E4" s="102"/>
      <c r="F4" s="100"/>
      <c r="G4" s="100"/>
      <c r="H4" s="100"/>
      <c r="I4" s="100"/>
      <c r="J4" s="100"/>
      <c r="K4" s="101"/>
      <c r="L4" s="223"/>
      <c r="M4" s="102"/>
      <c r="N4" s="102"/>
      <c r="O4" s="103"/>
      <c r="P4" s="102"/>
      <c r="Q4" s="102"/>
      <c r="R4" s="102"/>
      <c r="S4" s="202"/>
      <c r="T4" s="60"/>
      <c r="U4" s="60"/>
      <c r="V4" s="60"/>
      <c r="W4" s="60"/>
      <c r="X4" s="60"/>
    </row>
    <row r="5" spans="1:24" ht="20.25" customHeight="1" x14ac:dyDescent="0.25">
      <c r="B5" s="109"/>
      <c r="C5" s="61"/>
      <c r="D5" s="101"/>
      <c r="E5" s="102"/>
      <c r="F5" s="100"/>
      <c r="G5" s="100"/>
      <c r="H5" s="100"/>
      <c r="I5" s="100"/>
      <c r="J5" s="100"/>
      <c r="K5" s="101"/>
      <c r="L5" s="223"/>
      <c r="M5" s="102"/>
      <c r="N5" s="102"/>
      <c r="O5" s="103"/>
      <c r="P5" s="102"/>
      <c r="Q5" s="102"/>
      <c r="R5" s="102"/>
      <c r="S5" s="202"/>
      <c r="T5" s="60"/>
      <c r="U5" s="60"/>
      <c r="V5" s="60"/>
      <c r="W5" s="60"/>
      <c r="X5" s="60"/>
    </row>
    <row r="6" spans="1:24" ht="13.8" thickBot="1" x14ac:dyDescent="0.3">
      <c r="B6" s="110">
        <v>1</v>
      </c>
      <c r="C6" s="253">
        <v>2</v>
      </c>
      <c r="D6" s="111">
        <v>3</v>
      </c>
      <c r="E6" s="285">
        <v>4</v>
      </c>
      <c r="F6" s="110">
        <v>5</v>
      </c>
      <c r="G6" s="110">
        <v>6</v>
      </c>
      <c r="H6" s="110">
        <v>7</v>
      </c>
      <c r="I6" s="110">
        <v>8</v>
      </c>
      <c r="J6" s="110">
        <v>9</v>
      </c>
      <c r="K6" s="111">
        <v>10</v>
      </c>
      <c r="L6" s="112">
        <v>11</v>
      </c>
      <c r="M6" s="110">
        <v>12</v>
      </c>
      <c r="N6" s="110">
        <v>13</v>
      </c>
      <c r="O6" s="112">
        <v>14</v>
      </c>
      <c r="P6" s="110">
        <v>15</v>
      </c>
      <c r="Q6" s="110">
        <v>16</v>
      </c>
      <c r="R6" s="110">
        <v>17</v>
      </c>
      <c r="S6" s="110">
        <v>18</v>
      </c>
      <c r="T6" s="113"/>
      <c r="U6" s="114"/>
      <c r="W6" s="115"/>
    </row>
    <row r="7" spans="1:24" s="88" customFormat="1" ht="40.200000000000003" thickBot="1" x14ac:dyDescent="0.3">
      <c r="A7" s="335" t="s">
        <v>77</v>
      </c>
      <c r="B7" s="330" t="s">
        <v>104</v>
      </c>
      <c r="C7" s="313" t="s">
        <v>6</v>
      </c>
      <c r="D7" s="314" t="s">
        <v>7</v>
      </c>
      <c r="E7" s="315" t="s">
        <v>0</v>
      </c>
      <c r="F7" s="315" t="s">
        <v>8</v>
      </c>
      <c r="G7" s="315" t="s">
        <v>9</v>
      </c>
      <c r="H7" s="315" t="s">
        <v>58</v>
      </c>
      <c r="I7" s="315" t="s">
        <v>1</v>
      </c>
      <c r="J7" s="315" t="s">
        <v>2</v>
      </c>
      <c r="K7" s="315" t="s">
        <v>95</v>
      </c>
      <c r="L7" s="336" t="s">
        <v>96</v>
      </c>
      <c r="M7" s="315" t="s">
        <v>3</v>
      </c>
      <c r="N7" s="315" t="s">
        <v>4</v>
      </c>
      <c r="O7" s="331" t="s">
        <v>20</v>
      </c>
      <c r="P7" s="315" t="s">
        <v>19</v>
      </c>
      <c r="Q7" s="315" t="s">
        <v>25</v>
      </c>
      <c r="R7" s="315" t="s">
        <v>5</v>
      </c>
      <c r="S7" s="332" t="s">
        <v>10</v>
      </c>
      <c r="T7" s="116"/>
      <c r="U7" s="117">
        <v>45260</v>
      </c>
      <c r="V7" s="118" t="s">
        <v>23</v>
      </c>
      <c r="W7" s="119" t="s">
        <v>21</v>
      </c>
      <c r="X7" s="119" t="s">
        <v>22</v>
      </c>
    </row>
    <row r="8" spans="1:24" s="67" customFormat="1" ht="26.4" x14ac:dyDescent="0.25">
      <c r="A8" s="67" t="s">
        <v>76</v>
      </c>
      <c r="B8" s="120" t="s">
        <v>26</v>
      </c>
      <c r="C8" s="254"/>
      <c r="D8" s="276" t="s">
        <v>222</v>
      </c>
      <c r="E8" s="337">
        <v>55225365</v>
      </c>
      <c r="F8" s="271" t="s">
        <v>238</v>
      </c>
      <c r="G8" s="277" t="s">
        <v>239</v>
      </c>
      <c r="H8" s="277" t="s">
        <v>230</v>
      </c>
      <c r="I8" s="62" t="s">
        <v>248</v>
      </c>
      <c r="J8" s="69" t="s">
        <v>217</v>
      </c>
      <c r="K8" s="63" t="s">
        <v>1660</v>
      </c>
      <c r="L8" s="64">
        <v>12</v>
      </c>
      <c r="M8" s="199">
        <v>3561010</v>
      </c>
      <c r="N8" s="65">
        <f t="shared" ref="N8:N43" si="0">IF(U8&gt;1,M8,0)</f>
        <v>0</v>
      </c>
      <c r="O8" s="184">
        <v>45337</v>
      </c>
      <c r="P8" s="65">
        <f t="shared" ref="P8:P43" si="1">IFERROR(ROUND((N8*(W8/X8)),0),0)</f>
        <v>0</v>
      </c>
      <c r="Q8" s="65">
        <f t="shared" ref="Q8:Q43" si="2">+P8-N8+M8</f>
        <v>3561010</v>
      </c>
      <c r="R8" s="200">
        <f t="shared" ref="R8:R43" si="3">+Q8</f>
        <v>3561010</v>
      </c>
      <c r="S8" s="203" t="e">
        <f t="shared" ref="S8:S43" si="4">+R8/$R$809</f>
        <v>#REF!</v>
      </c>
      <c r="T8" s="125"/>
      <c r="U8" s="126">
        <f t="shared" ref="U8:U43" si="5">+$U$7-O8</f>
        <v>-77</v>
      </c>
      <c r="V8" s="127">
        <f>+$U$7</f>
        <v>45260</v>
      </c>
      <c r="W8" s="128">
        <f>VLOOKUP(V8,IPC!$B$9:$D$855,3,2)</f>
        <v>137.09</v>
      </c>
      <c r="X8" s="128">
        <f>VLOOKUP(O8,IPC!$B$9:$D$855,3,1)</f>
        <v>140.49</v>
      </c>
    </row>
    <row r="9" spans="1:24" s="67" customFormat="1" ht="26.4" x14ac:dyDescent="0.25">
      <c r="A9" s="67" t="s">
        <v>76</v>
      </c>
      <c r="B9" s="68" t="s">
        <v>26</v>
      </c>
      <c r="C9" s="255"/>
      <c r="D9" s="274" t="s">
        <v>222</v>
      </c>
      <c r="E9" s="337">
        <v>55225365</v>
      </c>
      <c r="F9" s="272" t="s">
        <v>238</v>
      </c>
      <c r="G9" s="278" t="s">
        <v>239</v>
      </c>
      <c r="H9" s="278" t="s">
        <v>230</v>
      </c>
      <c r="I9" s="69" t="s">
        <v>248</v>
      </c>
      <c r="J9" s="69" t="s">
        <v>217</v>
      </c>
      <c r="K9" s="70" t="s">
        <v>1661</v>
      </c>
      <c r="L9" s="71">
        <v>12</v>
      </c>
      <c r="M9" s="84">
        <v>1750000</v>
      </c>
      <c r="N9" s="72">
        <f t="shared" si="0"/>
        <v>1750000</v>
      </c>
      <c r="O9" s="185">
        <v>45108</v>
      </c>
      <c r="P9" s="72">
        <f t="shared" si="1"/>
        <v>1784362</v>
      </c>
      <c r="Q9" s="72">
        <f t="shared" si="2"/>
        <v>1784362</v>
      </c>
      <c r="R9" s="129">
        <f t="shared" si="3"/>
        <v>1784362</v>
      </c>
      <c r="S9" s="204" t="e">
        <f t="shared" si="4"/>
        <v>#REF!</v>
      </c>
      <c r="T9" s="125"/>
      <c r="U9" s="126">
        <f t="shared" si="5"/>
        <v>152</v>
      </c>
      <c r="V9" s="127">
        <f t="shared" ref="V9:V43" si="6">+$U$7</f>
        <v>45260</v>
      </c>
      <c r="W9" s="128">
        <f>VLOOKUP(V9,IPC!$B$9:$D$855,3,2)</f>
        <v>137.09</v>
      </c>
      <c r="X9" s="128">
        <f>VLOOKUP(O9,IPC!$B$9:$D$855,3,1)</f>
        <v>134.44999999999999</v>
      </c>
    </row>
    <row r="10" spans="1:24" s="67" customFormat="1" ht="26.4" x14ac:dyDescent="0.25">
      <c r="A10" s="67" t="s">
        <v>76</v>
      </c>
      <c r="B10" s="68" t="s">
        <v>26</v>
      </c>
      <c r="C10" s="255"/>
      <c r="D10" s="274" t="s">
        <v>222</v>
      </c>
      <c r="E10" s="337">
        <v>55225365</v>
      </c>
      <c r="F10" s="272" t="s">
        <v>238</v>
      </c>
      <c r="G10" s="278" t="s">
        <v>239</v>
      </c>
      <c r="H10" s="278" t="s">
        <v>230</v>
      </c>
      <c r="I10" s="69" t="s">
        <v>248</v>
      </c>
      <c r="J10" s="69" t="s">
        <v>217</v>
      </c>
      <c r="K10" s="70" t="s">
        <v>1662</v>
      </c>
      <c r="L10" s="71"/>
      <c r="M10" s="84">
        <v>436710</v>
      </c>
      <c r="N10" s="72">
        <f t="shared" si="0"/>
        <v>436710</v>
      </c>
      <c r="O10" s="185">
        <v>45229</v>
      </c>
      <c r="P10" s="72">
        <f t="shared" si="1"/>
        <v>438758</v>
      </c>
      <c r="Q10" s="72">
        <f t="shared" si="2"/>
        <v>438758</v>
      </c>
      <c r="R10" s="129">
        <f t="shared" si="3"/>
        <v>438758</v>
      </c>
      <c r="S10" s="204" t="e">
        <f t="shared" si="4"/>
        <v>#REF!</v>
      </c>
      <c r="T10" s="125"/>
      <c r="U10" s="126">
        <f t="shared" si="5"/>
        <v>31</v>
      </c>
      <c r="V10" s="127">
        <f t="shared" si="6"/>
        <v>45260</v>
      </c>
      <c r="W10" s="128">
        <f>VLOOKUP(V10,IPC!$B$9:$D$855,3,2)</f>
        <v>137.09</v>
      </c>
      <c r="X10" s="128">
        <f>VLOOKUP(O10,IPC!$B$9:$D$855,3,1)</f>
        <v>136.44999999999999</v>
      </c>
    </row>
    <row r="11" spans="1:24" s="67" customFormat="1" ht="26.4" x14ac:dyDescent="0.25">
      <c r="A11" s="67" t="s">
        <v>76</v>
      </c>
      <c r="B11" s="68" t="s">
        <v>26</v>
      </c>
      <c r="C11" s="255"/>
      <c r="D11" s="274" t="s">
        <v>222</v>
      </c>
      <c r="E11" s="337">
        <v>55225365</v>
      </c>
      <c r="F11" s="272" t="s">
        <v>238</v>
      </c>
      <c r="G11" s="278" t="s">
        <v>239</v>
      </c>
      <c r="H11" s="278" t="s">
        <v>230</v>
      </c>
      <c r="I11" s="69" t="s">
        <v>248</v>
      </c>
      <c r="J11" s="69" t="s">
        <v>217</v>
      </c>
      <c r="K11" s="70" t="s">
        <v>1663</v>
      </c>
      <c r="L11" s="71">
        <v>13</v>
      </c>
      <c r="M11" s="84">
        <v>427492</v>
      </c>
      <c r="N11" s="72">
        <f t="shared" si="0"/>
        <v>0</v>
      </c>
      <c r="O11" s="185">
        <v>45322</v>
      </c>
      <c r="P11" s="72">
        <f t="shared" si="1"/>
        <v>0</v>
      </c>
      <c r="Q11" s="72">
        <f t="shared" si="2"/>
        <v>427492</v>
      </c>
      <c r="R11" s="129">
        <f t="shared" si="3"/>
        <v>427492</v>
      </c>
      <c r="S11" s="204" t="e">
        <f t="shared" si="4"/>
        <v>#REF!</v>
      </c>
      <c r="T11" s="125"/>
      <c r="U11" s="126">
        <f t="shared" si="5"/>
        <v>-62</v>
      </c>
      <c r="V11" s="127">
        <f t="shared" si="6"/>
        <v>45260</v>
      </c>
      <c r="W11" s="128">
        <f>VLOOKUP(V11,IPC!$B$9:$D$855,3,2)</f>
        <v>137.09</v>
      </c>
      <c r="X11" s="128">
        <f>VLOOKUP(O11,IPC!$B$9:$D$855,3,1)</f>
        <v>138.97999999999999</v>
      </c>
    </row>
    <row r="12" spans="1:24" s="67" customFormat="1" x14ac:dyDescent="0.25">
      <c r="A12" s="67" t="s">
        <v>76</v>
      </c>
      <c r="B12" s="68" t="s">
        <v>26</v>
      </c>
      <c r="C12" s="255"/>
      <c r="D12" s="274" t="s">
        <v>222</v>
      </c>
      <c r="E12" s="337">
        <v>55225365</v>
      </c>
      <c r="F12" s="272" t="s">
        <v>238</v>
      </c>
      <c r="G12" s="278" t="s">
        <v>239</v>
      </c>
      <c r="H12" s="278" t="s">
        <v>230</v>
      </c>
      <c r="I12" s="69" t="s">
        <v>248</v>
      </c>
      <c r="J12" s="69" t="s">
        <v>217</v>
      </c>
      <c r="K12" s="70" t="s">
        <v>1664</v>
      </c>
      <c r="L12" s="71">
        <v>15</v>
      </c>
      <c r="M12" s="84">
        <v>1549571</v>
      </c>
      <c r="N12" s="72">
        <f t="shared" si="0"/>
        <v>0</v>
      </c>
      <c r="O12" s="185">
        <v>45280</v>
      </c>
      <c r="P12" s="72">
        <f t="shared" si="1"/>
        <v>0</v>
      </c>
      <c r="Q12" s="72">
        <f t="shared" si="2"/>
        <v>1549571</v>
      </c>
      <c r="R12" s="129">
        <f t="shared" si="3"/>
        <v>1549571</v>
      </c>
      <c r="S12" s="204" t="e">
        <f t="shared" si="4"/>
        <v>#REF!</v>
      </c>
      <c r="T12" s="125"/>
      <c r="U12" s="126">
        <f t="shared" si="5"/>
        <v>-20</v>
      </c>
      <c r="V12" s="127">
        <f t="shared" si="6"/>
        <v>45260</v>
      </c>
      <c r="W12" s="128">
        <f>VLOOKUP(V12,IPC!$B$9:$D$855,3,2)</f>
        <v>137.09</v>
      </c>
      <c r="X12" s="128">
        <f>VLOOKUP(O12,IPC!$B$9:$D$855,3,1)</f>
        <v>137.72</v>
      </c>
    </row>
    <row r="13" spans="1:24" s="67" customFormat="1" ht="26.4" x14ac:dyDescent="0.25">
      <c r="A13" s="67" t="s">
        <v>76</v>
      </c>
      <c r="B13" s="68" t="s">
        <v>26</v>
      </c>
      <c r="C13" s="255"/>
      <c r="D13" s="274" t="s">
        <v>223</v>
      </c>
      <c r="E13" s="337">
        <v>22732008</v>
      </c>
      <c r="F13" s="272" t="s">
        <v>240</v>
      </c>
      <c r="G13" s="278" t="s">
        <v>239</v>
      </c>
      <c r="H13" s="278" t="s">
        <v>231</v>
      </c>
      <c r="I13" s="69" t="s">
        <v>248</v>
      </c>
      <c r="J13" s="69" t="s">
        <v>217</v>
      </c>
      <c r="K13" s="70" t="s">
        <v>1660</v>
      </c>
      <c r="L13" s="71">
        <v>12</v>
      </c>
      <c r="M13" s="84">
        <v>3207050</v>
      </c>
      <c r="N13" s="72">
        <f t="shared" si="0"/>
        <v>0</v>
      </c>
      <c r="O13" s="185">
        <v>45337</v>
      </c>
      <c r="P13" s="72">
        <f t="shared" si="1"/>
        <v>0</v>
      </c>
      <c r="Q13" s="72">
        <f t="shared" si="2"/>
        <v>3207050</v>
      </c>
      <c r="R13" s="129">
        <f t="shared" si="3"/>
        <v>3207050</v>
      </c>
      <c r="S13" s="204" t="e">
        <f t="shared" si="4"/>
        <v>#REF!</v>
      </c>
      <c r="T13" s="125"/>
      <c r="U13" s="126">
        <f t="shared" si="5"/>
        <v>-77</v>
      </c>
      <c r="V13" s="127">
        <f t="shared" si="6"/>
        <v>45260</v>
      </c>
      <c r="W13" s="128">
        <f>VLOOKUP(V13,IPC!$B$9:$D$855,3,2)</f>
        <v>137.09</v>
      </c>
      <c r="X13" s="128">
        <f>VLOOKUP(O13,IPC!$B$9:$D$855,3,1)</f>
        <v>140.49</v>
      </c>
    </row>
    <row r="14" spans="1:24" s="67" customFormat="1" ht="26.4" x14ac:dyDescent="0.25">
      <c r="A14" s="67" t="s">
        <v>76</v>
      </c>
      <c r="B14" s="68" t="s">
        <v>26</v>
      </c>
      <c r="C14" s="255"/>
      <c r="D14" s="274" t="s">
        <v>223</v>
      </c>
      <c r="E14" s="337">
        <v>22732008</v>
      </c>
      <c r="F14" s="272" t="s">
        <v>240</v>
      </c>
      <c r="G14" s="278" t="s">
        <v>239</v>
      </c>
      <c r="H14" s="278" t="s">
        <v>231</v>
      </c>
      <c r="I14" s="69" t="s">
        <v>248</v>
      </c>
      <c r="J14" s="69" t="s">
        <v>217</v>
      </c>
      <c r="K14" s="70" t="s">
        <v>1665</v>
      </c>
      <c r="L14" s="71">
        <v>12</v>
      </c>
      <c r="M14" s="84">
        <v>1050000</v>
      </c>
      <c r="N14" s="72">
        <f t="shared" si="0"/>
        <v>1050000</v>
      </c>
      <c r="O14" s="185">
        <v>45038</v>
      </c>
      <c r="P14" s="72">
        <f t="shared" si="1"/>
        <v>1083919</v>
      </c>
      <c r="Q14" s="72">
        <f t="shared" si="2"/>
        <v>1083919</v>
      </c>
      <c r="R14" s="129">
        <f t="shared" si="3"/>
        <v>1083919</v>
      </c>
      <c r="S14" s="204" t="e">
        <f t="shared" si="4"/>
        <v>#REF!</v>
      </c>
      <c r="T14" s="125"/>
      <c r="U14" s="126">
        <f t="shared" si="5"/>
        <v>222</v>
      </c>
      <c r="V14" s="127">
        <f t="shared" si="6"/>
        <v>45260</v>
      </c>
      <c r="W14" s="128">
        <f>VLOOKUP(V14,IPC!$B$9:$D$855,3,2)</f>
        <v>137.09</v>
      </c>
      <c r="X14" s="128">
        <f>VLOOKUP(O14,IPC!$B$9:$D$855,3,1)</f>
        <v>132.80000000000001</v>
      </c>
    </row>
    <row r="15" spans="1:24" s="67" customFormat="1" ht="26.4" x14ac:dyDescent="0.25">
      <c r="A15" s="67" t="s">
        <v>76</v>
      </c>
      <c r="B15" s="68" t="s">
        <v>26</v>
      </c>
      <c r="C15" s="255"/>
      <c r="D15" s="274" t="s">
        <v>223</v>
      </c>
      <c r="E15" s="337">
        <v>22732008</v>
      </c>
      <c r="F15" s="272" t="s">
        <v>240</v>
      </c>
      <c r="G15" s="278" t="s">
        <v>239</v>
      </c>
      <c r="H15" s="278" t="s">
        <v>231</v>
      </c>
      <c r="I15" s="69" t="s">
        <v>248</v>
      </c>
      <c r="J15" s="69" t="s">
        <v>217</v>
      </c>
      <c r="K15" s="70" t="s">
        <v>1666</v>
      </c>
      <c r="L15" s="71"/>
      <c r="M15" s="84">
        <v>273060</v>
      </c>
      <c r="N15" s="72">
        <f t="shared" si="0"/>
        <v>273060</v>
      </c>
      <c r="O15" s="185">
        <v>45229</v>
      </c>
      <c r="P15" s="72">
        <f t="shared" si="1"/>
        <v>274341</v>
      </c>
      <c r="Q15" s="72">
        <f t="shared" si="2"/>
        <v>274341</v>
      </c>
      <c r="R15" s="129">
        <f t="shared" si="3"/>
        <v>274341</v>
      </c>
      <c r="S15" s="204" t="e">
        <f t="shared" si="4"/>
        <v>#REF!</v>
      </c>
      <c r="T15" s="125"/>
      <c r="U15" s="126">
        <f t="shared" si="5"/>
        <v>31</v>
      </c>
      <c r="V15" s="127">
        <f t="shared" si="6"/>
        <v>45260</v>
      </c>
      <c r="W15" s="128">
        <f>VLOOKUP(V15,IPC!$B$9:$D$855,3,2)</f>
        <v>137.09</v>
      </c>
      <c r="X15" s="128">
        <f>VLOOKUP(O15,IPC!$B$9:$D$855,3,1)</f>
        <v>136.44999999999999</v>
      </c>
    </row>
    <row r="16" spans="1:24" s="67" customFormat="1" ht="26.4" x14ac:dyDescent="0.25">
      <c r="A16" s="67" t="s">
        <v>76</v>
      </c>
      <c r="B16" s="68" t="s">
        <v>26</v>
      </c>
      <c r="C16" s="255"/>
      <c r="D16" s="274" t="s">
        <v>223</v>
      </c>
      <c r="E16" s="337">
        <v>22732008</v>
      </c>
      <c r="F16" s="272" t="s">
        <v>240</v>
      </c>
      <c r="G16" s="278" t="s">
        <v>239</v>
      </c>
      <c r="H16" s="278" t="s">
        <v>231</v>
      </c>
      <c r="I16" s="69" t="s">
        <v>248</v>
      </c>
      <c r="J16" s="69" t="s">
        <v>217</v>
      </c>
      <c r="K16" s="70" t="s">
        <v>1663</v>
      </c>
      <c r="L16" s="71">
        <v>13</v>
      </c>
      <c r="M16" s="84">
        <v>385000</v>
      </c>
      <c r="N16" s="72">
        <f t="shared" si="0"/>
        <v>0</v>
      </c>
      <c r="O16" s="185">
        <v>45322</v>
      </c>
      <c r="P16" s="72">
        <f t="shared" si="1"/>
        <v>0</v>
      </c>
      <c r="Q16" s="72">
        <f t="shared" si="2"/>
        <v>385000</v>
      </c>
      <c r="R16" s="129">
        <f t="shared" si="3"/>
        <v>385000</v>
      </c>
      <c r="S16" s="204" t="e">
        <f t="shared" si="4"/>
        <v>#REF!</v>
      </c>
      <c r="T16" s="125"/>
      <c r="U16" s="126">
        <f t="shared" si="5"/>
        <v>-62</v>
      </c>
      <c r="V16" s="127">
        <f t="shared" si="6"/>
        <v>45260</v>
      </c>
      <c r="W16" s="128">
        <f>VLOOKUP(V16,IPC!$B$9:$D$855,3,2)</f>
        <v>137.09</v>
      </c>
      <c r="X16" s="128">
        <f>VLOOKUP(O16,IPC!$B$9:$D$855,3,1)</f>
        <v>138.97999999999999</v>
      </c>
    </row>
    <row r="17" spans="1:24" s="67" customFormat="1" x14ac:dyDescent="0.25">
      <c r="A17" s="67" t="s">
        <v>76</v>
      </c>
      <c r="B17" s="68" t="s">
        <v>26</v>
      </c>
      <c r="C17" s="255"/>
      <c r="D17" s="274" t="s">
        <v>223</v>
      </c>
      <c r="E17" s="337">
        <v>22732008</v>
      </c>
      <c r="F17" s="272" t="s">
        <v>240</v>
      </c>
      <c r="G17" s="278" t="s">
        <v>239</v>
      </c>
      <c r="H17" s="278" t="s">
        <v>231</v>
      </c>
      <c r="I17" s="69" t="s">
        <v>248</v>
      </c>
      <c r="J17" s="69" t="s">
        <v>217</v>
      </c>
      <c r="K17" s="70" t="s">
        <v>1664</v>
      </c>
      <c r="L17" s="71">
        <v>15</v>
      </c>
      <c r="M17" s="84">
        <v>1457050</v>
      </c>
      <c r="N17" s="72">
        <f t="shared" si="0"/>
        <v>0</v>
      </c>
      <c r="O17" s="185">
        <v>45280</v>
      </c>
      <c r="P17" s="72">
        <f t="shared" si="1"/>
        <v>0</v>
      </c>
      <c r="Q17" s="72">
        <f t="shared" si="2"/>
        <v>1457050</v>
      </c>
      <c r="R17" s="129">
        <f t="shared" si="3"/>
        <v>1457050</v>
      </c>
      <c r="S17" s="204" t="e">
        <f t="shared" si="4"/>
        <v>#REF!</v>
      </c>
      <c r="T17" s="125"/>
      <c r="U17" s="126">
        <f t="shared" si="5"/>
        <v>-20</v>
      </c>
      <c r="V17" s="127">
        <f t="shared" si="6"/>
        <v>45260</v>
      </c>
      <c r="W17" s="128">
        <f>VLOOKUP(V17,IPC!$B$9:$D$855,3,2)</f>
        <v>137.09</v>
      </c>
      <c r="X17" s="128">
        <f>VLOOKUP(O17,IPC!$B$9:$D$855,3,1)</f>
        <v>137.72</v>
      </c>
    </row>
    <row r="18" spans="1:24" s="67" customFormat="1" ht="26.4" x14ac:dyDescent="0.25">
      <c r="A18" s="67" t="s">
        <v>76</v>
      </c>
      <c r="B18" s="68" t="s">
        <v>26</v>
      </c>
      <c r="C18" s="255"/>
      <c r="D18" s="274" t="s">
        <v>224</v>
      </c>
      <c r="E18" s="337">
        <v>1045693495</v>
      </c>
      <c r="F18" s="272" t="s">
        <v>241</v>
      </c>
      <c r="G18" s="278" t="s">
        <v>239</v>
      </c>
      <c r="H18" s="278" t="s">
        <v>232</v>
      </c>
      <c r="I18" s="69" t="s">
        <v>248</v>
      </c>
      <c r="J18" s="69" t="s">
        <v>217</v>
      </c>
      <c r="K18" s="70" t="s">
        <v>1660</v>
      </c>
      <c r="L18" s="71">
        <v>12</v>
      </c>
      <c r="M18" s="84">
        <v>2078249</v>
      </c>
      <c r="N18" s="72">
        <f t="shared" si="0"/>
        <v>0</v>
      </c>
      <c r="O18" s="185">
        <v>45337</v>
      </c>
      <c r="P18" s="72">
        <f t="shared" si="1"/>
        <v>0</v>
      </c>
      <c r="Q18" s="72">
        <f t="shared" si="2"/>
        <v>2078249</v>
      </c>
      <c r="R18" s="129">
        <f t="shared" si="3"/>
        <v>2078249</v>
      </c>
      <c r="S18" s="204" t="e">
        <f t="shared" si="4"/>
        <v>#REF!</v>
      </c>
      <c r="T18" s="125"/>
      <c r="U18" s="126">
        <f t="shared" si="5"/>
        <v>-77</v>
      </c>
      <c r="V18" s="127">
        <f t="shared" si="6"/>
        <v>45260</v>
      </c>
      <c r="W18" s="128">
        <f>VLOOKUP(V18,IPC!$B$9:$D$855,3,2)</f>
        <v>137.09</v>
      </c>
      <c r="X18" s="128">
        <f>VLOOKUP(O18,IPC!$B$9:$D$855,3,1)</f>
        <v>140.49</v>
      </c>
    </row>
    <row r="19" spans="1:24" s="67" customFormat="1" ht="26.4" x14ac:dyDescent="0.25">
      <c r="A19" s="67" t="s">
        <v>76</v>
      </c>
      <c r="B19" s="68" t="s">
        <v>26</v>
      </c>
      <c r="C19" s="255"/>
      <c r="D19" s="274" t="s">
        <v>224</v>
      </c>
      <c r="E19" s="337">
        <v>1045693495</v>
      </c>
      <c r="F19" s="272" t="s">
        <v>241</v>
      </c>
      <c r="G19" s="278" t="s">
        <v>239</v>
      </c>
      <c r="H19" s="278" t="s">
        <v>232</v>
      </c>
      <c r="I19" s="69" t="s">
        <v>248</v>
      </c>
      <c r="J19" s="69" t="s">
        <v>217</v>
      </c>
      <c r="K19" s="70" t="s">
        <v>1667</v>
      </c>
      <c r="L19" s="71">
        <v>12</v>
      </c>
      <c r="M19" s="84">
        <v>1285717</v>
      </c>
      <c r="N19" s="72">
        <f t="shared" si="0"/>
        <v>1285717</v>
      </c>
      <c r="O19" s="185">
        <v>45229</v>
      </c>
      <c r="P19" s="72">
        <f t="shared" si="1"/>
        <v>1291747</v>
      </c>
      <c r="Q19" s="72">
        <f t="shared" si="2"/>
        <v>1291747</v>
      </c>
      <c r="R19" s="129">
        <f t="shared" si="3"/>
        <v>1291747</v>
      </c>
      <c r="S19" s="204" t="e">
        <f t="shared" si="4"/>
        <v>#REF!</v>
      </c>
      <c r="T19" s="125"/>
      <c r="U19" s="126">
        <f t="shared" si="5"/>
        <v>31</v>
      </c>
      <c r="V19" s="127">
        <f t="shared" si="6"/>
        <v>45260</v>
      </c>
      <c r="W19" s="128">
        <f>VLOOKUP(V19,IPC!$B$9:$D$855,3,2)</f>
        <v>137.09</v>
      </c>
      <c r="X19" s="128">
        <f>VLOOKUP(O19,IPC!$B$9:$D$855,3,1)</f>
        <v>136.44999999999999</v>
      </c>
    </row>
    <row r="20" spans="1:24" s="67" customFormat="1" ht="26.4" x14ac:dyDescent="0.25">
      <c r="A20" s="67" t="s">
        <v>76</v>
      </c>
      <c r="B20" s="68" t="s">
        <v>26</v>
      </c>
      <c r="C20" s="255"/>
      <c r="D20" s="274" t="s">
        <v>224</v>
      </c>
      <c r="E20" s="337">
        <v>1045693495</v>
      </c>
      <c r="F20" s="272" t="s">
        <v>241</v>
      </c>
      <c r="G20" s="278" t="s">
        <v>239</v>
      </c>
      <c r="H20" s="278" t="s">
        <v>232</v>
      </c>
      <c r="I20" s="69" t="s">
        <v>248</v>
      </c>
      <c r="J20" s="69" t="s">
        <v>217</v>
      </c>
      <c r="K20" s="70" t="s">
        <v>1663</v>
      </c>
      <c r="L20" s="71">
        <v>13</v>
      </c>
      <c r="M20" s="84">
        <v>249489</v>
      </c>
      <c r="N20" s="72">
        <f t="shared" si="0"/>
        <v>0</v>
      </c>
      <c r="O20" s="185">
        <v>45322</v>
      </c>
      <c r="P20" s="72">
        <f t="shared" si="1"/>
        <v>0</v>
      </c>
      <c r="Q20" s="72">
        <f t="shared" si="2"/>
        <v>249489</v>
      </c>
      <c r="R20" s="129">
        <f t="shared" si="3"/>
        <v>249489</v>
      </c>
      <c r="S20" s="204" t="e">
        <f t="shared" si="4"/>
        <v>#REF!</v>
      </c>
      <c r="T20" s="125"/>
      <c r="U20" s="126">
        <f t="shared" si="5"/>
        <v>-62</v>
      </c>
      <c r="V20" s="127">
        <f t="shared" si="6"/>
        <v>45260</v>
      </c>
      <c r="W20" s="128">
        <f>VLOOKUP(V20,IPC!$B$9:$D$855,3,2)</f>
        <v>137.09</v>
      </c>
      <c r="X20" s="128">
        <f>VLOOKUP(O20,IPC!$B$9:$D$855,3,1)</f>
        <v>138.97999999999999</v>
      </c>
    </row>
    <row r="21" spans="1:24" s="67" customFormat="1" x14ac:dyDescent="0.25">
      <c r="A21" s="67" t="s">
        <v>76</v>
      </c>
      <c r="B21" s="68" t="s">
        <v>26</v>
      </c>
      <c r="C21" s="255"/>
      <c r="D21" s="274" t="s">
        <v>224</v>
      </c>
      <c r="E21" s="337">
        <v>1045693495</v>
      </c>
      <c r="F21" s="272" t="s">
        <v>241</v>
      </c>
      <c r="G21" s="278" t="s">
        <v>239</v>
      </c>
      <c r="H21" s="278" t="s">
        <v>232</v>
      </c>
      <c r="I21" s="69" t="s">
        <v>248</v>
      </c>
      <c r="J21" s="69" t="s">
        <v>217</v>
      </c>
      <c r="K21" s="70" t="s">
        <v>1664</v>
      </c>
      <c r="L21" s="71">
        <v>15</v>
      </c>
      <c r="M21" s="84">
        <v>993045</v>
      </c>
      <c r="N21" s="72">
        <f t="shared" si="0"/>
        <v>0</v>
      </c>
      <c r="O21" s="185">
        <v>45280</v>
      </c>
      <c r="P21" s="72">
        <f t="shared" si="1"/>
        <v>0</v>
      </c>
      <c r="Q21" s="72">
        <f t="shared" si="2"/>
        <v>993045</v>
      </c>
      <c r="R21" s="129">
        <f t="shared" si="3"/>
        <v>993045</v>
      </c>
      <c r="S21" s="204" t="e">
        <f t="shared" si="4"/>
        <v>#REF!</v>
      </c>
      <c r="T21" s="125"/>
      <c r="U21" s="126">
        <f t="shared" si="5"/>
        <v>-20</v>
      </c>
      <c r="V21" s="127">
        <f t="shared" si="6"/>
        <v>45260</v>
      </c>
      <c r="W21" s="128">
        <f>VLOOKUP(V21,IPC!$B$9:$D$855,3,2)</f>
        <v>137.09</v>
      </c>
      <c r="X21" s="128">
        <f>VLOOKUP(O21,IPC!$B$9:$D$855,3,1)</f>
        <v>137.72</v>
      </c>
    </row>
    <row r="22" spans="1:24" s="67" customFormat="1" ht="26.4" x14ac:dyDescent="0.25">
      <c r="A22" s="67" t="s">
        <v>76</v>
      </c>
      <c r="B22" s="68" t="s">
        <v>26</v>
      </c>
      <c r="C22" s="255"/>
      <c r="D22" s="274" t="s">
        <v>225</v>
      </c>
      <c r="E22" s="337">
        <v>1143166114</v>
      </c>
      <c r="F22" s="272" t="s">
        <v>242</v>
      </c>
      <c r="G22" s="278" t="s">
        <v>239</v>
      </c>
      <c r="H22" s="278" t="s">
        <v>233</v>
      </c>
      <c r="I22" s="69" t="s">
        <v>248</v>
      </c>
      <c r="J22" s="69" t="s">
        <v>217</v>
      </c>
      <c r="K22" s="70" t="s">
        <v>1660</v>
      </c>
      <c r="L22" s="71">
        <v>12</v>
      </c>
      <c r="M22" s="84">
        <v>1706067</v>
      </c>
      <c r="N22" s="72">
        <f t="shared" si="0"/>
        <v>0</v>
      </c>
      <c r="O22" s="185">
        <v>45337</v>
      </c>
      <c r="P22" s="72">
        <f t="shared" si="1"/>
        <v>0</v>
      </c>
      <c r="Q22" s="72">
        <f t="shared" si="2"/>
        <v>1706067</v>
      </c>
      <c r="R22" s="129">
        <f t="shared" si="3"/>
        <v>1706067</v>
      </c>
      <c r="S22" s="204" t="e">
        <f t="shared" si="4"/>
        <v>#REF!</v>
      </c>
      <c r="T22" s="125"/>
      <c r="U22" s="126">
        <f t="shared" si="5"/>
        <v>-77</v>
      </c>
      <c r="V22" s="127">
        <f t="shared" si="6"/>
        <v>45260</v>
      </c>
      <c r="W22" s="128">
        <f>VLOOKUP(V22,IPC!$B$9:$D$855,3,2)</f>
        <v>137.09</v>
      </c>
      <c r="X22" s="128">
        <f>VLOOKUP(O22,IPC!$B$9:$D$855,3,1)</f>
        <v>140.49</v>
      </c>
    </row>
    <row r="23" spans="1:24" s="67" customFormat="1" ht="26.4" x14ac:dyDescent="0.25">
      <c r="A23" s="67" t="s">
        <v>76</v>
      </c>
      <c r="B23" s="68" t="s">
        <v>26</v>
      </c>
      <c r="C23" s="255"/>
      <c r="D23" s="274" t="s">
        <v>225</v>
      </c>
      <c r="E23" s="337">
        <v>1143166114</v>
      </c>
      <c r="F23" s="272" t="s">
        <v>242</v>
      </c>
      <c r="G23" s="278" t="s">
        <v>239</v>
      </c>
      <c r="H23" s="278" t="s">
        <v>233</v>
      </c>
      <c r="I23" s="69" t="s">
        <v>248</v>
      </c>
      <c r="J23" s="69" t="s">
        <v>217</v>
      </c>
      <c r="K23" s="70" t="s">
        <v>1668</v>
      </c>
      <c r="L23" s="71"/>
      <c r="M23" s="84">
        <v>310288</v>
      </c>
      <c r="N23" s="72">
        <f t="shared" si="0"/>
        <v>310288</v>
      </c>
      <c r="O23" s="185">
        <v>45229</v>
      </c>
      <c r="P23" s="72">
        <f t="shared" si="1"/>
        <v>311743</v>
      </c>
      <c r="Q23" s="72">
        <f t="shared" si="2"/>
        <v>311743</v>
      </c>
      <c r="R23" s="129">
        <f t="shared" si="3"/>
        <v>311743</v>
      </c>
      <c r="S23" s="204" t="e">
        <f t="shared" si="4"/>
        <v>#REF!</v>
      </c>
      <c r="T23" s="125"/>
      <c r="U23" s="126">
        <f t="shared" si="5"/>
        <v>31</v>
      </c>
      <c r="V23" s="127">
        <f t="shared" si="6"/>
        <v>45260</v>
      </c>
      <c r="W23" s="128">
        <f>VLOOKUP(V23,IPC!$B$9:$D$855,3,2)</f>
        <v>137.09</v>
      </c>
      <c r="X23" s="128">
        <f>VLOOKUP(O23,IPC!$B$9:$D$855,3,1)</f>
        <v>136.44999999999999</v>
      </c>
    </row>
    <row r="24" spans="1:24" s="67" customFormat="1" ht="26.4" x14ac:dyDescent="0.25">
      <c r="A24" s="67" t="s">
        <v>76</v>
      </c>
      <c r="B24" s="68" t="s">
        <v>26</v>
      </c>
      <c r="C24" s="255"/>
      <c r="D24" s="274" t="s">
        <v>225</v>
      </c>
      <c r="E24" s="337">
        <v>1143166114</v>
      </c>
      <c r="F24" s="272" t="s">
        <v>242</v>
      </c>
      <c r="G24" s="278" t="s">
        <v>239</v>
      </c>
      <c r="H24" s="278" t="s">
        <v>233</v>
      </c>
      <c r="I24" s="69" t="s">
        <v>248</v>
      </c>
      <c r="J24" s="69" t="s">
        <v>217</v>
      </c>
      <c r="K24" s="70" t="s">
        <v>1663</v>
      </c>
      <c r="L24" s="71">
        <v>13</v>
      </c>
      <c r="M24" s="84">
        <v>204810</v>
      </c>
      <c r="N24" s="72">
        <f t="shared" si="0"/>
        <v>0</v>
      </c>
      <c r="O24" s="185">
        <v>45322</v>
      </c>
      <c r="P24" s="72">
        <f t="shared" si="1"/>
        <v>0</v>
      </c>
      <c r="Q24" s="72">
        <f t="shared" si="2"/>
        <v>204810</v>
      </c>
      <c r="R24" s="129">
        <f t="shared" si="3"/>
        <v>204810</v>
      </c>
      <c r="S24" s="204" t="e">
        <f t="shared" si="4"/>
        <v>#REF!</v>
      </c>
      <c r="T24" s="125"/>
      <c r="U24" s="126">
        <f t="shared" si="5"/>
        <v>-62</v>
      </c>
      <c r="V24" s="127">
        <f t="shared" si="6"/>
        <v>45260</v>
      </c>
      <c r="W24" s="128">
        <f>VLOOKUP(V24,IPC!$B$9:$D$855,3,2)</f>
        <v>137.09</v>
      </c>
      <c r="X24" s="128">
        <f>VLOOKUP(O24,IPC!$B$9:$D$855,3,1)</f>
        <v>138.97999999999999</v>
      </c>
    </row>
    <row r="25" spans="1:24" s="67" customFormat="1" x14ac:dyDescent="0.25">
      <c r="A25" s="67" t="s">
        <v>76</v>
      </c>
      <c r="B25" s="68" t="s">
        <v>26</v>
      </c>
      <c r="C25" s="255"/>
      <c r="D25" s="274" t="s">
        <v>225</v>
      </c>
      <c r="E25" s="337">
        <v>1143166114</v>
      </c>
      <c r="F25" s="272" t="s">
        <v>242</v>
      </c>
      <c r="G25" s="278" t="s">
        <v>239</v>
      </c>
      <c r="H25" s="278" t="s">
        <v>233</v>
      </c>
      <c r="I25" s="69" t="s">
        <v>248</v>
      </c>
      <c r="J25" s="69" t="s">
        <v>217</v>
      </c>
      <c r="K25" s="70" t="s">
        <v>1664</v>
      </c>
      <c r="L25" s="71">
        <v>15</v>
      </c>
      <c r="M25" s="84">
        <v>885764</v>
      </c>
      <c r="N25" s="66">
        <f t="shared" si="0"/>
        <v>0</v>
      </c>
      <c r="O25" s="185">
        <v>45280</v>
      </c>
      <c r="P25" s="72">
        <f t="shared" si="1"/>
        <v>0</v>
      </c>
      <c r="Q25" s="72">
        <f t="shared" si="2"/>
        <v>885764</v>
      </c>
      <c r="R25" s="129">
        <f t="shared" si="3"/>
        <v>885764</v>
      </c>
      <c r="S25" s="204" t="e">
        <f t="shared" si="4"/>
        <v>#REF!</v>
      </c>
      <c r="T25" s="125"/>
      <c r="U25" s="126">
        <f t="shared" si="5"/>
        <v>-20</v>
      </c>
      <c r="V25" s="127">
        <f t="shared" si="6"/>
        <v>45260</v>
      </c>
      <c r="W25" s="128">
        <f>VLOOKUP(V25,IPC!$B$9:$D$855,3,2)</f>
        <v>137.09</v>
      </c>
      <c r="X25" s="128">
        <f>VLOOKUP(O25,IPC!$B$9:$D$855,3,1)</f>
        <v>137.72</v>
      </c>
    </row>
    <row r="26" spans="1:24" s="67" customFormat="1" ht="26.4" x14ac:dyDescent="0.25">
      <c r="A26" s="67" t="s">
        <v>76</v>
      </c>
      <c r="B26" s="68" t="s">
        <v>26</v>
      </c>
      <c r="C26" s="255"/>
      <c r="D26" s="274" t="s">
        <v>226</v>
      </c>
      <c r="E26" s="337">
        <v>1104375777</v>
      </c>
      <c r="F26" s="272" t="s">
        <v>243</v>
      </c>
      <c r="G26" s="278" t="s">
        <v>239</v>
      </c>
      <c r="H26" s="278" t="s">
        <v>234</v>
      </c>
      <c r="I26" s="69" t="s">
        <v>248</v>
      </c>
      <c r="J26" s="69" t="s">
        <v>217</v>
      </c>
      <c r="K26" s="70" t="s">
        <v>1660</v>
      </c>
      <c r="L26" s="71">
        <v>12</v>
      </c>
      <c r="M26" s="84">
        <v>1182760</v>
      </c>
      <c r="N26" s="72">
        <f t="shared" si="0"/>
        <v>0</v>
      </c>
      <c r="O26" s="185">
        <v>45337</v>
      </c>
      <c r="P26" s="72">
        <f t="shared" si="1"/>
        <v>0</v>
      </c>
      <c r="Q26" s="72">
        <f t="shared" si="2"/>
        <v>1182760</v>
      </c>
      <c r="R26" s="129">
        <f t="shared" si="3"/>
        <v>1182760</v>
      </c>
      <c r="S26" s="204" t="e">
        <f t="shared" si="4"/>
        <v>#REF!</v>
      </c>
      <c r="T26" s="125"/>
      <c r="U26" s="126">
        <f t="shared" si="5"/>
        <v>-77</v>
      </c>
      <c r="V26" s="127">
        <f t="shared" si="6"/>
        <v>45260</v>
      </c>
      <c r="W26" s="128">
        <f>VLOOKUP(V26,IPC!$B$9:$D$855,3,2)</f>
        <v>137.09</v>
      </c>
      <c r="X26" s="128">
        <f>VLOOKUP(O26,IPC!$B$9:$D$855,3,1)</f>
        <v>140.49</v>
      </c>
    </row>
    <row r="27" spans="1:24" s="67" customFormat="1" ht="26.4" x14ac:dyDescent="0.25">
      <c r="A27" s="67" t="s">
        <v>76</v>
      </c>
      <c r="B27" s="68" t="s">
        <v>26</v>
      </c>
      <c r="C27" s="255"/>
      <c r="D27" s="274" t="s">
        <v>226</v>
      </c>
      <c r="E27" s="337">
        <v>1104375777</v>
      </c>
      <c r="F27" s="272" t="s">
        <v>243</v>
      </c>
      <c r="G27" s="278" t="s">
        <v>239</v>
      </c>
      <c r="H27" s="278" t="s">
        <v>234</v>
      </c>
      <c r="I27" s="69" t="s">
        <v>248</v>
      </c>
      <c r="J27" s="69" t="s">
        <v>217</v>
      </c>
      <c r="K27" s="70" t="s">
        <v>1663</v>
      </c>
      <c r="L27" s="71">
        <v>13</v>
      </c>
      <c r="M27" s="84">
        <v>141989</v>
      </c>
      <c r="N27" s="72">
        <f t="shared" si="0"/>
        <v>0</v>
      </c>
      <c r="O27" s="185">
        <v>45322</v>
      </c>
      <c r="P27" s="72">
        <f t="shared" si="1"/>
        <v>0</v>
      </c>
      <c r="Q27" s="72">
        <f t="shared" si="2"/>
        <v>141989</v>
      </c>
      <c r="R27" s="129">
        <f t="shared" si="3"/>
        <v>141989</v>
      </c>
      <c r="S27" s="204" t="e">
        <f t="shared" si="4"/>
        <v>#REF!</v>
      </c>
      <c r="T27" s="125"/>
      <c r="U27" s="126">
        <f t="shared" si="5"/>
        <v>-62</v>
      </c>
      <c r="V27" s="127">
        <f t="shared" si="6"/>
        <v>45260</v>
      </c>
      <c r="W27" s="128">
        <f>VLOOKUP(V27,IPC!$B$9:$D$855,3,2)</f>
        <v>137.09</v>
      </c>
      <c r="X27" s="128">
        <f>VLOOKUP(O27,IPC!$B$9:$D$855,3,1)</f>
        <v>138.97999999999999</v>
      </c>
    </row>
    <row r="28" spans="1:24" s="67" customFormat="1" x14ac:dyDescent="0.25">
      <c r="A28" s="67" t="s">
        <v>76</v>
      </c>
      <c r="B28" s="68" t="s">
        <v>26</v>
      </c>
      <c r="C28" s="255"/>
      <c r="D28" s="274" t="s">
        <v>226</v>
      </c>
      <c r="E28" s="337">
        <v>1104375777</v>
      </c>
      <c r="F28" s="272" t="s">
        <v>243</v>
      </c>
      <c r="G28" s="278" t="s">
        <v>239</v>
      </c>
      <c r="H28" s="278" t="s">
        <v>234</v>
      </c>
      <c r="I28" s="69" t="s">
        <v>248</v>
      </c>
      <c r="J28" s="69" t="s">
        <v>217</v>
      </c>
      <c r="K28" s="70" t="s">
        <v>1669</v>
      </c>
      <c r="L28" s="71">
        <v>13</v>
      </c>
      <c r="M28" s="84">
        <v>48372</v>
      </c>
      <c r="N28" s="72">
        <f t="shared" si="0"/>
        <v>0</v>
      </c>
      <c r="O28" s="185">
        <v>45260</v>
      </c>
      <c r="P28" s="72">
        <f t="shared" si="1"/>
        <v>0</v>
      </c>
      <c r="Q28" s="72">
        <f t="shared" si="2"/>
        <v>48372</v>
      </c>
      <c r="R28" s="129">
        <f t="shared" si="3"/>
        <v>48372</v>
      </c>
      <c r="S28" s="204" t="e">
        <f t="shared" si="4"/>
        <v>#REF!</v>
      </c>
      <c r="T28" s="125"/>
      <c r="U28" s="126">
        <f t="shared" si="5"/>
        <v>0</v>
      </c>
      <c r="V28" s="127">
        <f t="shared" si="6"/>
        <v>45260</v>
      </c>
      <c r="W28" s="128">
        <f>VLOOKUP(V28,IPC!$B$9:$D$855,3,2)</f>
        <v>137.09</v>
      </c>
      <c r="X28" s="128">
        <f>VLOOKUP(O28,IPC!$B$9:$D$855,3,1)</f>
        <v>137.09</v>
      </c>
    </row>
    <row r="29" spans="1:24" s="67" customFormat="1" x14ac:dyDescent="0.25">
      <c r="A29" s="67" t="s">
        <v>76</v>
      </c>
      <c r="B29" s="68" t="s">
        <v>26</v>
      </c>
      <c r="C29" s="255"/>
      <c r="D29" s="274" t="s">
        <v>226</v>
      </c>
      <c r="E29" s="337">
        <v>1104375777</v>
      </c>
      <c r="F29" s="272" t="s">
        <v>243</v>
      </c>
      <c r="G29" s="278" t="s">
        <v>239</v>
      </c>
      <c r="H29" s="278" t="s">
        <v>234</v>
      </c>
      <c r="I29" s="69" t="s">
        <v>248</v>
      </c>
      <c r="J29" s="69" t="s">
        <v>217</v>
      </c>
      <c r="K29" s="70" t="s">
        <v>1664</v>
      </c>
      <c r="L29" s="71">
        <v>15</v>
      </c>
      <c r="M29" s="84">
        <v>532457</v>
      </c>
      <c r="N29" s="72">
        <f t="shared" si="0"/>
        <v>0</v>
      </c>
      <c r="O29" s="185">
        <v>45280</v>
      </c>
      <c r="P29" s="72">
        <f t="shared" si="1"/>
        <v>0</v>
      </c>
      <c r="Q29" s="72">
        <f t="shared" si="2"/>
        <v>532457</v>
      </c>
      <c r="R29" s="129">
        <f t="shared" si="3"/>
        <v>532457</v>
      </c>
      <c r="S29" s="204" t="e">
        <f t="shared" si="4"/>
        <v>#REF!</v>
      </c>
      <c r="T29" s="125"/>
      <c r="U29" s="126">
        <f t="shared" si="5"/>
        <v>-20</v>
      </c>
      <c r="V29" s="127">
        <f t="shared" si="6"/>
        <v>45260</v>
      </c>
      <c r="W29" s="128">
        <f>VLOOKUP(V29,IPC!$B$9:$D$855,3,2)</f>
        <v>137.09</v>
      </c>
      <c r="X29" s="128">
        <f>VLOOKUP(O29,IPC!$B$9:$D$855,3,1)</f>
        <v>137.72</v>
      </c>
    </row>
    <row r="30" spans="1:24" s="67" customFormat="1" ht="26.4" x14ac:dyDescent="0.25">
      <c r="A30" s="67" t="s">
        <v>76</v>
      </c>
      <c r="B30" s="68" t="s">
        <v>26</v>
      </c>
      <c r="C30" s="255"/>
      <c r="D30" s="274" t="s">
        <v>227</v>
      </c>
      <c r="E30" s="337">
        <v>32780428</v>
      </c>
      <c r="F30" s="272" t="s">
        <v>244</v>
      </c>
      <c r="G30" s="278" t="s">
        <v>245</v>
      </c>
      <c r="H30" s="278" t="s">
        <v>235</v>
      </c>
      <c r="I30" s="69" t="s">
        <v>248</v>
      </c>
      <c r="J30" s="69" t="s">
        <v>217</v>
      </c>
      <c r="K30" s="70" t="s">
        <v>1660</v>
      </c>
      <c r="L30" s="71">
        <v>12</v>
      </c>
      <c r="M30" s="84">
        <v>1187836</v>
      </c>
      <c r="N30" s="72">
        <f t="shared" si="0"/>
        <v>0</v>
      </c>
      <c r="O30" s="185">
        <v>45337</v>
      </c>
      <c r="P30" s="72">
        <f t="shared" si="1"/>
        <v>0</v>
      </c>
      <c r="Q30" s="72">
        <f t="shared" si="2"/>
        <v>1187836</v>
      </c>
      <c r="R30" s="129">
        <f t="shared" si="3"/>
        <v>1187836</v>
      </c>
      <c r="S30" s="204" t="e">
        <f t="shared" si="4"/>
        <v>#REF!</v>
      </c>
      <c r="T30" s="125"/>
      <c r="U30" s="126">
        <f t="shared" si="5"/>
        <v>-77</v>
      </c>
      <c r="V30" s="127">
        <f t="shared" si="6"/>
        <v>45260</v>
      </c>
      <c r="W30" s="128">
        <f>VLOOKUP(V30,IPC!$B$9:$D$855,3,2)</f>
        <v>137.09</v>
      </c>
      <c r="X30" s="128">
        <f>VLOOKUP(O30,IPC!$B$9:$D$855,3,1)</f>
        <v>140.49</v>
      </c>
    </row>
    <row r="31" spans="1:24" s="67" customFormat="1" ht="26.4" x14ac:dyDescent="0.25">
      <c r="A31" s="67" t="s">
        <v>76</v>
      </c>
      <c r="B31" s="68" t="s">
        <v>26</v>
      </c>
      <c r="C31" s="255"/>
      <c r="D31" s="274" t="s">
        <v>227</v>
      </c>
      <c r="E31" s="337">
        <v>32780428</v>
      </c>
      <c r="F31" s="272" t="s">
        <v>244</v>
      </c>
      <c r="G31" s="278" t="s">
        <v>245</v>
      </c>
      <c r="H31" s="278" t="s">
        <v>235</v>
      </c>
      <c r="I31" s="69" t="s">
        <v>248</v>
      </c>
      <c r="J31" s="69" t="s">
        <v>217</v>
      </c>
      <c r="K31" s="70" t="s">
        <v>1670</v>
      </c>
      <c r="L31" s="71">
        <v>12</v>
      </c>
      <c r="M31" s="84">
        <v>270662</v>
      </c>
      <c r="N31" s="72">
        <f t="shared" si="0"/>
        <v>270662</v>
      </c>
      <c r="O31" s="185">
        <v>45146</v>
      </c>
      <c r="P31" s="72">
        <f t="shared" si="1"/>
        <v>274061</v>
      </c>
      <c r="Q31" s="72">
        <f t="shared" si="2"/>
        <v>274061</v>
      </c>
      <c r="R31" s="129">
        <f t="shared" si="3"/>
        <v>274061</v>
      </c>
      <c r="S31" s="204" t="e">
        <f t="shared" si="4"/>
        <v>#REF!</v>
      </c>
      <c r="T31" s="125"/>
      <c r="U31" s="126">
        <f t="shared" si="5"/>
        <v>114</v>
      </c>
      <c r="V31" s="127">
        <f t="shared" si="6"/>
        <v>45260</v>
      </c>
      <c r="W31" s="128">
        <f>VLOOKUP(V31,IPC!$B$9:$D$855,3,2)</f>
        <v>137.09</v>
      </c>
      <c r="X31" s="128">
        <f>VLOOKUP(O31,IPC!$B$9:$D$855,3,1)</f>
        <v>135.38999999999999</v>
      </c>
    </row>
    <row r="32" spans="1:24" s="67" customFormat="1" ht="26.4" x14ac:dyDescent="0.25">
      <c r="A32" s="67" t="s">
        <v>76</v>
      </c>
      <c r="B32" s="68" t="s">
        <v>26</v>
      </c>
      <c r="C32" s="255"/>
      <c r="D32" s="274" t="s">
        <v>227</v>
      </c>
      <c r="E32" s="337">
        <v>32780428</v>
      </c>
      <c r="F32" s="272" t="s">
        <v>244</v>
      </c>
      <c r="G32" s="278" t="s">
        <v>245</v>
      </c>
      <c r="H32" s="278" t="s">
        <v>235</v>
      </c>
      <c r="I32" s="69" t="s">
        <v>248</v>
      </c>
      <c r="J32" s="69" t="s">
        <v>217</v>
      </c>
      <c r="K32" s="70" t="s">
        <v>1671</v>
      </c>
      <c r="L32" s="71"/>
      <c r="M32" s="84">
        <v>398646</v>
      </c>
      <c r="N32" s="72">
        <f t="shared" si="0"/>
        <v>398646</v>
      </c>
      <c r="O32" s="185">
        <v>45229</v>
      </c>
      <c r="P32" s="72">
        <f t="shared" si="1"/>
        <v>400516</v>
      </c>
      <c r="Q32" s="72">
        <f t="shared" si="2"/>
        <v>400516</v>
      </c>
      <c r="R32" s="129">
        <f t="shared" si="3"/>
        <v>400516</v>
      </c>
      <c r="S32" s="204" t="e">
        <f t="shared" si="4"/>
        <v>#REF!</v>
      </c>
      <c r="T32" s="125"/>
      <c r="U32" s="126">
        <f t="shared" si="5"/>
        <v>31</v>
      </c>
      <c r="V32" s="127">
        <f t="shared" si="6"/>
        <v>45260</v>
      </c>
      <c r="W32" s="128">
        <f>VLOOKUP(V32,IPC!$B$9:$D$855,3,2)</f>
        <v>137.09</v>
      </c>
      <c r="X32" s="128">
        <f>VLOOKUP(O32,IPC!$B$9:$D$855,3,1)</f>
        <v>136.44999999999999</v>
      </c>
    </row>
    <row r="33" spans="1:24" s="67" customFormat="1" ht="26.4" x14ac:dyDescent="0.25">
      <c r="A33" s="67" t="s">
        <v>76</v>
      </c>
      <c r="B33" s="68" t="s">
        <v>26</v>
      </c>
      <c r="C33" s="255"/>
      <c r="D33" s="274" t="s">
        <v>227</v>
      </c>
      <c r="E33" s="337">
        <v>32780428</v>
      </c>
      <c r="F33" s="272" t="s">
        <v>244</v>
      </c>
      <c r="G33" s="278" t="s">
        <v>245</v>
      </c>
      <c r="H33" s="278" t="s">
        <v>235</v>
      </c>
      <c r="I33" s="69" t="s">
        <v>248</v>
      </c>
      <c r="J33" s="69" t="s">
        <v>217</v>
      </c>
      <c r="K33" s="70" t="s">
        <v>1663</v>
      </c>
      <c r="L33" s="71">
        <v>13</v>
      </c>
      <c r="M33" s="84">
        <v>142597</v>
      </c>
      <c r="N33" s="72">
        <f t="shared" si="0"/>
        <v>0</v>
      </c>
      <c r="O33" s="185">
        <v>45322</v>
      </c>
      <c r="P33" s="72">
        <f t="shared" si="1"/>
        <v>0</v>
      </c>
      <c r="Q33" s="72">
        <f t="shared" si="2"/>
        <v>142597</v>
      </c>
      <c r="R33" s="129">
        <f t="shared" si="3"/>
        <v>142597</v>
      </c>
      <c r="S33" s="204" t="e">
        <f t="shared" si="4"/>
        <v>#REF!</v>
      </c>
      <c r="T33" s="125"/>
      <c r="U33" s="126">
        <f t="shared" si="5"/>
        <v>-62</v>
      </c>
      <c r="V33" s="127">
        <f t="shared" si="6"/>
        <v>45260</v>
      </c>
      <c r="W33" s="128">
        <f>VLOOKUP(V33,IPC!$B$9:$D$855,3,2)</f>
        <v>137.09</v>
      </c>
      <c r="X33" s="128">
        <f>VLOOKUP(O33,IPC!$B$9:$D$855,3,1)</f>
        <v>138.97999999999999</v>
      </c>
    </row>
    <row r="34" spans="1:24" s="67" customFormat="1" x14ac:dyDescent="0.25">
      <c r="A34" s="67" t="s">
        <v>76</v>
      </c>
      <c r="B34" s="68" t="s">
        <v>26</v>
      </c>
      <c r="C34" s="255"/>
      <c r="D34" s="274" t="s">
        <v>227</v>
      </c>
      <c r="E34" s="337">
        <v>32780428</v>
      </c>
      <c r="F34" s="272" t="s">
        <v>244</v>
      </c>
      <c r="G34" s="278" t="s">
        <v>245</v>
      </c>
      <c r="H34" s="278" t="s">
        <v>235</v>
      </c>
      <c r="I34" s="69" t="s">
        <v>248</v>
      </c>
      <c r="J34" s="69" t="s">
        <v>217</v>
      </c>
      <c r="K34" s="70" t="s">
        <v>1664</v>
      </c>
      <c r="L34" s="71">
        <v>15</v>
      </c>
      <c r="M34" s="84">
        <v>537533</v>
      </c>
      <c r="N34" s="72">
        <f t="shared" si="0"/>
        <v>0</v>
      </c>
      <c r="O34" s="185">
        <v>45280</v>
      </c>
      <c r="P34" s="72">
        <f t="shared" si="1"/>
        <v>0</v>
      </c>
      <c r="Q34" s="72">
        <f t="shared" si="2"/>
        <v>537533</v>
      </c>
      <c r="R34" s="129">
        <f t="shared" si="3"/>
        <v>537533</v>
      </c>
      <c r="S34" s="204" t="e">
        <f t="shared" si="4"/>
        <v>#REF!</v>
      </c>
      <c r="T34" s="125"/>
      <c r="U34" s="126">
        <f t="shared" si="5"/>
        <v>-20</v>
      </c>
      <c r="V34" s="127">
        <f t="shared" si="6"/>
        <v>45260</v>
      </c>
      <c r="W34" s="128">
        <f>VLOOKUP(V34,IPC!$B$9:$D$855,3,2)</f>
        <v>137.09</v>
      </c>
      <c r="X34" s="128">
        <f>VLOOKUP(O34,IPC!$B$9:$D$855,3,1)</f>
        <v>137.72</v>
      </c>
    </row>
    <row r="35" spans="1:24" s="67" customFormat="1" ht="26.4" x14ac:dyDescent="0.25">
      <c r="A35" s="67" t="s">
        <v>76</v>
      </c>
      <c r="B35" s="68" t="s">
        <v>26</v>
      </c>
      <c r="C35" s="255"/>
      <c r="D35" s="274" t="s">
        <v>228</v>
      </c>
      <c r="E35" s="337">
        <v>26930473</v>
      </c>
      <c r="F35" s="272" t="s">
        <v>246</v>
      </c>
      <c r="G35" s="278" t="s">
        <v>239</v>
      </c>
      <c r="H35" s="278" t="s">
        <v>236</v>
      </c>
      <c r="I35" s="69" t="s">
        <v>248</v>
      </c>
      <c r="J35" s="69" t="s">
        <v>217</v>
      </c>
      <c r="K35" s="70" t="s">
        <v>1660</v>
      </c>
      <c r="L35" s="71">
        <v>12</v>
      </c>
      <c r="M35" s="84">
        <v>1178856</v>
      </c>
      <c r="N35" s="72">
        <f t="shared" si="0"/>
        <v>0</v>
      </c>
      <c r="O35" s="185">
        <v>45337</v>
      </c>
      <c r="P35" s="72">
        <f t="shared" si="1"/>
        <v>0</v>
      </c>
      <c r="Q35" s="72">
        <f t="shared" si="2"/>
        <v>1178856</v>
      </c>
      <c r="R35" s="129">
        <f t="shared" si="3"/>
        <v>1178856</v>
      </c>
      <c r="S35" s="204" t="e">
        <f t="shared" si="4"/>
        <v>#REF!</v>
      </c>
      <c r="T35" s="125"/>
      <c r="U35" s="126">
        <f t="shared" si="5"/>
        <v>-77</v>
      </c>
      <c r="V35" s="127">
        <f t="shared" si="6"/>
        <v>45260</v>
      </c>
      <c r="W35" s="128">
        <f>VLOOKUP(V35,IPC!$B$9:$D$855,3,2)</f>
        <v>137.09</v>
      </c>
      <c r="X35" s="128">
        <f>VLOOKUP(O35,IPC!$B$9:$D$855,3,1)</f>
        <v>140.49</v>
      </c>
    </row>
    <row r="36" spans="1:24" s="67" customFormat="1" ht="26.4" x14ac:dyDescent="0.25">
      <c r="A36" s="67" t="s">
        <v>76</v>
      </c>
      <c r="B36" s="68" t="s">
        <v>26</v>
      </c>
      <c r="C36" s="255"/>
      <c r="D36" s="274" t="s">
        <v>228</v>
      </c>
      <c r="E36" s="337">
        <v>26930473</v>
      </c>
      <c r="F36" s="272" t="s">
        <v>246</v>
      </c>
      <c r="G36" s="278" t="s">
        <v>239</v>
      </c>
      <c r="H36" s="278" t="s">
        <v>236</v>
      </c>
      <c r="I36" s="69" t="s">
        <v>248</v>
      </c>
      <c r="J36" s="69" t="s">
        <v>217</v>
      </c>
      <c r="K36" s="70" t="s">
        <v>1663</v>
      </c>
      <c r="L36" s="71">
        <v>13</v>
      </c>
      <c r="M36" s="84">
        <v>141520</v>
      </c>
      <c r="N36" s="72">
        <f t="shared" si="0"/>
        <v>141520</v>
      </c>
      <c r="O36" s="185">
        <v>45229</v>
      </c>
      <c r="P36" s="72">
        <f t="shared" si="1"/>
        <v>142184</v>
      </c>
      <c r="Q36" s="72">
        <f t="shared" si="2"/>
        <v>142184</v>
      </c>
      <c r="R36" s="129">
        <f t="shared" si="3"/>
        <v>142184</v>
      </c>
      <c r="S36" s="204" t="e">
        <f t="shared" si="4"/>
        <v>#REF!</v>
      </c>
      <c r="T36" s="125"/>
      <c r="U36" s="126">
        <f t="shared" si="5"/>
        <v>31</v>
      </c>
      <c r="V36" s="127">
        <f t="shared" si="6"/>
        <v>45260</v>
      </c>
      <c r="W36" s="128">
        <f>VLOOKUP(V36,IPC!$B$9:$D$855,3,2)</f>
        <v>137.09</v>
      </c>
      <c r="X36" s="128">
        <f>VLOOKUP(O36,IPC!$B$9:$D$855,3,1)</f>
        <v>136.44999999999999</v>
      </c>
    </row>
    <row r="37" spans="1:24" s="67" customFormat="1" x14ac:dyDescent="0.25">
      <c r="A37" s="67" t="s">
        <v>76</v>
      </c>
      <c r="B37" s="68" t="s">
        <v>26</v>
      </c>
      <c r="C37" s="255"/>
      <c r="D37" s="274" t="s">
        <v>228</v>
      </c>
      <c r="E37" s="337">
        <v>26930473</v>
      </c>
      <c r="F37" s="272" t="s">
        <v>246</v>
      </c>
      <c r="G37" s="278" t="s">
        <v>239</v>
      </c>
      <c r="H37" s="278" t="s">
        <v>236</v>
      </c>
      <c r="I37" s="69" t="s">
        <v>248</v>
      </c>
      <c r="J37" s="69" t="s">
        <v>217</v>
      </c>
      <c r="K37" s="70" t="s">
        <v>1664</v>
      </c>
      <c r="L37" s="71">
        <v>15</v>
      </c>
      <c r="M37" s="84">
        <v>528553</v>
      </c>
      <c r="N37" s="72">
        <f t="shared" si="0"/>
        <v>0</v>
      </c>
      <c r="O37" s="185">
        <v>45280</v>
      </c>
      <c r="P37" s="72">
        <f t="shared" si="1"/>
        <v>0</v>
      </c>
      <c r="Q37" s="72">
        <f t="shared" si="2"/>
        <v>528553</v>
      </c>
      <c r="R37" s="129">
        <f t="shared" si="3"/>
        <v>528553</v>
      </c>
      <c r="S37" s="204" t="e">
        <f t="shared" si="4"/>
        <v>#REF!</v>
      </c>
      <c r="T37" s="125"/>
      <c r="U37" s="126">
        <f t="shared" si="5"/>
        <v>-20</v>
      </c>
      <c r="V37" s="127">
        <f t="shared" si="6"/>
        <v>45260</v>
      </c>
      <c r="W37" s="128">
        <f>VLOOKUP(V37,IPC!$B$9:$D$855,3,2)</f>
        <v>137.09</v>
      </c>
      <c r="X37" s="128">
        <f>VLOOKUP(O37,IPC!$B$9:$D$855,3,1)</f>
        <v>137.72</v>
      </c>
    </row>
    <row r="38" spans="1:24" s="67" customFormat="1" x14ac:dyDescent="0.25">
      <c r="A38" s="67" t="s">
        <v>76</v>
      </c>
      <c r="B38" s="68" t="s">
        <v>26</v>
      </c>
      <c r="C38" s="255"/>
      <c r="D38" s="274" t="s">
        <v>228</v>
      </c>
      <c r="E38" s="337">
        <v>26930473</v>
      </c>
      <c r="F38" s="272" t="s">
        <v>246</v>
      </c>
      <c r="G38" s="278" t="s">
        <v>239</v>
      </c>
      <c r="H38" s="278" t="s">
        <v>236</v>
      </c>
      <c r="I38" s="69" t="s">
        <v>248</v>
      </c>
      <c r="J38" s="69" t="s">
        <v>217</v>
      </c>
      <c r="K38" s="70" t="s">
        <v>1672</v>
      </c>
      <c r="L38" s="71">
        <v>15</v>
      </c>
      <c r="M38" s="84">
        <v>49312</v>
      </c>
      <c r="N38" s="72">
        <f t="shared" si="0"/>
        <v>0</v>
      </c>
      <c r="O38" s="185">
        <v>45260</v>
      </c>
      <c r="P38" s="72">
        <f t="shared" si="1"/>
        <v>0</v>
      </c>
      <c r="Q38" s="72">
        <f t="shared" si="2"/>
        <v>49312</v>
      </c>
      <c r="R38" s="129">
        <f t="shared" si="3"/>
        <v>49312</v>
      </c>
      <c r="S38" s="204" t="e">
        <f t="shared" si="4"/>
        <v>#REF!</v>
      </c>
      <c r="T38" s="125"/>
      <c r="U38" s="126">
        <f t="shared" si="5"/>
        <v>0</v>
      </c>
      <c r="V38" s="127">
        <f t="shared" si="6"/>
        <v>45260</v>
      </c>
      <c r="W38" s="128">
        <f>VLOOKUP(V38,IPC!$B$9:$D$855,3,2)</f>
        <v>137.09</v>
      </c>
      <c r="X38" s="128">
        <f>VLOOKUP(O38,IPC!$B$9:$D$855,3,1)</f>
        <v>137.09</v>
      </c>
    </row>
    <row r="39" spans="1:24" s="67" customFormat="1" ht="26.4" x14ac:dyDescent="0.25">
      <c r="A39" s="67" t="s">
        <v>76</v>
      </c>
      <c r="B39" s="68" t="s">
        <v>26</v>
      </c>
      <c r="C39" s="255"/>
      <c r="D39" s="274" t="s">
        <v>229</v>
      </c>
      <c r="E39" s="337">
        <v>1129526537</v>
      </c>
      <c r="F39" s="272" t="s">
        <v>247</v>
      </c>
      <c r="G39" s="278" t="s">
        <v>245</v>
      </c>
      <c r="H39" s="278" t="s">
        <v>237</v>
      </c>
      <c r="I39" s="69" t="s">
        <v>248</v>
      </c>
      <c r="J39" s="69" t="s">
        <v>217</v>
      </c>
      <c r="K39" s="70" t="s">
        <v>1660</v>
      </c>
      <c r="L39" s="71">
        <v>12</v>
      </c>
      <c r="M39" s="84">
        <v>1402932</v>
      </c>
      <c r="N39" s="72">
        <f t="shared" si="0"/>
        <v>0</v>
      </c>
      <c r="O39" s="185">
        <v>45337</v>
      </c>
      <c r="P39" s="72">
        <f t="shared" si="1"/>
        <v>0</v>
      </c>
      <c r="Q39" s="72">
        <f t="shared" si="2"/>
        <v>1402932</v>
      </c>
      <c r="R39" s="129">
        <f t="shared" si="3"/>
        <v>1402932</v>
      </c>
      <c r="S39" s="204" t="e">
        <f t="shared" si="4"/>
        <v>#REF!</v>
      </c>
      <c r="T39" s="125"/>
      <c r="U39" s="126">
        <f t="shared" si="5"/>
        <v>-77</v>
      </c>
      <c r="V39" s="127">
        <f t="shared" si="6"/>
        <v>45260</v>
      </c>
      <c r="W39" s="128">
        <f>VLOOKUP(V39,IPC!$B$9:$D$855,3,2)</f>
        <v>137.09</v>
      </c>
      <c r="X39" s="128">
        <f>VLOOKUP(O39,IPC!$B$9:$D$855,3,1)</f>
        <v>140.49</v>
      </c>
    </row>
    <row r="40" spans="1:24" s="67" customFormat="1" ht="26.4" x14ac:dyDescent="0.25">
      <c r="A40" s="67" t="s">
        <v>76</v>
      </c>
      <c r="B40" s="68" t="s">
        <v>26</v>
      </c>
      <c r="C40" s="255"/>
      <c r="D40" s="274" t="s">
        <v>229</v>
      </c>
      <c r="E40" s="337">
        <v>1129526537</v>
      </c>
      <c r="F40" s="272" t="s">
        <v>247</v>
      </c>
      <c r="G40" s="278" t="s">
        <v>245</v>
      </c>
      <c r="H40" s="278" t="s">
        <v>237</v>
      </c>
      <c r="I40" s="69" t="s">
        <v>248</v>
      </c>
      <c r="J40" s="69" t="s">
        <v>217</v>
      </c>
      <c r="K40" s="70" t="s">
        <v>1673</v>
      </c>
      <c r="L40" s="71">
        <v>20231032</v>
      </c>
      <c r="M40" s="84">
        <v>350000</v>
      </c>
      <c r="N40" s="72">
        <f t="shared" si="0"/>
        <v>350000</v>
      </c>
      <c r="O40" s="185">
        <v>45085</v>
      </c>
      <c r="P40" s="72">
        <f t="shared" si="1"/>
        <v>358660</v>
      </c>
      <c r="Q40" s="72">
        <f t="shared" si="2"/>
        <v>358660</v>
      </c>
      <c r="R40" s="129">
        <f t="shared" si="3"/>
        <v>358660</v>
      </c>
      <c r="S40" s="204" t="e">
        <f t="shared" si="4"/>
        <v>#REF!</v>
      </c>
      <c r="T40" s="125"/>
      <c r="U40" s="126">
        <f t="shared" si="5"/>
        <v>175</v>
      </c>
      <c r="V40" s="127">
        <f t="shared" si="6"/>
        <v>45260</v>
      </c>
      <c r="W40" s="128">
        <f>VLOOKUP(V40,IPC!$B$9:$D$855,3,2)</f>
        <v>137.09</v>
      </c>
      <c r="X40" s="128">
        <f>VLOOKUP(O40,IPC!$B$9:$D$855,3,1)</f>
        <v>133.78</v>
      </c>
    </row>
    <row r="41" spans="1:24" s="67" customFormat="1" ht="26.4" x14ac:dyDescent="0.25">
      <c r="A41" s="67" t="s">
        <v>76</v>
      </c>
      <c r="B41" s="68" t="s">
        <v>26</v>
      </c>
      <c r="C41" s="255"/>
      <c r="D41" s="274" t="s">
        <v>229</v>
      </c>
      <c r="E41" s="337">
        <v>1129526537</v>
      </c>
      <c r="F41" s="272" t="s">
        <v>247</v>
      </c>
      <c r="G41" s="278" t="s">
        <v>245</v>
      </c>
      <c r="H41" s="278" t="s">
        <v>237</v>
      </c>
      <c r="I41" s="69" t="s">
        <v>248</v>
      </c>
      <c r="J41" s="69" t="s">
        <v>217</v>
      </c>
      <c r="K41" s="70" t="s">
        <v>1674</v>
      </c>
      <c r="L41" s="71">
        <v>12</v>
      </c>
      <c r="M41" s="84">
        <v>534775</v>
      </c>
      <c r="N41" s="72">
        <f t="shared" si="0"/>
        <v>534775</v>
      </c>
      <c r="O41" s="185">
        <v>45229</v>
      </c>
      <c r="P41" s="72">
        <f t="shared" si="1"/>
        <v>537283</v>
      </c>
      <c r="Q41" s="72">
        <f t="shared" si="2"/>
        <v>537283</v>
      </c>
      <c r="R41" s="129">
        <f t="shared" si="3"/>
        <v>537283</v>
      </c>
      <c r="S41" s="204" t="e">
        <f t="shared" si="4"/>
        <v>#REF!</v>
      </c>
      <c r="T41" s="125"/>
      <c r="U41" s="126">
        <f t="shared" si="5"/>
        <v>31</v>
      </c>
      <c r="V41" s="127">
        <f t="shared" si="6"/>
        <v>45260</v>
      </c>
      <c r="W41" s="128">
        <f>VLOOKUP(V41,IPC!$B$9:$D$855,3,2)</f>
        <v>137.09</v>
      </c>
      <c r="X41" s="128">
        <f>VLOOKUP(O41,IPC!$B$9:$D$855,3,1)</f>
        <v>136.44999999999999</v>
      </c>
    </row>
    <row r="42" spans="1:24" s="67" customFormat="1" ht="26.4" x14ac:dyDescent="0.25">
      <c r="A42" s="67" t="s">
        <v>76</v>
      </c>
      <c r="B42" s="68" t="s">
        <v>26</v>
      </c>
      <c r="C42" s="255"/>
      <c r="D42" s="274" t="s">
        <v>229</v>
      </c>
      <c r="E42" s="337">
        <v>1129526537</v>
      </c>
      <c r="F42" s="272" t="s">
        <v>247</v>
      </c>
      <c r="G42" s="278" t="s">
        <v>245</v>
      </c>
      <c r="H42" s="278" t="s">
        <v>237</v>
      </c>
      <c r="I42" s="69" t="s">
        <v>248</v>
      </c>
      <c r="J42" s="69" t="s">
        <v>217</v>
      </c>
      <c r="K42" s="70" t="s">
        <v>1663</v>
      </c>
      <c r="L42" s="71">
        <v>13</v>
      </c>
      <c r="M42" s="84">
        <v>168419</v>
      </c>
      <c r="N42" s="72">
        <f t="shared" si="0"/>
        <v>0</v>
      </c>
      <c r="O42" s="185">
        <v>45260</v>
      </c>
      <c r="P42" s="72">
        <f t="shared" si="1"/>
        <v>0</v>
      </c>
      <c r="Q42" s="72">
        <f t="shared" si="2"/>
        <v>168419</v>
      </c>
      <c r="R42" s="129">
        <f t="shared" si="3"/>
        <v>168419</v>
      </c>
      <c r="S42" s="204" t="e">
        <f t="shared" si="4"/>
        <v>#REF!</v>
      </c>
      <c r="T42" s="125"/>
      <c r="U42" s="126">
        <f t="shared" si="5"/>
        <v>0</v>
      </c>
      <c r="V42" s="127">
        <f t="shared" si="6"/>
        <v>45260</v>
      </c>
      <c r="W42" s="128">
        <f>VLOOKUP(V42,IPC!$B$9:$D$855,3,2)</f>
        <v>137.09</v>
      </c>
      <c r="X42" s="128">
        <f>VLOOKUP(O42,IPC!$B$9:$D$855,3,1)</f>
        <v>137.09</v>
      </c>
    </row>
    <row r="43" spans="1:24" s="67" customFormat="1" x14ac:dyDescent="0.25">
      <c r="A43" s="67" t="s">
        <v>76</v>
      </c>
      <c r="B43" s="68" t="s">
        <v>26</v>
      </c>
      <c r="C43" s="255"/>
      <c r="D43" s="275" t="s">
        <v>229</v>
      </c>
      <c r="E43" s="337">
        <v>1129526537</v>
      </c>
      <c r="F43" s="273" t="s">
        <v>247</v>
      </c>
      <c r="G43" s="278" t="s">
        <v>245</v>
      </c>
      <c r="H43" s="278" t="s">
        <v>237</v>
      </c>
      <c r="I43" s="69" t="s">
        <v>248</v>
      </c>
      <c r="J43" s="69" t="s">
        <v>217</v>
      </c>
      <c r="K43" s="70" t="s">
        <v>1664</v>
      </c>
      <c r="L43" s="71">
        <v>15</v>
      </c>
      <c r="M43" s="84">
        <v>702629</v>
      </c>
      <c r="N43" s="72">
        <f t="shared" si="0"/>
        <v>0</v>
      </c>
      <c r="O43" s="185">
        <v>45260</v>
      </c>
      <c r="P43" s="72">
        <f t="shared" si="1"/>
        <v>0</v>
      </c>
      <c r="Q43" s="72">
        <f t="shared" si="2"/>
        <v>702629</v>
      </c>
      <c r="R43" s="129">
        <f t="shared" si="3"/>
        <v>702629</v>
      </c>
      <c r="S43" s="204" t="e">
        <f t="shared" si="4"/>
        <v>#REF!</v>
      </c>
      <c r="T43" s="125"/>
      <c r="U43" s="126">
        <f t="shared" si="5"/>
        <v>0</v>
      </c>
      <c r="V43" s="127">
        <f t="shared" si="6"/>
        <v>45260</v>
      </c>
      <c r="W43" s="128">
        <f>VLOOKUP(V43,IPC!$B$9:$D$855,3,2)</f>
        <v>137.09</v>
      </c>
      <c r="X43" s="128">
        <f>VLOOKUP(O43,IPC!$B$9:$D$855,3,1)</f>
        <v>137.09</v>
      </c>
    </row>
    <row r="44" spans="1:24" s="67" customFormat="1" ht="13.8" thickBot="1" x14ac:dyDescent="0.3">
      <c r="B44" s="279"/>
      <c r="C44" s="254"/>
      <c r="D44" s="280"/>
      <c r="E44" s="286"/>
      <c r="F44" s="281"/>
      <c r="G44" s="282"/>
      <c r="H44" s="282"/>
      <c r="I44" s="62"/>
      <c r="J44" s="62"/>
      <c r="K44" s="63"/>
      <c r="L44" s="64"/>
      <c r="M44" s="311">
        <f>SUM(M8:M43)</f>
        <v>31310220</v>
      </c>
      <c r="N44" s="65"/>
      <c r="O44" s="283"/>
      <c r="P44" s="65"/>
      <c r="Q44" s="65"/>
      <c r="R44" s="200"/>
      <c r="S44" s="284"/>
      <c r="T44" s="125"/>
      <c r="U44" s="126"/>
      <c r="V44" s="127"/>
      <c r="W44" s="128"/>
      <c r="X44" s="128"/>
    </row>
    <row r="45" spans="1:24" s="130" customFormat="1" ht="40.200000000000003" thickBot="1" x14ac:dyDescent="0.3">
      <c r="A45" s="333"/>
      <c r="B45" s="334" t="s">
        <v>104</v>
      </c>
      <c r="C45" s="313" t="s">
        <v>6</v>
      </c>
      <c r="D45" s="314" t="s">
        <v>7</v>
      </c>
      <c r="E45" s="316" t="s">
        <v>0</v>
      </c>
      <c r="F45" s="315" t="s">
        <v>8</v>
      </c>
      <c r="G45" s="315" t="s">
        <v>9</v>
      </c>
      <c r="H45" s="315" t="s">
        <v>58</v>
      </c>
      <c r="I45" s="315" t="s">
        <v>1</v>
      </c>
      <c r="J45" s="315" t="s">
        <v>2</v>
      </c>
      <c r="K45" s="315" t="s">
        <v>95</v>
      </c>
      <c r="L45" s="313" t="s">
        <v>96</v>
      </c>
      <c r="M45" s="315" t="s">
        <v>3</v>
      </c>
      <c r="N45" s="315" t="s">
        <v>4</v>
      </c>
      <c r="O45" s="331" t="s">
        <v>20</v>
      </c>
      <c r="P45" s="315" t="s">
        <v>19</v>
      </c>
      <c r="Q45" s="315" t="s">
        <v>25</v>
      </c>
      <c r="R45" s="315" t="s">
        <v>5</v>
      </c>
      <c r="S45" s="332" t="s">
        <v>10</v>
      </c>
      <c r="T45" s="131"/>
      <c r="U45" s="126" t="e">
        <f t="shared" ref="U45:U78" si="7">+$U$7-O45</f>
        <v>#VALUE!</v>
      </c>
      <c r="V45" s="132">
        <f t="shared" ref="V45:V108" si="8">+$U$7</f>
        <v>45260</v>
      </c>
      <c r="W45" s="133">
        <f>VLOOKUP(V45,IPC!$B$9:$D$855,3,2)</f>
        <v>137.09</v>
      </c>
      <c r="X45" s="133"/>
    </row>
    <row r="46" spans="1:24" s="67" customFormat="1" ht="23.25" customHeight="1" x14ac:dyDescent="0.25">
      <c r="A46" s="67" t="s">
        <v>76</v>
      </c>
      <c r="B46" s="134" t="s">
        <v>27</v>
      </c>
      <c r="C46" s="256">
        <v>1</v>
      </c>
      <c r="D46" s="293" t="s">
        <v>249</v>
      </c>
      <c r="E46" s="287">
        <v>890102018</v>
      </c>
      <c r="F46" s="78" t="s">
        <v>250</v>
      </c>
      <c r="G46" s="201" t="s">
        <v>239</v>
      </c>
      <c r="H46" s="245" t="s">
        <v>251</v>
      </c>
      <c r="I46" s="77" t="s">
        <v>248</v>
      </c>
      <c r="J46" s="77" t="s">
        <v>217</v>
      </c>
      <c r="K46" s="80" t="s">
        <v>252</v>
      </c>
      <c r="L46" s="81" t="s">
        <v>254</v>
      </c>
      <c r="M46" s="82">
        <v>9684000</v>
      </c>
      <c r="N46" s="122">
        <f>IF(U46&gt;1,M46,0)</f>
        <v>9684000</v>
      </c>
      <c r="O46" s="184">
        <v>44830</v>
      </c>
      <c r="P46" s="123">
        <f>IFERROR(ROUND((N46*(W46/X46)),0),0)</f>
        <v>10825895</v>
      </c>
      <c r="Q46" s="123">
        <f>+P46-N46+M46</f>
        <v>10825895</v>
      </c>
      <c r="R46" s="124">
        <f>+Q46</f>
        <v>10825895</v>
      </c>
      <c r="S46" s="205" t="e">
        <f>+R46/$R$809</f>
        <v>#REF!</v>
      </c>
      <c r="T46" s="125"/>
      <c r="U46" s="126">
        <f t="shared" si="7"/>
        <v>430</v>
      </c>
      <c r="V46" s="127">
        <f t="shared" si="8"/>
        <v>45260</v>
      </c>
      <c r="W46" s="128">
        <f>VLOOKUP(V46,IPC!$B$9:$D$855,3,2)</f>
        <v>137.09</v>
      </c>
      <c r="X46" s="128">
        <f>VLOOKUP(O46,IPC!$B$9:$D$855,3,1)</f>
        <v>122.63</v>
      </c>
    </row>
    <row r="47" spans="1:24" s="67" customFormat="1" ht="43.5" customHeight="1" x14ac:dyDescent="0.25">
      <c r="A47" s="67" t="s">
        <v>76</v>
      </c>
      <c r="B47" s="68" t="s">
        <v>27</v>
      </c>
      <c r="C47" s="255">
        <v>1</v>
      </c>
      <c r="D47" s="294" t="s">
        <v>249</v>
      </c>
      <c r="E47" s="288">
        <v>890102018</v>
      </c>
      <c r="F47" s="83" t="s">
        <v>250</v>
      </c>
      <c r="G47" s="121" t="s">
        <v>239</v>
      </c>
      <c r="H47" s="245" t="s">
        <v>251</v>
      </c>
      <c r="I47" s="69" t="s">
        <v>248</v>
      </c>
      <c r="J47" s="69" t="s">
        <v>217</v>
      </c>
      <c r="K47" s="70" t="s">
        <v>253</v>
      </c>
      <c r="L47" s="71" t="s">
        <v>255</v>
      </c>
      <c r="M47" s="84">
        <v>2623000</v>
      </c>
      <c r="N47" s="66">
        <f>IF(U47&gt;1,M47,0)</f>
        <v>2623000</v>
      </c>
      <c r="O47" s="185">
        <v>45132</v>
      </c>
      <c r="P47" s="72">
        <f>IFERROR(ROUND((N47*(W47/X47)),0),0)</f>
        <v>2674504</v>
      </c>
      <c r="Q47" s="72">
        <f>+P47-N47+M47</f>
        <v>2674504</v>
      </c>
      <c r="R47" s="129">
        <f>+Q47</f>
        <v>2674504</v>
      </c>
      <c r="S47" s="204" t="e">
        <f>+R47/$R$809</f>
        <v>#REF!</v>
      </c>
      <c r="T47" s="125"/>
      <c r="U47" s="126">
        <f t="shared" si="7"/>
        <v>128</v>
      </c>
      <c r="V47" s="127">
        <f t="shared" si="8"/>
        <v>45260</v>
      </c>
      <c r="W47" s="128">
        <f>VLOOKUP(V47,IPC!$B$9:$D$855,3,2)</f>
        <v>137.09</v>
      </c>
      <c r="X47" s="128">
        <f>VLOOKUP(O47,IPC!$B$9:$D$855,3,1)</f>
        <v>134.44999999999999</v>
      </c>
    </row>
    <row r="48" spans="1:24" s="67" customFormat="1" ht="43.5" customHeight="1" thickBot="1" x14ac:dyDescent="0.3">
      <c r="B48" s="279"/>
      <c r="C48" s="254"/>
      <c r="D48" s="297"/>
      <c r="E48" s="307"/>
      <c r="F48" s="308"/>
      <c r="G48" s="292"/>
      <c r="H48" s="309"/>
      <c r="I48" s="62"/>
      <c r="J48" s="62"/>
      <c r="K48" s="63"/>
      <c r="L48" s="64"/>
      <c r="M48" s="311">
        <f>SUM(M46:M47)</f>
        <v>12307000</v>
      </c>
      <c r="N48" s="310"/>
      <c r="O48" s="283"/>
      <c r="P48" s="65"/>
      <c r="Q48" s="65"/>
      <c r="R48" s="200"/>
      <c r="S48" s="284"/>
      <c r="T48" s="125"/>
      <c r="U48" s="126"/>
      <c r="V48" s="127"/>
      <c r="W48" s="128"/>
      <c r="X48" s="128"/>
    </row>
    <row r="49" spans="1:24" s="67" customFormat="1" ht="40.200000000000003" thickBot="1" x14ac:dyDescent="0.3">
      <c r="B49" s="312" t="s">
        <v>104</v>
      </c>
      <c r="C49" s="313" t="s">
        <v>6</v>
      </c>
      <c r="D49" s="314" t="s">
        <v>7</v>
      </c>
      <c r="E49" s="316" t="s">
        <v>0</v>
      </c>
      <c r="F49" s="316" t="s">
        <v>8</v>
      </c>
      <c r="G49" s="316" t="s">
        <v>9</v>
      </c>
      <c r="H49" s="316" t="s">
        <v>58</v>
      </c>
      <c r="I49" s="316" t="s">
        <v>1</v>
      </c>
      <c r="J49" s="316" t="s">
        <v>2</v>
      </c>
      <c r="K49" s="316" t="s">
        <v>95</v>
      </c>
      <c r="L49" s="313" t="s">
        <v>96</v>
      </c>
      <c r="M49" s="316" t="s">
        <v>3</v>
      </c>
      <c r="N49" s="316" t="s">
        <v>4</v>
      </c>
      <c r="O49" s="317" t="s">
        <v>20</v>
      </c>
      <c r="P49" s="316" t="s">
        <v>19</v>
      </c>
      <c r="Q49" s="316" t="s">
        <v>25</v>
      </c>
      <c r="R49" s="316" t="s">
        <v>5</v>
      </c>
      <c r="S49" s="318" t="s">
        <v>10</v>
      </c>
      <c r="T49" s="136"/>
      <c r="U49" s="126" t="e">
        <f t="shared" si="7"/>
        <v>#VALUE!</v>
      </c>
      <c r="V49" s="127">
        <f t="shared" si="8"/>
        <v>45260</v>
      </c>
      <c r="W49" s="128">
        <f>VLOOKUP(V49,IPC!$B$9:$D$855,3,2)</f>
        <v>137.09</v>
      </c>
      <c r="X49" s="128"/>
    </row>
    <row r="50" spans="1:24" s="67" customFormat="1" ht="26.4" x14ac:dyDescent="0.25">
      <c r="A50" s="67" t="s">
        <v>76</v>
      </c>
      <c r="B50" s="134" t="s">
        <v>28</v>
      </c>
      <c r="C50" s="192"/>
      <c r="D50" s="295" t="s">
        <v>256</v>
      </c>
      <c r="E50" s="287">
        <v>860003020</v>
      </c>
      <c r="F50" s="78" t="s">
        <v>262</v>
      </c>
      <c r="G50" s="79" t="s">
        <v>239</v>
      </c>
      <c r="H50" s="201" t="s">
        <v>281</v>
      </c>
      <c r="I50" s="77" t="s">
        <v>248</v>
      </c>
      <c r="J50" s="77" t="s">
        <v>217</v>
      </c>
      <c r="K50" s="201" t="s">
        <v>289</v>
      </c>
      <c r="L50" s="193">
        <v>9600168880</v>
      </c>
      <c r="M50" s="123">
        <v>975438</v>
      </c>
      <c r="N50" s="122">
        <f>IF(U50&gt;1,M50,0)</f>
        <v>975438</v>
      </c>
      <c r="O50" s="145">
        <v>45134</v>
      </c>
      <c r="P50" s="123">
        <f>IFERROR(ROUND((N50*(W50/X50)),0),0)</f>
        <v>994591</v>
      </c>
      <c r="Q50" s="123">
        <f>+P50-N50+M50</f>
        <v>994591</v>
      </c>
      <c r="R50" s="124">
        <f>+Q50</f>
        <v>994591</v>
      </c>
      <c r="S50" s="205" t="e">
        <f t="shared" ref="S50:S81" si="9">+R50/$R$809</f>
        <v>#REF!</v>
      </c>
      <c r="T50" s="125"/>
      <c r="U50" s="126">
        <f t="shared" si="7"/>
        <v>126</v>
      </c>
      <c r="V50" s="127">
        <f t="shared" si="8"/>
        <v>45260</v>
      </c>
      <c r="W50" s="128">
        <f>VLOOKUP(V50,IPC!$B$9:$D$855,3,2)</f>
        <v>137.09</v>
      </c>
      <c r="X50" s="128">
        <f>VLOOKUP(O50,IPC!$B$9:$D$855,3,1)</f>
        <v>134.44999999999999</v>
      </c>
    </row>
    <row r="51" spans="1:24" s="67" customFormat="1" ht="26.4" x14ac:dyDescent="0.25">
      <c r="A51" s="67" t="s">
        <v>76</v>
      </c>
      <c r="B51" s="68" t="s">
        <v>28</v>
      </c>
      <c r="C51" s="257"/>
      <c r="D51" s="296" t="s">
        <v>256</v>
      </c>
      <c r="E51" s="288">
        <v>860003020</v>
      </c>
      <c r="F51" s="83" t="s">
        <v>262</v>
      </c>
      <c r="G51" s="79" t="s">
        <v>239</v>
      </c>
      <c r="H51" s="121" t="s">
        <v>281</v>
      </c>
      <c r="I51" s="69" t="s">
        <v>248</v>
      </c>
      <c r="J51" s="69" t="s">
        <v>217</v>
      </c>
      <c r="K51" s="121" t="s">
        <v>290</v>
      </c>
      <c r="L51" s="87">
        <v>9600168880</v>
      </c>
      <c r="M51" s="72">
        <v>975438</v>
      </c>
      <c r="N51" s="66">
        <f>IF(U51&gt;1,M51,0)</f>
        <v>975438</v>
      </c>
      <c r="O51" s="137">
        <v>45165</v>
      </c>
      <c r="P51" s="72">
        <f>IFERROR(ROUND((N51*(W51/X51)),0),0)</f>
        <v>987686</v>
      </c>
      <c r="Q51" s="72">
        <f>+P51-N51+M51</f>
        <v>987686</v>
      </c>
      <c r="R51" s="129">
        <f>+Q51</f>
        <v>987686</v>
      </c>
      <c r="S51" s="204" t="e">
        <f t="shared" si="9"/>
        <v>#REF!</v>
      </c>
      <c r="T51" s="125"/>
      <c r="U51" s="126">
        <f t="shared" si="7"/>
        <v>95</v>
      </c>
      <c r="V51" s="127">
        <f t="shared" si="8"/>
        <v>45260</v>
      </c>
      <c r="W51" s="128">
        <f>VLOOKUP(V51,IPC!$B$9:$D$855,3,2)</f>
        <v>137.09</v>
      </c>
      <c r="X51" s="128">
        <f>VLOOKUP(O51,IPC!$B$9:$D$855,3,1)</f>
        <v>135.38999999999999</v>
      </c>
    </row>
    <row r="52" spans="1:24" s="67" customFormat="1" ht="26.4" x14ac:dyDescent="0.25">
      <c r="A52" s="67" t="s">
        <v>76</v>
      </c>
      <c r="B52" s="68" t="s">
        <v>28</v>
      </c>
      <c r="C52" s="257"/>
      <c r="D52" s="296" t="s">
        <v>256</v>
      </c>
      <c r="E52" s="288">
        <v>860003020</v>
      </c>
      <c r="F52" s="83" t="s">
        <v>262</v>
      </c>
      <c r="G52" s="79" t="s">
        <v>239</v>
      </c>
      <c r="H52" s="121" t="s">
        <v>281</v>
      </c>
      <c r="I52" s="69" t="s">
        <v>248</v>
      </c>
      <c r="J52" s="69" t="s">
        <v>217</v>
      </c>
      <c r="K52" s="121" t="s">
        <v>291</v>
      </c>
      <c r="L52" s="87">
        <v>9600168880</v>
      </c>
      <c r="M52" s="72">
        <v>975438</v>
      </c>
      <c r="N52" s="66">
        <f>IF(U52&gt;1,M52,0)</f>
        <v>975438</v>
      </c>
      <c r="O52" s="137">
        <v>45196</v>
      </c>
      <c r="P52" s="72">
        <f>IFERROR(ROUND((N52*(W52/X52)),0),0)</f>
        <v>982461</v>
      </c>
      <c r="Q52" s="72">
        <f>+P52-N52+M52</f>
        <v>982461</v>
      </c>
      <c r="R52" s="129">
        <f>+Q52</f>
        <v>982461</v>
      </c>
      <c r="S52" s="204" t="e">
        <f t="shared" si="9"/>
        <v>#REF!</v>
      </c>
      <c r="T52" s="125"/>
      <c r="U52" s="126">
        <f t="shared" si="7"/>
        <v>64</v>
      </c>
      <c r="V52" s="127">
        <f t="shared" si="8"/>
        <v>45260</v>
      </c>
      <c r="W52" s="128">
        <f>VLOOKUP(V52,IPC!$B$9:$D$855,3,2)</f>
        <v>137.09</v>
      </c>
      <c r="X52" s="128">
        <f>VLOOKUP(O52,IPC!$B$9:$D$855,3,1)</f>
        <v>136.11000000000001</v>
      </c>
    </row>
    <row r="53" spans="1:24" s="67" customFormat="1" ht="26.4" x14ac:dyDescent="0.25">
      <c r="A53" s="67" t="s">
        <v>76</v>
      </c>
      <c r="B53" s="68" t="s">
        <v>28</v>
      </c>
      <c r="C53" s="257"/>
      <c r="D53" s="296" t="s">
        <v>256</v>
      </c>
      <c r="E53" s="288">
        <v>860003020</v>
      </c>
      <c r="F53" s="83" t="s">
        <v>262</v>
      </c>
      <c r="G53" s="79" t="s">
        <v>239</v>
      </c>
      <c r="H53" s="121" t="s">
        <v>281</v>
      </c>
      <c r="I53" s="69" t="s">
        <v>248</v>
      </c>
      <c r="J53" s="69" t="s">
        <v>217</v>
      </c>
      <c r="K53" s="121" t="s">
        <v>292</v>
      </c>
      <c r="L53" s="87">
        <v>9600168880</v>
      </c>
      <c r="M53" s="72">
        <v>975438</v>
      </c>
      <c r="N53" s="66">
        <f>IF(U53&gt;1,M53,0)</f>
        <v>975438</v>
      </c>
      <c r="O53" s="137">
        <v>45226</v>
      </c>
      <c r="P53" s="72">
        <f>IFERROR(ROUND((N53*(W53/X53)),0),0)</f>
        <v>980013</v>
      </c>
      <c r="Q53" s="72">
        <f>+P53-N53+M53</f>
        <v>980013</v>
      </c>
      <c r="R53" s="129">
        <f>+Q53</f>
        <v>980013</v>
      </c>
      <c r="S53" s="204" t="e">
        <f t="shared" si="9"/>
        <v>#REF!</v>
      </c>
      <c r="T53" s="125"/>
      <c r="U53" s="126">
        <f t="shared" si="7"/>
        <v>34</v>
      </c>
      <c r="V53" s="127">
        <f t="shared" si="8"/>
        <v>45260</v>
      </c>
      <c r="W53" s="128">
        <f>VLOOKUP(V53,IPC!$B$9:$D$855,3,2)</f>
        <v>137.09</v>
      </c>
      <c r="X53" s="128">
        <f>VLOOKUP(O53,IPC!$B$9:$D$855,3,1)</f>
        <v>136.44999999999999</v>
      </c>
    </row>
    <row r="54" spans="1:24" s="67" customFormat="1" ht="26.4" x14ac:dyDescent="0.25">
      <c r="A54" s="67" t="s">
        <v>76</v>
      </c>
      <c r="B54" s="68" t="s">
        <v>28</v>
      </c>
      <c r="C54" s="257"/>
      <c r="D54" s="296" t="s">
        <v>256</v>
      </c>
      <c r="E54" s="288">
        <v>860003020</v>
      </c>
      <c r="F54" s="83" t="s">
        <v>262</v>
      </c>
      <c r="G54" s="79" t="s">
        <v>239</v>
      </c>
      <c r="H54" s="121" t="s">
        <v>281</v>
      </c>
      <c r="I54" s="69" t="s">
        <v>248</v>
      </c>
      <c r="J54" s="69" t="s">
        <v>217</v>
      </c>
      <c r="K54" s="121" t="s">
        <v>1676</v>
      </c>
      <c r="L54" s="87">
        <v>9600168880</v>
      </c>
      <c r="M54" s="72">
        <v>975438</v>
      </c>
      <c r="N54" s="66">
        <f t="shared" ref="N54:N78" si="10">IF(U54&gt;1,M54,0)</f>
        <v>975438</v>
      </c>
      <c r="O54" s="137">
        <v>45257</v>
      </c>
      <c r="P54" s="72">
        <f t="shared" ref="P54:P78" si="11">IFERROR(ROUND((N54*(W54/X54)),0),0)</f>
        <v>975438</v>
      </c>
      <c r="Q54" s="72">
        <f t="shared" ref="Q54:Q78" si="12">+P54-N54+M54</f>
        <v>975438</v>
      </c>
      <c r="R54" s="129">
        <f t="shared" ref="R54:R78" si="13">+Q54</f>
        <v>975438</v>
      </c>
      <c r="S54" s="204" t="e">
        <f t="shared" si="9"/>
        <v>#REF!</v>
      </c>
      <c r="T54" s="125"/>
      <c r="U54" s="126">
        <f t="shared" si="7"/>
        <v>3</v>
      </c>
      <c r="V54" s="127">
        <f t="shared" si="8"/>
        <v>45260</v>
      </c>
      <c r="W54" s="128">
        <f>VLOOKUP(V54,IPC!$B$9:$D$855,3,2)</f>
        <v>137.09</v>
      </c>
      <c r="X54" s="128">
        <f>VLOOKUP(O54,IPC!$B$9:$D$855,3,1)</f>
        <v>137.09</v>
      </c>
    </row>
    <row r="55" spans="1:24" s="67" customFormat="1" ht="26.4" x14ac:dyDescent="0.25">
      <c r="A55" s="67" t="s">
        <v>76</v>
      </c>
      <c r="B55" s="68" t="s">
        <v>28</v>
      </c>
      <c r="C55" s="257"/>
      <c r="D55" s="296" t="s">
        <v>256</v>
      </c>
      <c r="E55" s="288">
        <v>860003020</v>
      </c>
      <c r="F55" s="83" t="s">
        <v>262</v>
      </c>
      <c r="G55" s="79" t="s">
        <v>239</v>
      </c>
      <c r="H55" s="121" t="s">
        <v>281</v>
      </c>
      <c r="I55" s="69" t="s">
        <v>248</v>
      </c>
      <c r="J55" s="69" t="s">
        <v>217</v>
      </c>
      <c r="K55" s="121" t="s">
        <v>293</v>
      </c>
      <c r="L55" s="87">
        <v>9600168880</v>
      </c>
      <c r="M55" s="72">
        <v>34140361</v>
      </c>
      <c r="N55" s="66">
        <f t="shared" si="10"/>
        <v>0</v>
      </c>
      <c r="O55" s="137">
        <v>46292</v>
      </c>
      <c r="P55" s="72">
        <f t="shared" si="11"/>
        <v>0</v>
      </c>
      <c r="Q55" s="72">
        <f t="shared" si="12"/>
        <v>34140361</v>
      </c>
      <c r="R55" s="129">
        <f t="shared" si="13"/>
        <v>34140361</v>
      </c>
      <c r="S55" s="204" t="e">
        <f t="shared" si="9"/>
        <v>#REF!</v>
      </c>
      <c r="T55" s="125"/>
      <c r="U55" s="126">
        <f t="shared" si="7"/>
        <v>-1032</v>
      </c>
      <c r="V55" s="127">
        <f t="shared" si="8"/>
        <v>45260</v>
      </c>
      <c r="W55" s="128">
        <f>VLOOKUP(V55,IPC!$B$9:$D$855,3,2)</f>
        <v>137.09</v>
      </c>
      <c r="X55" s="128">
        <f>VLOOKUP(O55,IPC!$B$9:$D$855,3,1)</f>
        <v>141.47999999999999</v>
      </c>
    </row>
    <row r="56" spans="1:24" s="67" customFormat="1" ht="26.4" x14ac:dyDescent="0.25">
      <c r="A56" s="67" t="s">
        <v>76</v>
      </c>
      <c r="B56" s="68" t="s">
        <v>28</v>
      </c>
      <c r="C56" s="257"/>
      <c r="D56" s="296" t="s">
        <v>256</v>
      </c>
      <c r="E56" s="288">
        <v>860003020</v>
      </c>
      <c r="F56" s="83" t="s">
        <v>262</v>
      </c>
      <c r="G56" s="79" t="s">
        <v>239</v>
      </c>
      <c r="H56" s="121" t="s">
        <v>281</v>
      </c>
      <c r="I56" s="69" t="s">
        <v>248</v>
      </c>
      <c r="J56" s="69" t="s">
        <v>217</v>
      </c>
      <c r="K56" s="121" t="s">
        <v>294</v>
      </c>
      <c r="L56" s="87">
        <v>9600194662</v>
      </c>
      <c r="M56" s="72">
        <v>1008557</v>
      </c>
      <c r="N56" s="66">
        <f t="shared" si="10"/>
        <v>1008557</v>
      </c>
      <c r="O56" s="137">
        <v>45083</v>
      </c>
      <c r="P56" s="72">
        <f t="shared" si="11"/>
        <v>1033511</v>
      </c>
      <c r="Q56" s="72">
        <f t="shared" si="12"/>
        <v>1033511</v>
      </c>
      <c r="R56" s="129">
        <f t="shared" si="13"/>
        <v>1033511</v>
      </c>
      <c r="S56" s="204" t="e">
        <f t="shared" si="9"/>
        <v>#REF!</v>
      </c>
      <c r="T56" s="125"/>
      <c r="U56" s="126">
        <f t="shared" si="7"/>
        <v>177</v>
      </c>
      <c r="V56" s="127">
        <f t="shared" si="8"/>
        <v>45260</v>
      </c>
      <c r="W56" s="128">
        <f>VLOOKUP(V56,IPC!$B$9:$D$855,3,2)</f>
        <v>137.09</v>
      </c>
      <c r="X56" s="128">
        <f>VLOOKUP(O56,IPC!$B$9:$D$855,3,1)</f>
        <v>133.78</v>
      </c>
    </row>
    <row r="57" spans="1:24" s="67" customFormat="1" ht="26.4" x14ac:dyDescent="0.25">
      <c r="A57" s="67" t="s">
        <v>76</v>
      </c>
      <c r="B57" s="68" t="s">
        <v>28</v>
      </c>
      <c r="C57" s="257"/>
      <c r="D57" s="296" t="s">
        <v>256</v>
      </c>
      <c r="E57" s="288">
        <v>860003020</v>
      </c>
      <c r="F57" s="83" t="s">
        <v>262</v>
      </c>
      <c r="G57" s="79" t="s">
        <v>239</v>
      </c>
      <c r="H57" s="121" t="s">
        <v>281</v>
      </c>
      <c r="I57" s="69" t="s">
        <v>248</v>
      </c>
      <c r="J57" s="69" t="s">
        <v>217</v>
      </c>
      <c r="K57" s="121" t="s">
        <v>295</v>
      </c>
      <c r="L57" s="87">
        <v>9600194662</v>
      </c>
      <c r="M57" s="72">
        <v>1045833</v>
      </c>
      <c r="N57" s="66">
        <f t="shared" si="10"/>
        <v>1045833</v>
      </c>
      <c r="O57" s="137">
        <v>45113</v>
      </c>
      <c r="P57" s="72">
        <f t="shared" si="11"/>
        <v>1066369</v>
      </c>
      <c r="Q57" s="72">
        <f t="shared" si="12"/>
        <v>1066369</v>
      </c>
      <c r="R57" s="129">
        <f t="shared" si="13"/>
        <v>1066369</v>
      </c>
      <c r="S57" s="204" t="e">
        <f t="shared" si="9"/>
        <v>#REF!</v>
      </c>
      <c r="T57" s="125"/>
      <c r="U57" s="126">
        <f t="shared" si="7"/>
        <v>147</v>
      </c>
      <c r="V57" s="127">
        <f t="shared" si="8"/>
        <v>45260</v>
      </c>
      <c r="W57" s="128">
        <f>VLOOKUP(V57,IPC!$B$9:$D$855,3,2)</f>
        <v>137.09</v>
      </c>
      <c r="X57" s="128">
        <f>VLOOKUP(O57,IPC!$B$9:$D$855,3,1)</f>
        <v>134.44999999999999</v>
      </c>
    </row>
    <row r="58" spans="1:24" s="67" customFormat="1" ht="26.4" x14ac:dyDescent="0.25">
      <c r="A58" s="67" t="s">
        <v>76</v>
      </c>
      <c r="B58" s="68" t="s">
        <v>28</v>
      </c>
      <c r="C58" s="257"/>
      <c r="D58" s="296" t="s">
        <v>256</v>
      </c>
      <c r="E58" s="288">
        <v>860003020</v>
      </c>
      <c r="F58" s="83" t="s">
        <v>262</v>
      </c>
      <c r="G58" s="79" t="s">
        <v>239</v>
      </c>
      <c r="H58" s="121" t="s">
        <v>281</v>
      </c>
      <c r="I58" s="69" t="s">
        <v>248</v>
      </c>
      <c r="J58" s="69" t="s">
        <v>217</v>
      </c>
      <c r="K58" s="121" t="s">
        <v>296</v>
      </c>
      <c r="L58" s="87">
        <v>9600194662</v>
      </c>
      <c r="M58" s="72">
        <v>1045833</v>
      </c>
      <c r="N58" s="66">
        <f t="shared" si="10"/>
        <v>1045833</v>
      </c>
      <c r="O58" s="137">
        <v>45144</v>
      </c>
      <c r="P58" s="72">
        <f t="shared" si="11"/>
        <v>1058965</v>
      </c>
      <c r="Q58" s="72">
        <f t="shared" si="12"/>
        <v>1058965</v>
      </c>
      <c r="R58" s="129">
        <f t="shared" si="13"/>
        <v>1058965</v>
      </c>
      <c r="S58" s="204" t="e">
        <f t="shared" si="9"/>
        <v>#REF!</v>
      </c>
      <c r="T58" s="125"/>
      <c r="U58" s="126">
        <f t="shared" si="7"/>
        <v>116</v>
      </c>
      <c r="V58" s="127">
        <f t="shared" si="8"/>
        <v>45260</v>
      </c>
      <c r="W58" s="128">
        <f>VLOOKUP(V58,IPC!$B$9:$D$855,3,2)</f>
        <v>137.09</v>
      </c>
      <c r="X58" s="128">
        <f>VLOOKUP(O58,IPC!$B$9:$D$855,3,1)</f>
        <v>135.38999999999999</v>
      </c>
    </row>
    <row r="59" spans="1:24" s="67" customFormat="1" ht="26.4" x14ac:dyDescent="0.25">
      <c r="A59" s="67" t="s">
        <v>76</v>
      </c>
      <c r="B59" s="68" t="s">
        <v>28</v>
      </c>
      <c r="C59" s="257"/>
      <c r="D59" s="296" t="s">
        <v>256</v>
      </c>
      <c r="E59" s="288">
        <v>860003020</v>
      </c>
      <c r="F59" s="83" t="s">
        <v>262</v>
      </c>
      <c r="G59" s="79" t="s">
        <v>239</v>
      </c>
      <c r="H59" s="121" t="s">
        <v>281</v>
      </c>
      <c r="I59" s="69" t="s">
        <v>248</v>
      </c>
      <c r="J59" s="69" t="s">
        <v>217</v>
      </c>
      <c r="K59" s="121" t="s">
        <v>297</v>
      </c>
      <c r="L59" s="87">
        <v>9600194662</v>
      </c>
      <c r="M59" s="72">
        <v>1045833</v>
      </c>
      <c r="N59" s="66">
        <f t="shared" si="10"/>
        <v>1045833</v>
      </c>
      <c r="O59" s="137">
        <v>45175</v>
      </c>
      <c r="P59" s="72">
        <f t="shared" si="11"/>
        <v>1053363</v>
      </c>
      <c r="Q59" s="72">
        <f t="shared" si="12"/>
        <v>1053363</v>
      </c>
      <c r="R59" s="129">
        <f t="shared" si="13"/>
        <v>1053363</v>
      </c>
      <c r="S59" s="204" t="e">
        <f t="shared" si="9"/>
        <v>#REF!</v>
      </c>
      <c r="T59" s="125"/>
      <c r="U59" s="126">
        <f t="shared" si="7"/>
        <v>85</v>
      </c>
      <c r="V59" s="127">
        <f t="shared" si="8"/>
        <v>45260</v>
      </c>
      <c r="W59" s="128">
        <f>VLOOKUP(V59,IPC!$B$9:$D$855,3,2)</f>
        <v>137.09</v>
      </c>
      <c r="X59" s="128">
        <f>VLOOKUP(O59,IPC!$B$9:$D$855,3,1)</f>
        <v>136.11000000000001</v>
      </c>
    </row>
    <row r="60" spans="1:24" s="67" customFormat="1" ht="26.4" x14ac:dyDescent="0.25">
      <c r="A60" s="67" t="s">
        <v>76</v>
      </c>
      <c r="B60" s="68" t="s">
        <v>28</v>
      </c>
      <c r="C60" s="257"/>
      <c r="D60" s="296" t="s">
        <v>256</v>
      </c>
      <c r="E60" s="288">
        <v>860003020</v>
      </c>
      <c r="F60" s="83" t="s">
        <v>262</v>
      </c>
      <c r="G60" s="79" t="s">
        <v>239</v>
      </c>
      <c r="H60" s="121" t="s">
        <v>281</v>
      </c>
      <c r="I60" s="69" t="s">
        <v>248</v>
      </c>
      <c r="J60" s="69" t="s">
        <v>217</v>
      </c>
      <c r="K60" s="121" t="s">
        <v>298</v>
      </c>
      <c r="L60" s="87">
        <v>9600194662</v>
      </c>
      <c r="M60" s="72">
        <v>1045833</v>
      </c>
      <c r="N60" s="66">
        <f t="shared" si="10"/>
        <v>1045833</v>
      </c>
      <c r="O60" s="137">
        <v>45205</v>
      </c>
      <c r="P60" s="72">
        <f t="shared" si="11"/>
        <v>1050738</v>
      </c>
      <c r="Q60" s="72">
        <f t="shared" si="12"/>
        <v>1050738</v>
      </c>
      <c r="R60" s="129">
        <f t="shared" si="13"/>
        <v>1050738</v>
      </c>
      <c r="S60" s="204" t="e">
        <f t="shared" si="9"/>
        <v>#REF!</v>
      </c>
      <c r="T60" s="125"/>
      <c r="U60" s="126">
        <f t="shared" si="7"/>
        <v>55</v>
      </c>
      <c r="V60" s="127">
        <f t="shared" si="8"/>
        <v>45260</v>
      </c>
      <c r="W60" s="128">
        <f>VLOOKUP(V60,IPC!$B$9:$D$855,3,2)</f>
        <v>137.09</v>
      </c>
      <c r="X60" s="128">
        <f>VLOOKUP(O60,IPC!$B$9:$D$855,3,1)</f>
        <v>136.44999999999999</v>
      </c>
    </row>
    <row r="61" spans="1:24" s="67" customFormat="1" ht="26.4" x14ac:dyDescent="0.25">
      <c r="A61" s="67" t="s">
        <v>76</v>
      </c>
      <c r="B61" s="134" t="s">
        <v>28</v>
      </c>
      <c r="C61" s="192"/>
      <c r="D61" s="295" t="s">
        <v>256</v>
      </c>
      <c r="E61" s="288">
        <v>860003020</v>
      </c>
      <c r="F61" s="78" t="s">
        <v>262</v>
      </c>
      <c r="G61" s="79" t="s">
        <v>239</v>
      </c>
      <c r="H61" s="201" t="s">
        <v>281</v>
      </c>
      <c r="I61" s="69" t="s">
        <v>248</v>
      </c>
      <c r="J61" s="69" t="s">
        <v>217</v>
      </c>
      <c r="K61" s="201" t="s">
        <v>1677</v>
      </c>
      <c r="L61" s="193">
        <v>9600194662</v>
      </c>
      <c r="M61" s="123">
        <v>1045833</v>
      </c>
      <c r="N61" s="122">
        <f t="shared" si="10"/>
        <v>1045833</v>
      </c>
      <c r="O61" s="145">
        <v>45236</v>
      </c>
      <c r="P61" s="123">
        <f t="shared" si="11"/>
        <v>1045833</v>
      </c>
      <c r="Q61" s="123">
        <f t="shared" si="12"/>
        <v>1045833</v>
      </c>
      <c r="R61" s="124">
        <f t="shared" si="13"/>
        <v>1045833</v>
      </c>
      <c r="S61" s="205" t="e">
        <f t="shared" si="9"/>
        <v>#REF!</v>
      </c>
      <c r="T61" s="125"/>
      <c r="U61" s="126">
        <f t="shared" si="7"/>
        <v>24</v>
      </c>
      <c r="V61" s="127">
        <f t="shared" si="8"/>
        <v>45260</v>
      </c>
      <c r="W61" s="128">
        <f>VLOOKUP(V61,IPC!$B$9:$D$855,3,2)</f>
        <v>137.09</v>
      </c>
      <c r="X61" s="128">
        <f>VLOOKUP(O61,IPC!$B$9:$D$855,3,1)</f>
        <v>137.09</v>
      </c>
    </row>
    <row r="62" spans="1:24" s="67" customFormat="1" ht="26.4" x14ac:dyDescent="0.25">
      <c r="A62" s="67" t="s">
        <v>76</v>
      </c>
      <c r="B62" s="68" t="s">
        <v>28</v>
      </c>
      <c r="C62" s="257"/>
      <c r="D62" s="296" t="s">
        <v>256</v>
      </c>
      <c r="E62" s="288">
        <v>860003020</v>
      </c>
      <c r="F62" s="83" t="s">
        <v>262</v>
      </c>
      <c r="G62" s="79" t="s">
        <v>239</v>
      </c>
      <c r="H62" s="121" t="s">
        <v>281</v>
      </c>
      <c r="I62" s="69" t="s">
        <v>248</v>
      </c>
      <c r="J62" s="69" t="s">
        <v>217</v>
      </c>
      <c r="K62" s="121" t="s">
        <v>299</v>
      </c>
      <c r="L62" s="87">
        <v>9600194662</v>
      </c>
      <c r="M62" s="72">
        <v>16733336</v>
      </c>
      <c r="N62" s="66">
        <f t="shared" si="10"/>
        <v>0</v>
      </c>
      <c r="O62" s="137">
        <v>45722</v>
      </c>
      <c r="P62" s="72">
        <f t="shared" si="11"/>
        <v>0</v>
      </c>
      <c r="Q62" s="72">
        <f t="shared" si="12"/>
        <v>16733336</v>
      </c>
      <c r="R62" s="129">
        <f t="shared" si="13"/>
        <v>16733336</v>
      </c>
      <c r="S62" s="204" t="e">
        <f t="shared" si="9"/>
        <v>#REF!</v>
      </c>
      <c r="T62" s="125"/>
      <c r="U62" s="126">
        <f t="shared" si="7"/>
        <v>-462</v>
      </c>
      <c r="V62" s="127">
        <f t="shared" si="8"/>
        <v>45260</v>
      </c>
      <c r="W62" s="128">
        <f>VLOOKUP(V62,IPC!$B$9:$D$855,3,2)</f>
        <v>137.09</v>
      </c>
      <c r="X62" s="128">
        <f>VLOOKUP(O62,IPC!$B$9:$D$855,3,1)</f>
        <v>141.47999999999999</v>
      </c>
    </row>
    <row r="63" spans="1:24" s="67" customFormat="1" ht="26.4" x14ac:dyDescent="0.25">
      <c r="A63" s="67" t="s">
        <v>76</v>
      </c>
      <c r="B63" s="68" t="s">
        <v>28</v>
      </c>
      <c r="C63" s="257"/>
      <c r="D63" s="296" t="s">
        <v>256</v>
      </c>
      <c r="E63" s="288">
        <v>860003020</v>
      </c>
      <c r="F63" s="83" t="s">
        <v>262</v>
      </c>
      <c r="G63" s="79" t="s">
        <v>239</v>
      </c>
      <c r="H63" s="121" t="s">
        <v>281</v>
      </c>
      <c r="I63" s="69" t="s">
        <v>248</v>
      </c>
      <c r="J63" s="69" t="s">
        <v>217</v>
      </c>
      <c r="K63" s="121" t="s">
        <v>300</v>
      </c>
      <c r="L63" s="87">
        <v>9600194654</v>
      </c>
      <c r="M63" s="72">
        <v>2227531</v>
      </c>
      <c r="N63" s="66">
        <f t="shared" si="10"/>
        <v>2227531</v>
      </c>
      <c r="O63" s="137">
        <v>45083</v>
      </c>
      <c r="P63" s="72">
        <f t="shared" si="11"/>
        <v>2282645</v>
      </c>
      <c r="Q63" s="72">
        <f t="shared" si="12"/>
        <v>2282645</v>
      </c>
      <c r="R63" s="129">
        <f t="shared" si="13"/>
        <v>2282645</v>
      </c>
      <c r="S63" s="204" t="e">
        <f t="shared" si="9"/>
        <v>#REF!</v>
      </c>
      <c r="T63" s="125"/>
      <c r="U63" s="126">
        <f t="shared" si="7"/>
        <v>177</v>
      </c>
      <c r="V63" s="127">
        <f t="shared" si="8"/>
        <v>45260</v>
      </c>
      <c r="W63" s="128">
        <f>VLOOKUP(V63,IPC!$B$9:$D$855,3,2)</f>
        <v>137.09</v>
      </c>
      <c r="X63" s="128">
        <f>VLOOKUP(O63,IPC!$B$9:$D$855,3,1)</f>
        <v>133.78</v>
      </c>
    </row>
    <row r="64" spans="1:24" s="67" customFormat="1" ht="26.4" x14ac:dyDescent="0.25">
      <c r="A64" s="67" t="s">
        <v>76</v>
      </c>
      <c r="B64" s="68" t="s">
        <v>28</v>
      </c>
      <c r="C64" s="257"/>
      <c r="D64" s="296" t="s">
        <v>256</v>
      </c>
      <c r="E64" s="288">
        <v>860003020</v>
      </c>
      <c r="F64" s="83" t="s">
        <v>262</v>
      </c>
      <c r="G64" s="79" t="s">
        <v>239</v>
      </c>
      <c r="H64" s="121" t="s">
        <v>281</v>
      </c>
      <c r="I64" s="69" t="s">
        <v>248</v>
      </c>
      <c r="J64" s="69" t="s">
        <v>217</v>
      </c>
      <c r="K64" s="121" t="s">
        <v>301</v>
      </c>
      <c r="L64" s="87">
        <v>9600194654</v>
      </c>
      <c r="M64" s="72">
        <v>2227531</v>
      </c>
      <c r="N64" s="66">
        <f t="shared" si="10"/>
        <v>2227531</v>
      </c>
      <c r="O64" s="137">
        <v>45113</v>
      </c>
      <c r="P64" s="72">
        <f t="shared" si="11"/>
        <v>2271270</v>
      </c>
      <c r="Q64" s="72">
        <f t="shared" si="12"/>
        <v>2271270</v>
      </c>
      <c r="R64" s="129">
        <f t="shared" si="13"/>
        <v>2271270</v>
      </c>
      <c r="S64" s="204" t="e">
        <f t="shared" si="9"/>
        <v>#REF!</v>
      </c>
      <c r="T64" s="125"/>
      <c r="U64" s="126">
        <f t="shared" si="7"/>
        <v>147</v>
      </c>
      <c r="V64" s="127">
        <f t="shared" si="8"/>
        <v>45260</v>
      </c>
      <c r="W64" s="128">
        <f>VLOOKUP(V64,IPC!$B$9:$D$855,3,2)</f>
        <v>137.09</v>
      </c>
      <c r="X64" s="128">
        <f>VLOOKUP(O64,IPC!$B$9:$D$855,3,1)</f>
        <v>134.44999999999999</v>
      </c>
    </row>
    <row r="65" spans="1:24" s="67" customFormat="1" ht="26.4" x14ac:dyDescent="0.25">
      <c r="A65" s="67" t="s">
        <v>76</v>
      </c>
      <c r="B65" s="68" t="s">
        <v>28</v>
      </c>
      <c r="C65" s="257"/>
      <c r="D65" s="296" t="s">
        <v>256</v>
      </c>
      <c r="E65" s="288">
        <v>860003020</v>
      </c>
      <c r="F65" s="83" t="s">
        <v>262</v>
      </c>
      <c r="G65" s="79" t="s">
        <v>239</v>
      </c>
      <c r="H65" s="121" t="s">
        <v>281</v>
      </c>
      <c r="I65" s="69" t="s">
        <v>248</v>
      </c>
      <c r="J65" s="69" t="s">
        <v>217</v>
      </c>
      <c r="K65" s="121" t="s">
        <v>302</v>
      </c>
      <c r="L65" s="87">
        <v>9600194654</v>
      </c>
      <c r="M65" s="72">
        <v>2227531</v>
      </c>
      <c r="N65" s="66">
        <f t="shared" si="10"/>
        <v>2227531</v>
      </c>
      <c r="O65" s="137">
        <v>45144</v>
      </c>
      <c r="P65" s="72">
        <f t="shared" si="11"/>
        <v>2255501</v>
      </c>
      <c r="Q65" s="72">
        <f t="shared" si="12"/>
        <v>2255501</v>
      </c>
      <c r="R65" s="129">
        <f t="shared" si="13"/>
        <v>2255501</v>
      </c>
      <c r="S65" s="204" t="e">
        <f t="shared" si="9"/>
        <v>#REF!</v>
      </c>
      <c r="T65" s="125"/>
      <c r="U65" s="126">
        <f t="shared" si="7"/>
        <v>116</v>
      </c>
      <c r="V65" s="127">
        <f t="shared" si="8"/>
        <v>45260</v>
      </c>
      <c r="W65" s="128">
        <f>VLOOKUP(V65,IPC!$B$9:$D$855,3,2)</f>
        <v>137.09</v>
      </c>
      <c r="X65" s="128">
        <f>VLOOKUP(O65,IPC!$B$9:$D$855,3,1)</f>
        <v>135.38999999999999</v>
      </c>
    </row>
    <row r="66" spans="1:24" s="67" customFormat="1" ht="26.4" x14ac:dyDescent="0.25">
      <c r="A66" s="67" t="s">
        <v>76</v>
      </c>
      <c r="B66" s="68" t="s">
        <v>28</v>
      </c>
      <c r="C66" s="257"/>
      <c r="D66" s="296" t="s">
        <v>256</v>
      </c>
      <c r="E66" s="288">
        <v>860003020</v>
      </c>
      <c r="F66" s="83" t="s">
        <v>262</v>
      </c>
      <c r="G66" s="79" t="s">
        <v>239</v>
      </c>
      <c r="H66" s="121" t="s">
        <v>281</v>
      </c>
      <c r="I66" s="69" t="s">
        <v>248</v>
      </c>
      <c r="J66" s="69" t="s">
        <v>217</v>
      </c>
      <c r="K66" s="121" t="s">
        <v>303</v>
      </c>
      <c r="L66" s="87">
        <v>9600194654</v>
      </c>
      <c r="M66" s="72">
        <v>2227531</v>
      </c>
      <c r="N66" s="66">
        <f t="shared" si="10"/>
        <v>2227531</v>
      </c>
      <c r="O66" s="137">
        <v>45175</v>
      </c>
      <c r="P66" s="72">
        <f t="shared" si="11"/>
        <v>2243569</v>
      </c>
      <c r="Q66" s="72">
        <f t="shared" si="12"/>
        <v>2243569</v>
      </c>
      <c r="R66" s="129">
        <f t="shared" si="13"/>
        <v>2243569</v>
      </c>
      <c r="S66" s="204" t="e">
        <f t="shared" si="9"/>
        <v>#REF!</v>
      </c>
      <c r="T66" s="125"/>
      <c r="U66" s="126">
        <f t="shared" si="7"/>
        <v>85</v>
      </c>
      <c r="V66" s="127">
        <f t="shared" si="8"/>
        <v>45260</v>
      </c>
      <c r="W66" s="128">
        <f>VLOOKUP(V66,IPC!$B$9:$D$855,3,2)</f>
        <v>137.09</v>
      </c>
      <c r="X66" s="128">
        <f>VLOOKUP(O66,IPC!$B$9:$D$855,3,1)</f>
        <v>136.11000000000001</v>
      </c>
    </row>
    <row r="67" spans="1:24" s="67" customFormat="1" ht="26.4" x14ac:dyDescent="0.25">
      <c r="A67" s="67" t="s">
        <v>76</v>
      </c>
      <c r="B67" s="68" t="s">
        <v>28</v>
      </c>
      <c r="C67" s="257"/>
      <c r="D67" s="296" t="s">
        <v>256</v>
      </c>
      <c r="E67" s="288">
        <v>860003020</v>
      </c>
      <c r="F67" s="83" t="s">
        <v>262</v>
      </c>
      <c r="G67" s="79" t="s">
        <v>239</v>
      </c>
      <c r="H67" s="121" t="s">
        <v>281</v>
      </c>
      <c r="I67" s="69" t="s">
        <v>248</v>
      </c>
      <c r="J67" s="69" t="s">
        <v>217</v>
      </c>
      <c r="K67" s="121" t="s">
        <v>304</v>
      </c>
      <c r="L67" s="87">
        <v>9600194654</v>
      </c>
      <c r="M67" s="72">
        <v>2227531</v>
      </c>
      <c r="N67" s="66">
        <f t="shared" si="10"/>
        <v>2227531</v>
      </c>
      <c r="O67" s="137">
        <v>45205</v>
      </c>
      <c r="P67" s="72">
        <f t="shared" si="11"/>
        <v>2237979</v>
      </c>
      <c r="Q67" s="72">
        <f t="shared" si="12"/>
        <v>2237979</v>
      </c>
      <c r="R67" s="129">
        <f t="shared" si="13"/>
        <v>2237979</v>
      </c>
      <c r="S67" s="204" t="e">
        <f t="shared" si="9"/>
        <v>#REF!</v>
      </c>
      <c r="T67" s="125"/>
      <c r="U67" s="126">
        <f t="shared" si="7"/>
        <v>55</v>
      </c>
      <c r="V67" s="127">
        <f t="shared" si="8"/>
        <v>45260</v>
      </c>
      <c r="W67" s="128">
        <f>VLOOKUP(V67,IPC!$B$9:$D$855,3,2)</f>
        <v>137.09</v>
      </c>
      <c r="X67" s="128">
        <f>VLOOKUP(O67,IPC!$B$9:$D$855,3,1)</f>
        <v>136.44999999999999</v>
      </c>
    </row>
    <row r="68" spans="1:24" s="67" customFormat="1" ht="26.4" x14ac:dyDescent="0.25">
      <c r="A68" s="67" t="s">
        <v>76</v>
      </c>
      <c r="B68" s="68" t="s">
        <v>28</v>
      </c>
      <c r="C68" s="257"/>
      <c r="D68" s="296" t="s">
        <v>256</v>
      </c>
      <c r="E68" s="288">
        <v>860003020</v>
      </c>
      <c r="F68" s="83" t="s">
        <v>262</v>
      </c>
      <c r="G68" s="79" t="s">
        <v>239</v>
      </c>
      <c r="H68" s="121" t="s">
        <v>281</v>
      </c>
      <c r="I68" s="69" t="s">
        <v>248</v>
      </c>
      <c r="J68" s="69" t="s">
        <v>217</v>
      </c>
      <c r="K68" s="121" t="s">
        <v>1678</v>
      </c>
      <c r="L68" s="87">
        <v>9600194654</v>
      </c>
      <c r="M68" s="72">
        <v>2227531</v>
      </c>
      <c r="N68" s="66">
        <f t="shared" si="10"/>
        <v>2227531</v>
      </c>
      <c r="O68" s="137">
        <v>45236</v>
      </c>
      <c r="P68" s="72">
        <f t="shared" si="11"/>
        <v>2227531</v>
      </c>
      <c r="Q68" s="72">
        <f t="shared" si="12"/>
        <v>2227531</v>
      </c>
      <c r="R68" s="129">
        <f t="shared" si="13"/>
        <v>2227531</v>
      </c>
      <c r="S68" s="204" t="e">
        <f t="shared" si="9"/>
        <v>#REF!</v>
      </c>
      <c r="T68" s="125"/>
      <c r="U68" s="126">
        <f t="shared" si="7"/>
        <v>24</v>
      </c>
      <c r="V68" s="127">
        <f t="shared" si="8"/>
        <v>45260</v>
      </c>
      <c r="W68" s="128">
        <f>VLOOKUP(V68,IPC!$B$9:$D$855,3,2)</f>
        <v>137.09</v>
      </c>
      <c r="X68" s="128">
        <f>VLOOKUP(O68,IPC!$B$9:$D$855,3,1)</f>
        <v>137.09</v>
      </c>
    </row>
    <row r="69" spans="1:24" s="67" customFormat="1" ht="26.4" x14ac:dyDescent="0.25">
      <c r="A69" s="67" t="s">
        <v>76</v>
      </c>
      <c r="B69" s="68" t="s">
        <v>28</v>
      </c>
      <c r="C69" s="257"/>
      <c r="D69" s="296" t="s">
        <v>256</v>
      </c>
      <c r="E69" s="288">
        <v>860003020</v>
      </c>
      <c r="F69" s="83" t="s">
        <v>262</v>
      </c>
      <c r="G69" s="79" t="s">
        <v>239</v>
      </c>
      <c r="H69" s="121" t="s">
        <v>281</v>
      </c>
      <c r="I69" s="69" t="s">
        <v>248</v>
      </c>
      <c r="J69" s="69" t="s">
        <v>217</v>
      </c>
      <c r="K69" s="121" t="s">
        <v>305</v>
      </c>
      <c r="L69" s="87">
        <v>9600194654</v>
      </c>
      <c r="M69" s="72">
        <v>167064812</v>
      </c>
      <c r="N69" s="66">
        <f t="shared" si="10"/>
        <v>0</v>
      </c>
      <c r="O69" s="137">
        <v>47640</v>
      </c>
      <c r="P69" s="72">
        <f t="shared" si="11"/>
        <v>0</v>
      </c>
      <c r="Q69" s="72">
        <f t="shared" si="12"/>
        <v>167064812</v>
      </c>
      <c r="R69" s="129">
        <f t="shared" si="13"/>
        <v>167064812</v>
      </c>
      <c r="S69" s="204" t="e">
        <f t="shared" si="9"/>
        <v>#REF!</v>
      </c>
      <c r="T69" s="125"/>
      <c r="U69" s="126">
        <f t="shared" si="7"/>
        <v>-2380</v>
      </c>
      <c r="V69" s="127">
        <f t="shared" si="8"/>
        <v>45260</v>
      </c>
      <c r="W69" s="128">
        <f>VLOOKUP(V69,IPC!$B$9:$D$855,3,2)</f>
        <v>137.09</v>
      </c>
      <c r="X69" s="128">
        <f>VLOOKUP(O69,IPC!$B$9:$D$855,3,1)</f>
        <v>141.47999999999999</v>
      </c>
    </row>
    <row r="70" spans="1:24" s="67" customFormat="1" ht="26.4" x14ac:dyDescent="0.25">
      <c r="A70" s="67" t="s">
        <v>76</v>
      </c>
      <c r="B70" s="68" t="s">
        <v>28</v>
      </c>
      <c r="C70" s="257"/>
      <c r="D70" s="296" t="s">
        <v>257</v>
      </c>
      <c r="E70" s="288">
        <v>860043186</v>
      </c>
      <c r="F70" s="83" t="s">
        <v>263</v>
      </c>
      <c r="G70" s="79" t="s">
        <v>239</v>
      </c>
      <c r="H70" s="121" t="s">
        <v>282</v>
      </c>
      <c r="I70" s="69" t="s">
        <v>248</v>
      </c>
      <c r="J70" s="69" t="s">
        <v>217</v>
      </c>
      <c r="K70" s="121" t="s">
        <v>306</v>
      </c>
      <c r="L70" s="87">
        <v>111000203497</v>
      </c>
      <c r="M70" s="72">
        <v>4791833</v>
      </c>
      <c r="N70" s="66">
        <f t="shared" si="10"/>
        <v>4791833</v>
      </c>
      <c r="O70" s="137">
        <v>45075</v>
      </c>
      <c r="P70" s="72">
        <f t="shared" si="11"/>
        <v>4925119</v>
      </c>
      <c r="Q70" s="72">
        <f t="shared" si="12"/>
        <v>4925119</v>
      </c>
      <c r="R70" s="129">
        <f t="shared" si="13"/>
        <v>4925119</v>
      </c>
      <c r="S70" s="204" t="e">
        <f t="shared" si="9"/>
        <v>#REF!</v>
      </c>
      <c r="T70" s="125"/>
      <c r="U70" s="126">
        <f t="shared" si="7"/>
        <v>185</v>
      </c>
      <c r="V70" s="127">
        <f t="shared" si="8"/>
        <v>45260</v>
      </c>
      <c r="W70" s="128">
        <f>VLOOKUP(V70,IPC!$B$9:$D$855,3,2)</f>
        <v>137.09</v>
      </c>
      <c r="X70" s="128">
        <f>VLOOKUP(O70,IPC!$B$9:$D$855,3,1)</f>
        <v>133.38</v>
      </c>
    </row>
    <row r="71" spans="1:24" s="67" customFormat="1" ht="26.4" x14ac:dyDescent="0.25">
      <c r="A71" s="67" t="s">
        <v>76</v>
      </c>
      <c r="B71" s="68" t="s">
        <v>28</v>
      </c>
      <c r="C71" s="257"/>
      <c r="D71" s="296" t="s">
        <v>257</v>
      </c>
      <c r="E71" s="288">
        <v>860043186</v>
      </c>
      <c r="F71" s="83" t="s">
        <v>263</v>
      </c>
      <c r="G71" s="79" t="s">
        <v>239</v>
      </c>
      <c r="H71" s="121" t="s">
        <v>282</v>
      </c>
      <c r="I71" s="69" t="s">
        <v>248</v>
      </c>
      <c r="J71" s="69" t="s">
        <v>217</v>
      </c>
      <c r="K71" s="121" t="s">
        <v>307</v>
      </c>
      <c r="L71" s="87">
        <v>111000203497</v>
      </c>
      <c r="M71" s="72">
        <v>4791833</v>
      </c>
      <c r="N71" s="66">
        <f t="shared" si="10"/>
        <v>4791833</v>
      </c>
      <c r="O71" s="137">
        <v>45106</v>
      </c>
      <c r="P71" s="72">
        <f t="shared" si="11"/>
        <v>4910393</v>
      </c>
      <c r="Q71" s="72">
        <f t="shared" si="12"/>
        <v>4910393</v>
      </c>
      <c r="R71" s="129">
        <f t="shared" si="13"/>
        <v>4910393</v>
      </c>
      <c r="S71" s="204" t="e">
        <f t="shared" si="9"/>
        <v>#REF!</v>
      </c>
      <c r="T71" s="125"/>
      <c r="U71" s="126">
        <f t="shared" si="7"/>
        <v>154</v>
      </c>
      <c r="V71" s="127">
        <f t="shared" si="8"/>
        <v>45260</v>
      </c>
      <c r="W71" s="128">
        <f>VLOOKUP(V71,IPC!$B$9:$D$855,3,2)</f>
        <v>137.09</v>
      </c>
      <c r="X71" s="128">
        <f>VLOOKUP(O71,IPC!$B$9:$D$855,3,1)</f>
        <v>133.78</v>
      </c>
    </row>
    <row r="72" spans="1:24" s="67" customFormat="1" ht="26.4" x14ac:dyDescent="0.25">
      <c r="A72" s="67" t="s">
        <v>76</v>
      </c>
      <c r="B72" s="68" t="s">
        <v>28</v>
      </c>
      <c r="C72" s="257"/>
      <c r="D72" s="296" t="s">
        <v>257</v>
      </c>
      <c r="E72" s="288">
        <v>860043186</v>
      </c>
      <c r="F72" s="83" t="s">
        <v>263</v>
      </c>
      <c r="G72" s="79" t="s">
        <v>239</v>
      </c>
      <c r="H72" s="121" t="s">
        <v>282</v>
      </c>
      <c r="I72" s="69" t="s">
        <v>248</v>
      </c>
      <c r="J72" s="69" t="s">
        <v>217</v>
      </c>
      <c r="K72" s="121" t="s">
        <v>308</v>
      </c>
      <c r="L72" s="87">
        <v>111000203497</v>
      </c>
      <c r="M72" s="72">
        <v>4791833</v>
      </c>
      <c r="N72" s="66">
        <f t="shared" si="10"/>
        <v>4791833</v>
      </c>
      <c r="O72" s="137">
        <v>45136</v>
      </c>
      <c r="P72" s="72">
        <f t="shared" si="11"/>
        <v>4885923</v>
      </c>
      <c r="Q72" s="72">
        <f t="shared" si="12"/>
        <v>4885923</v>
      </c>
      <c r="R72" s="129">
        <f t="shared" si="13"/>
        <v>4885923</v>
      </c>
      <c r="S72" s="204" t="e">
        <f t="shared" si="9"/>
        <v>#REF!</v>
      </c>
      <c r="T72" s="125"/>
      <c r="U72" s="126">
        <f t="shared" si="7"/>
        <v>124</v>
      </c>
      <c r="V72" s="127">
        <f t="shared" si="8"/>
        <v>45260</v>
      </c>
      <c r="W72" s="128">
        <f>VLOOKUP(V72,IPC!$B$9:$D$855,3,2)</f>
        <v>137.09</v>
      </c>
      <c r="X72" s="128">
        <f>VLOOKUP(O72,IPC!$B$9:$D$855,3,1)</f>
        <v>134.44999999999999</v>
      </c>
    </row>
    <row r="73" spans="1:24" s="67" customFormat="1" ht="26.4" x14ac:dyDescent="0.25">
      <c r="A73" s="67" t="s">
        <v>76</v>
      </c>
      <c r="B73" s="68" t="s">
        <v>28</v>
      </c>
      <c r="C73" s="257"/>
      <c r="D73" s="296" t="s">
        <v>257</v>
      </c>
      <c r="E73" s="288">
        <v>860043186</v>
      </c>
      <c r="F73" s="83" t="s">
        <v>263</v>
      </c>
      <c r="G73" s="79" t="s">
        <v>239</v>
      </c>
      <c r="H73" s="121" t="s">
        <v>282</v>
      </c>
      <c r="I73" s="69" t="s">
        <v>248</v>
      </c>
      <c r="J73" s="69" t="s">
        <v>217</v>
      </c>
      <c r="K73" s="121" t="s">
        <v>309</v>
      </c>
      <c r="L73" s="87">
        <v>111000203497</v>
      </c>
      <c r="M73" s="72">
        <v>4791833</v>
      </c>
      <c r="N73" s="66">
        <f t="shared" si="10"/>
        <v>4791833</v>
      </c>
      <c r="O73" s="137">
        <v>45167</v>
      </c>
      <c r="P73" s="72">
        <f t="shared" si="11"/>
        <v>4852001</v>
      </c>
      <c r="Q73" s="72">
        <f t="shared" si="12"/>
        <v>4852001</v>
      </c>
      <c r="R73" s="129">
        <f t="shared" si="13"/>
        <v>4852001</v>
      </c>
      <c r="S73" s="204" t="e">
        <f t="shared" si="9"/>
        <v>#REF!</v>
      </c>
      <c r="T73" s="125"/>
      <c r="U73" s="126">
        <f t="shared" si="7"/>
        <v>93</v>
      </c>
      <c r="V73" s="127">
        <f t="shared" si="8"/>
        <v>45260</v>
      </c>
      <c r="W73" s="128">
        <f>VLOOKUP(V73,IPC!$B$9:$D$855,3,2)</f>
        <v>137.09</v>
      </c>
      <c r="X73" s="128">
        <f>VLOOKUP(O73,IPC!$B$9:$D$855,3,1)</f>
        <v>135.38999999999999</v>
      </c>
    </row>
    <row r="74" spans="1:24" s="67" customFormat="1" ht="26.4" x14ac:dyDescent="0.25">
      <c r="A74" s="67" t="s">
        <v>76</v>
      </c>
      <c r="B74" s="68" t="s">
        <v>28</v>
      </c>
      <c r="C74" s="257"/>
      <c r="D74" s="296" t="s">
        <v>257</v>
      </c>
      <c r="E74" s="288">
        <v>860043186</v>
      </c>
      <c r="F74" s="83" t="s">
        <v>263</v>
      </c>
      <c r="G74" s="79" t="s">
        <v>239</v>
      </c>
      <c r="H74" s="121" t="s">
        <v>282</v>
      </c>
      <c r="I74" s="69" t="s">
        <v>248</v>
      </c>
      <c r="J74" s="69" t="s">
        <v>217</v>
      </c>
      <c r="K74" s="121" t="s">
        <v>310</v>
      </c>
      <c r="L74" s="87">
        <v>111000203497</v>
      </c>
      <c r="M74" s="72">
        <v>4791833</v>
      </c>
      <c r="N74" s="66">
        <f t="shared" si="10"/>
        <v>4791833</v>
      </c>
      <c r="O74" s="137">
        <v>45198</v>
      </c>
      <c r="P74" s="72">
        <f t="shared" si="11"/>
        <v>4826334</v>
      </c>
      <c r="Q74" s="72">
        <f t="shared" si="12"/>
        <v>4826334</v>
      </c>
      <c r="R74" s="129">
        <f t="shared" si="13"/>
        <v>4826334</v>
      </c>
      <c r="S74" s="204" t="e">
        <f t="shared" si="9"/>
        <v>#REF!</v>
      </c>
      <c r="T74" s="125"/>
      <c r="U74" s="126">
        <f t="shared" si="7"/>
        <v>62</v>
      </c>
      <c r="V74" s="127">
        <f t="shared" si="8"/>
        <v>45260</v>
      </c>
      <c r="W74" s="128">
        <f>VLOOKUP(V74,IPC!$B$9:$D$855,3,2)</f>
        <v>137.09</v>
      </c>
      <c r="X74" s="128">
        <f>VLOOKUP(O74,IPC!$B$9:$D$855,3,1)</f>
        <v>136.11000000000001</v>
      </c>
    </row>
    <row r="75" spans="1:24" s="67" customFormat="1" ht="26.4" x14ac:dyDescent="0.25">
      <c r="A75" s="67" t="s">
        <v>76</v>
      </c>
      <c r="B75" s="68" t="s">
        <v>28</v>
      </c>
      <c r="C75" s="257"/>
      <c r="D75" s="296" t="s">
        <v>257</v>
      </c>
      <c r="E75" s="288">
        <v>860043186</v>
      </c>
      <c r="F75" s="83" t="s">
        <v>263</v>
      </c>
      <c r="G75" s="79" t="s">
        <v>239</v>
      </c>
      <c r="H75" s="121" t="s">
        <v>282</v>
      </c>
      <c r="I75" s="69" t="s">
        <v>248</v>
      </c>
      <c r="J75" s="69" t="s">
        <v>217</v>
      </c>
      <c r="K75" s="121" t="s">
        <v>311</v>
      </c>
      <c r="L75" s="87">
        <v>111000203497</v>
      </c>
      <c r="M75" s="72">
        <v>4791833</v>
      </c>
      <c r="N75" s="66">
        <f t="shared" si="10"/>
        <v>4791833</v>
      </c>
      <c r="O75" s="137">
        <v>45228</v>
      </c>
      <c r="P75" s="72">
        <f t="shared" si="11"/>
        <v>4814308</v>
      </c>
      <c r="Q75" s="72">
        <f t="shared" si="12"/>
        <v>4814308</v>
      </c>
      <c r="R75" s="129">
        <f t="shared" si="13"/>
        <v>4814308</v>
      </c>
      <c r="S75" s="204" t="e">
        <f t="shared" si="9"/>
        <v>#REF!</v>
      </c>
      <c r="T75" s="125"/>
      <c r="U75" s="126">
        <f t="shared" si="7"/>
        <v>32</v>
      </c>
      <c r="V75" s="127">
        <f t="shared" si="8"/>
        <v>45260</v>
      </c>
      <c r="W75" s="128">
        <f>VLOOKUP(V75,IPC!$B$9:$D$855,3,2)</f>
        <v>137.09</v>
      </c>
      <c r="X75" s="128">
        <f>VLOOKUP(O75,IPC!$B$9:$D$855,3,1)</f>
        <v>136.44999999999999</v>
      </c>
    </row>
    <row r="76" spans="1:24" s="67" customFormat="1" ht="26.4" x14ac:dyDescent="0.25">
      <c r="A76" s="67" t="s">
        <v>76</v>
      </c>
      <c r="B76" s="68" t="s">
        <v>28</v>
      </c>
      <c r="C76" s="257"/>
      <c r="D76" s="296" t="s">
        <v>257</v>
      </c>
      <c r="E76" s="288">
        <v>860043186</v>
      </c>
      <c r="F76" s="83" t="s">
        <v>263</v>
      </c>
      <c r="G76" s="79" t="s">
        <v>239</v>
      </c>
      <c r="H76" s="121" t="s">
        <v>282</v>
      </c>
      <c r="I76" s="69" t="s">
        <v>248</v>
      </c>
      <c r="J76" s="69" t="s">
        <v>217</v>
      </c>
      <c r="K76" s="121" t="s">
        <v>1679</v>
      </c>
      <c r="L76" s="87">
        <v>111000203497</v>
      </c>
      <c r="M76" s="72">
        <v>4791833</v>
      </c>
      <c r="N76" s="66">
        <f t="shared" si="10"/>
        <v>0</v>
      </c>
      <c r="O76" s="137">
        <v>45259</v>
      </c>
      <c r="P76" s="72">
        <f t="shared" si="11"/>
        <v>0</v>
      </c>
      <c r="Q76" s="72">
        <f t="shared" si="12"/>
        <v>4791833</v>
      </c>
      <c r="R76" s="129">
        <f t="shared" si="13"/>
        <v>4791833</v>
      </c>
      <c r="S76" s="204" t="e">
        <f t="shared" si="9"/>
        <v>#REF!</v>
      </c>
      <c r="T76" s="125"/>
      <c r="U76" s="126">
        <f t="shared" si="7"/>
        <v>1</v>
      </c>
      <c r="V76" s="127">
        <f t="shared" si="8"/>
        <v>45260</v>
      </c>
      <c r="W76" s="128">
        <f>VLOOKUP(V76,IPC!$B$9:$D$855,3,2)</f>
        <v>137.09</v>
      </c>
      <c r="X76" s="128">
        <f>VLOOKUP(O76,IPC!$B$9:$D$855,3,1)</f>
        <v>137.09</v>
      </c>
    </row>
    <row r="77" spans="1:24" s="67" customFormat="1" ht="26.4" x14ac:dyDescent="0.25">
      <c r="A77" s="67" t="s">
        <v>76</v>
      </c>
      <c r="B77" s="68" t="s">
        <v>28</v>
      </c>
      <c r="C77" s="257"/>
      <c r="D77" s="296" t="s">
        <v>257</v>
      </c>
      <c r="E77" s="288">
        <v>860043186</v>
      </c>
      <c r="F77" s="83" t="s">
        <v>263</v>
      </c>
      <c r="G77" s="79" t="s">
        <v>239</v>
      </c>
      <c r="H77" s="121" t="s">
        <v>282</v>
      </c>
      <c r="I77" s="69" t="s">
        <v>248</v>
      </c>
      <c r="J77" s="69" t="s">
        <v>217</v>
      </c>
      <c r="K77" s="121" t="s">
        <v>312</v>
      </c>
      <c r="L77" s="87">
        <v>111000203497</v>
      </c>
      <c r="M77" s="72">
        <v>225216127</v>
      </c>
      <c r="N77" s="66">
        <f t="shared" si="10"/>
        <v>0</v>
      </c>
      <c r="O77" s="137">
        <v>46750</v>
      </c>
      <c r="P77" s="72">
        <f t="shared" si="11"/>
        <v>0</v>
      </c>
      <c r="Q77" s="72">
        <f t="shared" si="12"/>
        <v>225216127</v>
      </c>
      <c r="R77" s="129">
        <f t="shared" si="13"/>
        <v>225216127</v>
      </c>
      <c r="S77" s="204" t="e">
        <f t="shared" si="9"/>
        <v>#REF!</v>
      </c>
      <c r="T77" s="125"/>
      <c r="U77" s="126">
        <f t="shared" si="7"/>
        <v>-1490</v>
      </c>
      <c r="V77" s="127">
        <f t="shared" si="8"/>
        <v>45260</v>
      </c>
      <c r="W77" s="128">
        <f>VLOOKUP(V77,IPC!$B$9:$D$855,3,2)</f>
        <v>137.09</v>
      </c>
      <c r="X77" s="128">
        <f>VLOOKUP(O77,IPC!$B$9:$D$855,3,1)</f>
        <v>141.47999999999999</v>
      </c>
    </row>
    <row r="78" spans="1:24" s="67" customFormat="1" ht="26.4" x14ac:dyDescent="0.25">
      <c r="A78" s="67" t="s">
        <v>76</v>
      </c>
      <c r="B78" s="68" t="s">
        <v>28</v>
      </c>
      <c r="C78" s="257"/>
      <c r="D78" s="296" t="s">
        <v>257</v>
      </c>
      <c r="E78" s="288">
        <v>860043186</v>
      </c>
      <c r="F78" s="83" t="s">
        <v>263</v>
      </c>
      <c r="G78" s="79" t="s">
        <v>239</v>
      </c>
      <c r="H78" s="121" t="s">
        <v>282</v>
      </c>
      <c r="I78" s="69" t="s">
        <v>248</v>
      </c>
      <c r="J78" s="69" t="s">
        <v>217</v>
      </c>
      <c r="K78" s="121" t="s">
        <v>313</v>
      </c>
      <c r="L78" s="87">
        <v>111000203460</v>
      </c>
      <c r="M78" s="72">
        <v>616802</v>
      </c>
      <c r="N78" s="66">
        <f t="shared" si="10"/>
        <v>616802</v>
      </c>
      <c r="O78" s="137">
        <v>45136</v>
      </c>
      <c r="P78" s="72">
        <f t="shared" si="11"/>
        <v>628913</v>
      </c>
      <c r="Q78" s="72">
        <f t="shared" si="12"/>
        <v>628913</v>
      </c>
      <c r="R78" s="129">
        <f t="shared" si="13"/>
        <v>628913</v>
      </c>
      <c r="S78" s="204" t="e">
        <f t="shared" si="9"/>
        <v>#REF!</v>
      </c>
      <c r="T78" s="125"/>
      <c r="U78" s="126">
        <f t="shared" si="7"/>
        <v>124</v>
      </c>
      <c r="V78" s="127">
        <f t="shared" si="8"/>
        <v>45260</v>
      </c>
      <c r="W78" s="128">
        <f>VLOOKUP(V78,IPC!$B$9:$D$855,3,2)</f>
        <v>137.09</v>
      </c>
      <c r="X78" s="128">
        <f>VLOOKUP(O78,IPC!$B$9:$D$855,3,1)</f>
        <v>134.44999999999999</v>
      </c>
    </row>
    <row r="79" spans="1:24" s="67" customFormat="1" ht="26.4" x14ac:dyDescent="0.25">
      <c r="A79" s="67" t="s">
        <v>76</v>
      </c>
      <c r="B79" s="68" t="s">
        <v>28</v>
      </c>
      <c r="C79" s="257"/>
      <c r="D79" s="296" t="s">
        <v>257</v>
      </c>
      <c r="E79" s="288">
        <v>860043186</v>
      </c>
      <c r="F79" s="83" t="s">
        <v>263</v>
      </c>
      <c r="G79" s="79" t="s">
        <v>239</v>
      </c>
      <c r="H79" s="121" t="s">
        <v>282</v>
      </c>
      <c r="I79" s="69" t="s">
        <v>248</v>
      </c>
      <c r="J79" s="69" t="s">
        <v>217</v>
      </c>
      <c r="K79" s="121" t="s">
        <v>314</v>
      </c>
      <c r="L79" s="87">
        <v>111000203460</v>
      </c>
      <c r="M79" s="72">
        <v>616802</v>
      </c>
      <c r="N79" s="66">
        <f>IF(U79&gt;1,M79,0)</f>
        <v>616802</v>
      </c>
      <c r="O79" s="137">
        <v>45167</v>
      </c>
      <c r="P79" s="72">
        <f>IFERROR(ROUND((N79*(W79/X79)),0),0)</f>
        <v>624547</v>
      </c>
      <c r="Q79" s="72">
        <f>+P79-N79+M79</f>
        <v>624547</v>
      </c>
      <c r="R79" s="129">
        <f>+Q79</f>
        <v>624547</v>
      </c>
      <c r="S79" s="204" t="e">
        <f t="shared" si="9"/>
        <v>#REF!</v>
      </c>
      <c r="T79" s="125"/>
      <c r="U79" s="126">
        <f>+$U$7-O79</f>
        <v>93</v>
      </c>
      <c r="V79" s="127">
        <f t="shared" si="8"/>
        <v>45260</v>
      </c>
      <c r="W79" s="128">
        <f>VLOOKUP(V79,IPC!$B$9:$D$855,3,2)</f>
        <v>137.09</v>
      </c>
      <c r="X79" s="128">
        <f>VLOOKUP(O79,IPC!$B$9:$D$855,3,1)</f>
        <v>135.38999999999999</v>
      </c>
    </row>
    <row r="80" spans="1:24" s="67" customFormat="1" ht="26.4" x14ac:dyDescent="0.25">
      <c r="A80" s="67" t="s">
        <v>76</v>
      </c>
      <c r="B80" s="68" t="s">
        <v>28</v>
      </c>
      <c r="C80" s="257"/>
      <c r="D80" s="296" t="s">
        <v>257</v>
      </c>
      <c r="E80" s="288">
        <v>860043186</v>
      </c>
      <c r="F80" s="83" t="s">
        <v>263</v>
      </c>
      <c r="G80" s="79" t="s">
        <v>239</v>
      </c>
      <c r="H80" s="121" t="s">
        <v>282</v>
      </c>
      <c r="I80" s="69" t="s">
        <v>248</v>
      </c>
      <c r="J80" s="69" t="s">
        <v>217</v>
      </c>
      <c r="K80" s="121" t="s">
        <v>315</v>
      </c>
      <c r="L80" s="87">
        <v>111000203460</v>
      </c>
      <c r="M80" s="72">
        <v>616802</v>
      </c>
      <c r="N80" s="66">
        <f>IF(U80&gt;1,M80,0)</f>
        <v>616802</v>
      </c>
      <c r="O80" s="137">
        <v>45198</v>
      </c>
      <c r="P80" s="72">
        <f>IFERROR(ROUND((N80*(W80/X80)),0),0)</f>
        <v>621243</v>
      </c>
      <c r="Q80" s="72">
        <f>+P80-N80+M80</f>
        <v>621243</v>
      </c>
      <c r="R80" s="129">
        <f>+Q80</f>
        <v>621243</v>
      </c>
      <c r="S80" s="204" t="e">
        <f t="shared" si="9"/>
        <v>#REF!</v>
      </c>
      <c r="T80" s="125"/>
      <c r="U80" s="126">
        <f>+$U$7-O80</f>
        <v>62</v>
      </c>
      <c r="V80" s="127">
        <f t="shared" si="8"/>
        <v>45260</v>
      </c>
      <c r="W80" s="128">
        <f>VLOOKUP(V80,IPC!$B$9:$D$855,3,2)</f>
        <v>137.09</v>
      </c>
      <c r="X80" s="128">
        <f>VLOOKUP(O80,IPC!$B$9:$D$855,3,1)</f>
        <v>136.11000000000001</v>
      </c>
    </row>
    <row r="81" spans="1:24" s="67" customFormat="1" ht="26.4" x14ac:dyDescent="0.25">
      <c r="A81" s="67" t="s">
        <v>76</v>
      </c>
      <c r="B81" s="68" t="s">
        <v>28</v>
      </c>
      <c r="C81" s="257"/>
      <c r="D81" s="296" t="s">
        <v>257</v>
      </c>
      <c r="E81" s="288">
        <v>860043186</v>
      </c>
      <c r="F81" s="83" t="s">
        <v>263</v>
      </c>
      <c r="G81" s="79" t="s">
        <v>239</v>
      </c>
      <c r="H81" s="121" t="s">
        <v>282</v>
      </c>
      <c r="I81" s="69" t="s">
        <v>248</v>
      </c>
      <c r="J81" s="69" t="s">
        <v>217</v>
      </c>
      <c r="K81" s="121" t="s">
        <v>316</v>
      </c>
      <c r="L81" s="87">
        <v>111000203460</v>
      </c>
      <c r="M81" s="72">
        <v>616802</v>
      </c>
      <c r="N81" s="66">
        <f>IF(U81&gt;1,M81,0)</f>
        <v>616802</v>
      </c>
      <c r="O81" s="137">
        <v>45228</v>
      </c>
      <c r="P81" s="72">
        <f>IFERROR(ROUND((N81*(W81/X81)),0),0)</f>
        <v>619695</v>
      </c>
      <c r="Q81" s="72">
        <f>+P81-N81+M81</f>
        <v>619695</v>
      </c>
      <c r="R81" s="129">
        <f>+Q81</f>
        <v>619695</v>
      </c>
      <c r="S81" s="204" t="e">
        <f t="shared" si="9"/>
        <v>#REF!</v>
      </c>
      <c r="T81" s="125"/>
      <c r="U81" s="126">
        <f>+$U$7-O81</f>
        <v>32</v>
      </c>
      <c r="V81" s="127">
        <f t="shared" si="8"/>
        <v>45260</v>
      </c>
      <c r="W81" s="128">
        <f>VLOOKUP(V81,IPC!$B$9:$D$855,3,2)</f>
        <v>137.09</v>
      </c>
      <c r="X81" s="128">
        <f>VLOOKUP(O81,IPC!$B$9:$D$855,3,1)</f>
        <v>136.44999999999999</v>
      </c>
    </row>
    <row r="82" spans="1:24" s="67" customFormat="1" ht="26.4" x14ac:dyDescent="0.25">
      <c r="A82" s="67" t="s">
        <v>76</v>
      </c>
      <c r="B82" s="134" t="s">
        <v>28</v>
      </c>
      <c r="C82" s="192"/>
      <c r="D82" s="295" t="s">
        <v>257</v>
      </c>
      <c r="E82" s="288">
        <v>860043186</v>
      </c>
      <c r="F82" s="78" t="s">
        <v>263</v>
      </c>
      <c r="G82" s="79" t="s">
        <v>239</v>
      </c>
      <c r="H82" s="201" t="s">
        <v>282</v>
      </c>
      <c r="I82" s="69" t="s">
        <v>248</v>
      </c>
      <c r="J82" s="69" t="s">
        <v>217</v>
      </c>
      <c r="K82" s="201" t="s">
        <v>1680</v>
      </c>
      <c r="L82" s="193">
        <v>111000203460</v>
      </c>
      <c r="M82" s="123">
        <v>616802</v>
      </c>
      <c r="N82" s="122">
        <f t="shared" ref="N82:N101" si="14">IF(U82&gt;1,M82,0)</f>
        <v>0</v>
      </c>
      <c r="O82" s="145">
        <v>45259</v>
      </c>
      <c r="P82" s="123">
        <f t="shared" ref="P82:P101" si="15">IFERROR(ROUND((N82*(W82/X82)),0),0)</f>
        <v>0</v>
      </c>
      <c r="Q82" s="123">
        <f t="shared" ref="Q82:Q101" si="16">+P82-N82+M82</f>
        <v>616802</v>
      </c>
      <c r="R82" s="124">
        <f t="shared" ref="R82:R101" si="17">+Q82</f>
        <v>616802</v>
      </c>
      <c r="S82" s="205" t="e">
        <f t="shared" ref="S82:S113" si="18">+R82/$R$809</f>
        <v>#REF!</v>
      </c>
      <c r="T82" s="125"/>
      <c r="U82" s="126">
        <f t="shared" ref="U82:U102" si="19">+$U$7-O82</f>
        <v>1</v>
      </c>
      <c r="V82" s="127">
        <f t="shared" si="8"/>
        <v>45260</v>
      </c>
      <c r="W82" s="128">
        <f>VLOOKUP(V82,IPC!$B$9:$D$855,3,2)</f>
        <v>137.09</v>
      </c>
      <c r="X82" s="128">
        <f>VLOOKUP(O82,IPC!$B$9:$D$855,3,1)</f>
        <v>137.09</v>
      </c>
    </row>
    <row r="83" spans="1:24" s="67" customFormat="1" ht="26.4" x14ac:dyDescent="0.25">
      <c r="A83" s="67" t="s">
        <v>76</v>
      </c>
      <c r="B83" s="68" t="s">
        <v>28</v>
      </c>
      <c r="C83" s="257"/>
      <c r="D83" s="296" t="s">
        <v>257</v>
      </c>
      <c r="E83" s="288">
        <v>860043186</v>
      </c>
      <c r="F83" s="83" t="s">
        <v>263</v>
      </c>
      <c r="G83" s="79" t="s">
        <v>239</v>
      </c>
      <c r="H83" s="121" t="s">
        <v>282</v>
      </c>
      <c r="I83" s="69" t="s">
        <v>248</v>
      </c>
      <c r="J83" s="69" t="s">
        <v>217</v>
      </c>
      <c r="K83" s="121" t="s">
        <v>317</v>
      </c>
      <c r="L83" s="87">
        <v>111000203460</v>
      </c>
      <c r="M83" s="72">
        <v>30223273</v>
      </c>
      <c r="N83" s="66">
        <f t="shared" si="14"/>
        <v>0</v>
      </c>
      <c r="O83" s="137">
        <v>46750</v>
      </c>
      <c r="P83" s="72">
        <f t="shared" si="15"/>
        <v>0</v>
      </c>
      <c r="Q83" s="72">
        <f t="shared" si="16"/>
        <v>30223273</v>
      </c>
      <c r="R83" s="129">
        <f t="shared" si="17"/>
        <v>30223273</v>
      </c>
      <c r="S83" s="204" t="e">
        <f t="shared" si="18"/>
        <v>#REF!</v>
      </c>
      <c r="T83" s="125"/>
      <c r="U83" s="126">
        <f t="shared" si="19"/>
        <v>-1490</v>
      </c>
      <c r="V83" s="127">
        <f t="shared" si="8"/>
        <v>45260</v>
      </c>
      <c r="W83" s="128">
        <f>VLOOKUP(V83,IPC!$B$9:$D$855,3,2)</f>
        <v>137.09</v>
      </c>
      <c r="X83" s="128">
        <f>VLOOKUP(O83,IPC!$B$9:$D$855,3,1)</f>
        <v>141.47999999999999</v>
      </c>
    </row>
    <row r="84" spans="1:24" s="67" customFormat="1" ht="26.4" x14ac:dyDescent="0.25">
      <c r="A84" s="67" t="s">
        <v>76</v>
      </c>
      <c r="B84" s="68" t="s">
        <v>28</v>
      </c>
      <c r="C84" s="257"/>
      <c r="D84" s="296" t="s">
        <v>257</v>
      </c>
      <c r="E84" s="288">
        <v>860043186</v>
      </c>
      <c r="F84" s="83" t="s">
        <v>263</v>
      </c>
      <c r="G84" s="79" t="s">
        <v>239</v>
      </c>
      <c r="H84" s="121" t="s">
        <v>282</v>
      </c>
      <c r="I84" s="69" t="s">
        <v>248</v>
      </c>
      <c r="J84" s="69" t="s">
        <v>217</v>
      </c>
      <c r="K84" s="121" t="s">
        <v>318</v>
      </c>
      <c r="L84" s="87">
        <v>111000203488</v>
      </c>
      <c r="M84" s="72">
        <v>1663150</v>
      </c>
      <c r="N84" s="66">
        <f t="shared" si="14"/>
        <v>1663150</v>
      </c>
      <c r="O84" s="137">
        <v>45106</v>
      </c>
      <c r="P84" s="72">
        <f t="shared" si="15"/>
        <v>1704300</v>
      </c>
      <c r="Q84" s="72">
        <f t="shared" si="16"/>
        <v>1704300</v>
      </c>
      <c r="R84" s="129">
        <f t="shared" si="17"/>
        <v>1704300</v>
      </c>
      <c r="S84" s="204" t="e">
        <f t="shared" si="18"/>
        <v>#REF!</v>
      </c>
      <c r="T84" s="125"/>
      <c r="U84" s="126">
        <f t="shared" si="19"/>
        <v>154</v>
      </c>
      <c r="V84" s="127">
        <f t="shared" si="8"/>
        <v>45260</v>
      </c>
      <c r="W84" s="128">
        <f>VLOOKUP(V84,IPC!$B$9:$D$855,3,2)</f>
        <v>137.09</v>
      </c>
      <c r="X84" s="128">
        <f>VLOOKUP(O84,IPC!$B$9:$D$855,3,1)</f>
        <v>133.78</v>
      </c>
    </row>
    <row r="85" spans="1:24" s="67" customFormat="1" ht="26.4" x14ac:dyDescent="0.25">
      <c r="A85" s="67" t="s">
        <v>76</v>
      </c>
      <c r="B85" s="68" t="s">
        <v>28</v>
      </c>
      <c r="C85" s="257"/>
      <c r="D85" s="296" t="s">
        <v>257</v>
      </c>
      <c r="E85" s="288">
        <v>860043186</v>
      </c>
      <c r="F85" s="83" t="s">
        <v>263</v>
      </c>
      <c r="G85" s="79" t="s">
        <v>239</v>
      </c>
      <c r="H85" s="121" t="s">
        <v>282</v>
      </c>
      <c r="I85" s="69" t="s">
        <v>248</v>
      </c>
      <c r="J85" s="69" t="s">
        <v>217</v>
      </c>
      <c r="K85" s="121" t="s">
        <v>319</v>
      </c>
      <c r="L85" s="87">
        <v>111000203488</v>
      </c>
      <c r="M85" s="72">
        <v>1663151</v>
      </c>
      <c r="N85" s="66">
        <f t="shared" si="14"/>
        <v>1663151</v>
      </c>
      <c r="O85" s="137">
        <v>45136</v>
      </c>
      <c r="P85" s="72">
        <f t="shared" si="15"/>
        <v>1695808</v>
      </c>
      <c r="Q85" s="72">
        <f t="shared" si="16"/>
        <v>1695808</v>
      </c>
      <c r="R85" s="129">
        <f t="shared" si="17"/>
        <v>1695808</v>
      </c>
      <c r="S85" s="204" t="e">
        <f t="shared" si="18"/>
        <v>#REF!</v>
      </c>
      <c r="T85" s="125"/>
      <c r="U85" s="126">
        <f t="shared" si="19"/>
        <v>124</v>
      </c>
      <c r="V85" s="127">
        <f t="shared" si="8"/>
        <v>45260</v>
      </c>
      <c r="W85" s="128">
        <f>VLOOKUP(V85,IPC!$B$9:$D$855,3,2)</f>
        <v>137.09</v>
      </c>
      <c r="X85" s="128">
        <f>VLOOKUP(O85,IPC!$B$9:$D$855,3,1)</f>
        <v>134.44999999999999</v>
      </c>
    </row>
    <row r="86" spans="1:24" s="67" customFormat="1" ht="26.4" x14ac:dyDescent="0.25">
      <c r="A86" s="67" t="s">
        <v>76</v>
      </c>
      <c r="B86" s="68" t="s">
        <v>28</v>
      </c>
      <c r="C86" s="257"/>
      <c r="D86" s="296" t="s">
        <v>257</v>
      </c>
      <c r="E86" s="288">
        <v>860043186</v>
      </c>
      <c r="F86" s="83" t="s">
        <v>263</v>
      </c>
      <c r="G86" s="79" t="s">
        <v>239</v>
      </c>
      <c r="H86" s="121" t="s">
        <v>282</v>
      </c>
      <c r="I86" s="69" t="s">
        <v>248</v>
      </c>
      <c r="J86" s="69" t="s">
        <v>217</v>
      </c>
      <c r="K86" s="121" t="s">
        <v>320</v>
      </c>
      <c r="L86" s="87">
        <v>111000203488</v>
      </c>
      <c r="M86" s="72">
        <v>1663151</v>
      </c>
      <c r="N86" s="66">
        <f t="shared" si="14"/>
        <v>1663151</v>
      </c>
      <c r="O86" s="137">
        <v>45167</v>
      </c>
      <c r="P86" s="72">
        <f t="shared" si="15"/>
        <v>1684034</v>
      </c>
      <c r="Q86" s="72">
        <f t="shared" si="16"/>
        <v>1684034</v>
      </c>
      <c r="R86" s="129">
        <f t="shared" si="17"/>
        <v>1684034</v>
      </c>
      <c r="S86" s="204" t="e">
        <f t="shared" si="18"/>
        <v>#REF!</v>
      </c>
      <c r="T86" s="125"/>
      <c r="U86" s="126">
        <f t="shared" si="19"/>
        <v>93</v>
      </c>
      <c r="V86" s="127">
        <f t="shared" si="8"/>
        <v>45260</v>
      </c>
      <c r="W86" s="128">
        <f>VLOOKUP(V86,IPC!$B$9:$D$855,3,2)</f>
        <v>137.09</v>
      </c>
      <c r="X86" s="128">
        <f>VLOOKUP(O86,IPC!$B$9:$D$855,3,1)</f>
        <v>135.38999999999999</v>
      </c>
    </row>
    <row r="87" spans="1:24" s="67" customFormat="1" ht="26.4" x14ac:dyDescent="0.25">
      <c r="A87" s="67" t="s">
        <v>76</v>
      </c>
      <c r="B87" s="68" t="s">
        <v>28</v>
      </c>
      <c r="C87" s="257"/>
      <c r="D87" s="296" t="s">
        <v>257</v>
      </c>
      <c r="E87" s="288">
        <v>860043186</v>
      </c>
      <c r="F87" s="83" t="s">
        <v>263</v>
      </c>
      <c r="G87" s="79" t="s">
        <v>239</v>
      </c>
      <c r="H87" s="121" t="s">
        <v>282</v>
      </c>
      <c r="I87" s="69" t="s">
        <v>248</v>
      </c>
      <c r="J87" s="69" t="s">
        <v>217</v>
      </c>
      <c r="K87" s="121" t="s">
        <v>321</v>
      </c>
      <c r="L87" s="87">
        <v>111000203488</v>
      </c>
      <c r="M87" s="72">
        <v>1663151</v>
      </c>
      <c r="N87" s="66">
        <f t="shared" si="14"/>
        <v>1663151</v>
      </c>
      <c r="O87" s="137">
        <v>45198</v>
      </c>
      <c r="P87" s="72">
        <f t="shared" si="15"/>
        <v>1675126</v>
      </c>
      <c r="Q87" s="72">
        <f t="shared" si="16"/>
        <v>1675126</v>
      </c>
      <c r="R87" s="129">
        <f t="shared" si="17"/>
        <v>1675126</v>
      </c>
      <c r="S87" s="204" t="e">
        <f t="shared" si="18"/>
        <v>#REF!</v>
      </c>
      <c r="T87" s="125"/>
      <c r="U87" s="126">
        <f t="shared" si="19"/>
        <v>62</v>
      </c>
      <c r="V87" s="127">
        <f t="shared" si="8"/>
        <v>45260</v>
      </c>
      <c r="W87" s="128">
        <f>VLOOKUP(V87,IPC!$B$9:$D$855,3,2)</f>
        <v>137.09</v>
      </c>
      <c r="X87" s="128">
        <f>VLOOKUP(O87,IPC!$B$9:$D$855,3,1)</f>
        <v>136.11000000000001</v>
      </c>
    </row>
    <row r="88" spans="1:24" s="67" customFormat="1" ht="26.4" x14ac:dyDescent="0.25">
      <c r="A88" s="67" t="s">
        <v>76</v>
      </c>
      <c r="B88" s="68" t="s">
        <v>28</v>
      </c>
      <c r="C88" s="257"/>
      <c r="D88" s="296" t="s">
        <v>257</v>
      </c>
      <c r="E88" s="288">
        <v>860043186</v>
      </c>
      <c r="F88" s="83" t="s">
        <v>263</v>
      </c>
      <c r="G88" s="79" t="s">
        <v>239</v>
      </c>
      <c r="H88" s="121" t="s">
        <v>282</v>
      </c>
      <c r="I88" s="69" t="s">
        <v>248</v>
      </c>
      <c r="J88" s="69" t="s">
        <v>217</v>
      </c>
      <c r="K88" s="121" t="s">
        <v>322</v>
      </c>
      <c r="L88" s="87">
        <v>111000203488</v>
      </c>
      <c r="M88" s="72">
        <v>1663151</v>
      </c>
      <c r="N88" s="66">
        <f t="shared" si="14"/>
        <v>1663151</v>
      </c>
      <c r="O88" s="137">
        <v>45228</v>
      </c>
      <c r="P88" s="72">
        <f t="shared" si="15"/>
        <v>1670952</v>
      </c>
      <c r="Q88" s="72">
        <f t="shared" si="16"/>
        <v>1670952</v>
      </c>
      <c r="R88" s="129">
        <f t="shared" si="17"/>
        <v>1670952</v>
      </c>
      <c r="S88" s="204" t="e">
        <f t="shared" si="18"/>
        <v>#REF!</v>
      </c>
      <c r="T88" s="125"/>
      <c r="U88" s="126">
        <f t="shared" si="19"/>
        <v>32</v>
      </c>
      <c r="V88" s="127">
        <f t="shared" si="8"/>
        <v>45260</v>
      </c>
      <c r="W88" s="128">
        <f>VLOOKUP(V88,IPC!$B$9:$D$855,3,2)</f>
        <v>137.09</v>
      </c>
      <c r="X88" s="128">
        <f>VLOOKUP(O88,IPC!$B$9:$D$855,3,1)</f>
        <v>136.44999999999999</v>
      </c>
    </row>
    <row r="89" spans="1:24" s="67" customFormat="1" ht="26.4" x14ac:dyDescent="0.25">
      <c r="A89" s="67" t="s">
        <v>76</v>
      </c>
      <c r="B89" s="68" t="s">
        <v>28</v>
      </c>
      <c r="C89" s="257"/>
      <c r="D89" s="296" t="s">
        <v>257</v>
      </c>
      <c r="E89" s="288">
        <v>860043186</v>
      </c>
      <c r="F89" s="83" t="s">
        <v>263</v>
      </c>
      <c r="G89" s="79" t="s">
        <v>239</v>
      </c>
      <c r="H89" s="121" t="s">
        <v>282</v>
      </c>
      <c r="I89" s="69" t="s">
        <v>248</v>
      </c>
      <c r="J89" s="69" t="s">
        <v>217</v>
      </c>
      <c r="K89" s="121" t="s">
        <v>1681</v>
      </c>
      <c r="L89" s="87">
        <v>111000203488</v>
      </c>
      <c r="M89" s="72">
        <v>1663151</v>
      </c>
      <c r="N89" s="66">
        <f t="shared" si="14"/>
        <v>0</v>
      </c>
      <c r="O89" s="137">
        <v>45259</v>
      </c>
      <c r="P89" s="72">
        <f t="shared" si="15"/>
        <v>0</v>
      </c>
      <c r="Q89" s="72">
        <f t="shared" si="16"/>
        <v>1663151</v>
      </c>
      <c r="R89" s="129">
        <f t="shared" si="17"/>
        <v>1663151</v>
      </c>
      <c r="S89" s="204" t="e">
        <f t="shared" si="18"/>
        <v>#REF!</v>
      </c>
      <c r="T89" s="125"/>
      <c r="U89" s="126">
        <f t="shared" si="19"/>
        <v>1</v>
      </c>
      <c r="V89" s="127">
        <f t="shared" si="8"/>
        <v>45260</v>
      </c>
      <c r="W89" s="128">
        <f>VLOOKUP(V89,IPC!$B$9:$D$855,3,2)</f>
        <v>137.09</v>
      </c>
      <c r="X89" s="128">
        <f>VLOOKUP(O89,IPC!$B$9:$D$855,3,1)</f>
        <v>137.09</v>
      </c>
    </row>
    <row r="90" spans="1:24" s="67" customFormat="1" ht="26.4" x14ac:dyDescent="0.25">
      <c r="A90" s="67" t="s">
        <v>76</v>
      </c>
      <c r="B90" s="68" t="s">
        <v>28</v>
      </c>
      <c r="C90" s="257"/>
      <c r="D90" s="296" t="s">
        <v>257</v>
      </c>
      <c r="E90" s="288">
        <v>860043186</v>
      </c>
      <c r="F90" s="83" t="s">
        <v>263</v>
      </c>
      <c r="G90" s="79" t="s">
        <v>239</v>
      </c>
      <c r="H90" s="121" t="s">
        <v>282</v>
      </c>
      <c r="I90" s="69" t="s">
        <v>248</v>
      </c>
      <c r="J90" s="69" t="s">
        <v>217</v>
      </c>
      <c r="K90" s="121" t="s">
        <v>323</v>
      </c>
      <c r="L90" s="87">
        <v>111000203488</v>
      </c>
      <c r="M90" s="72">
        <v>79831259</v>
      </c>
      <c r="N90" s="66">
        <f t="shared" si="14"/>
        <v>0</v>
      </c>
      <c r="O90" s="137">
        <v>46750</v>
      </c>
      <c r="P90" s="72">
        <f t="shared" si="15"/>
        <v>0</v>
      </c>
      <c r="Q90" s="72">
        <f t="shared" si="16"/>
        <v>79831259</v>
      </c>
      <c r="R90" s="129">
        <f t="shared" si="17"/>
        <v>79831259</v>
      </c>
      <c r="S90" s="204" t="e">
        <f t="shared" si="18"/>
        <v>#REF!</v>
      </c>
      <c r="T90" s="125"/>
      <c r="U90" s="126">
        <f t="shared" si="19"/>
        <v>-1490</v>
      </c>
      <c r="V90" s="127">
        <f t="shared" si="8"/>
        <v>45260</v>
      </c>
      <c r="W90" s="128">
        <f>VLOOKUP(V90,IPC!$B$9:$D$855,3,2)</f>
        <v>137.09</v>
      </c>
      <c r="X90" s="128">
        <f>VLOOKUP(O90,IPC!$B$9:$D$855,3,1)</f>
        <v>141.47999999999999</v>
      </c>
    </row>
    <row r="91" spans="1:24" s="67" customFormat="1" ht="26.4" x14ac:dyDescent="0.25">
      <c r="A91" s="67" t="s">
        <v>76</v>
      </c>
      <c r="B91" s="68" t="s">
        <v>28</v>
      </c>
      <c r="C91" s="257"/>
      <c r="D91" s="296" t="s">
        <v>257</v>
      </c>
      <c r="E91" s="288">
        <v>860043186</v>
      </c>
      <c r="F91" s="83" t="s">
        <v>263</v>
      </c>
      <c r="G91" s="79" t="s">
        <v>239</v>
      </c>
      <c r="H91" s="121" t="s">
        <v>282</v>
      </c>
      <c r="I91" s="69" t="s">
        <v>248</v>
      </c>
      <c r="J91" s="69" t="s">
        <v>217</v>
      </c>
      <c r="K91" s="121" t="s">
        <v>324</v>
      </c>
      <c r="L91" s="87">
        <v>119000012711</v>
      </c>
      <c r="M91" s="72">
        <v>3511487</v>
      </c>
      <c r="N91" s="66">
        <f t="shared" si="14"/>
        <v>3511487</v>
      </c>
      <c r="O91" s="137">
        <v>45101</v>
      </c>
      <c r="P91" s="72">
        <f t="shared" si="15"/>
        <v>3598369</v>
      </c>
      <c r="Q91" s="72">
        <f t="shared" si="16"/>
        <v>3598369</v>
      </c>
      <c r="R91" s="129">
        <f t="shared" si="17"/>
        <v>3598369</v>
      </c>
      <c r="S91" s="204" t="e">
        <f t="shared" si="18"/>
        <v>#REF!</v>
      </c>
      <c r="T91" s="125"/>
      <c r="U91" s="126">
        <f t="shared" si="19"/>
        <v>159</v>
      </c>
      <c r="V91" s="127">
        <f t="shared" si="8"/>
        <v>45260</v>
      </c>
      <c r="W91" s="128">
        <f>VLOOKUP(V91,IPC!$B$9:$D$855,3,2)</f>
        <v>137.09</v>
      </c>
      <c r="X91" s="128">
        <f>VLOOKUP(O91,IPC!$B$9:$D$855,3,1)</f>
        <v>133.78</v>
      </c>
    </row>
    <row r="92" spans="1:24" s="67" customFormat="1" ht="26.4" x14ac:dyDescent="0.25">
      <c r="A92" s="67" t="s">
        <v>76</v>
      </c>
      <c r="B92" s="68" t="s">
        <v>28</v>
      </c>
      <c r="C92" s="257"/>
      <c r="D92" s="296" t="s">
        <v>257</v>
      </c>
      <c r="E92" s="288">
        <v>860043186</v>
      </c>
      <c r="F92" s="83" t="s">
        <v>263</v>
      </c>
      <c r="G92" s="79" t="s">
        <v>239</v>
      </c>
      <c r="H92" s="121" t="s">
        <v>282</v>
      </c>
      <c r="I92" s="69" t="s">
        <v>248</v>
      </c>
      <c r="J92" s="69" t="s">
        <v>217</v>
      </c>
      <c r="K92" s="121" t="s">
        <v>325</v>
      </c>
      <c r="L92" s="87">
        <v>119000012711</v>
      </c>
      <c r="M92" s="72">
        <v>4747477</v>
      </c>
      <c r="N92" s="66">
        <f t="shared" si="14"/>
        <v>4747477</v>
      </c>
      <c r="O92" s="137">
        <v>45131</v>
      </c>
      <c r="P92" s="72">
        <f t="shared" si="15"/>
        <v>4840696</v>
      </c>
      <c r="Q92" s="72">
        <f t="shared" si="16"/>
        <v>4840696</v>
      </c>
      <c r="R92" s="129">
        <f t="shared" si="17"/>
        <v>4840696</v>
      </c>
      <c r="S92" s="204" t="e">
        <f t="shared" si="18"/>
        <v>#REF!</v>
      </c>
      <c r="T92" s="125"/>
      <c r="U92" s="126">
        <f t="shared" si="19"/>
        <v>129</v>
      </c>
      <c r="V92" s="127">
        <f t="shared" si="8"/>
        <v>45260</v>
      </c>
      <c r="W92" s="128">
        <f>VLOOKUP(V92,IPC!$B$9:$D$855,3,2)</f>
        <v>137.09</v>
      </c>
      <c r="X92" s="128">
        <f>VLOOKUP(O92,IPC!$B$9:$D$855,3,1)</f>
        <v>134.44999999999999</v>
      </c>
    </row>
    <row r="93" spans="1:24" s="67" customFormat="1" ht="26.4" x14ac:dyDescent="0.25">
      <c r="A93" s="67" t="s">
        <v>76</v>
      </c>
      <c r="B93" s="68" t="s">
        <v>28</v>
      </c>
      <c r="C93" s="257"/>
      <c r="D93" s="296" t="s">
        <v>257</v>
      </c>
      <c r="E93" s="288">
        <v>860043186</v>
      </c>
      <c r="F93" s="83" t="s">
        <v>263</v>
      </c>
      <c r="G93" s="79" t="s">
        <v>239</v>
      </c>
      <c r="H93" s="121" t="s">
        <v>282</v>
      </c>
      <c r="I93" s="69" t="s">
        <v>248</v>
      </c>
      <c r="J93" s="69" t="s">
        <v>217</v>
      </c>
      <c r="K93" s="121" t="s">
        <v>326</v>
      </c>
      <c r="L93" s="87">
        <v>119000012711</v>
      </c>
      <c r="M93" s="72">
        <v>4747477</v>
      </c>
      <c r="N93" s="66">
        <f t="shared" si="14"/>
        <v>4747477</v>
      </c>
      <c r="O93" s="137">
        <v>45162</v>
      </c>
      <c r="P93" s="72">
        <f t="shared" si="15"/>
        <v>4807088</v>
      </c>
      <c r="Q93" s="72">
        <f t="shared" si="16"/>
        <v>4807088</v>
      </c>
      <c r="R93" s="129">
        <f t="shared" si="17"/>
        <v>4807088</v>
      </c>
      <c r="S93" s="204" t="e">
        <f t="shared" si="18"/>
        <v>#REF!</v>
      </c>
      <c r="T93" s="125"/>
      <c r="U93" s="126">
        <f t="shared" si="19"/>
        <v>98</v>
      </c>
      <c r="V93" s="127">
        <f t="shared" si="8"/>
        <v>45260</v>
      </c>
      <c r="W93" s="128">
        <f>VLOOKUP(V93,IPC!$B$9:$D$855,3,2)</f>
        <v>137.09</v>
      </c>
      <c r="X93" s="128">
        <f>VLOOKUP(O93,IPC!$B$9:$D$855,3,1)</f>
        <v>135.38999999999999</v>
      </c>
    </row>
    <row r="94" spans="1:24" s="67" customFormat="1" ht="26.4" x14ac:dyDescent="0.25">
      <c r="A94" s="67" t="s">
        <v>76</v>
      </c>
      <c r="B94" s="68" t="s">
        <v>28</v>
      </c>
      <c r="C94" s="257"/>
      <c r="D94" s="296" t="s">
        <v>257</v>
      </c>
      <c r="E94" s="288">
        <v>860043186</v>
      </c>
      <c r="F94" s="83" t="s">
        <v>263</v>
      </c>
      <c r="G94" s="79" t="s">
        <v>239</v>
      </c>
      <c r="H94" s="121" t="s">
        <v>282</v>
      </c>
      <c r="I94" s="69" t="s">
        <v>248</v>
      </c>
      <c r="J94" s="69" t="s">
        <v>217</v>
      </c>
      <c r="K94" s="121" t="s">
        <v>1682</v>
      </c>
      <c r="L94" s="87">
        <v>119000012711</v>
      </c>
      <c r="M94" s="72">
        <v>4747477</v>
      </c>
      <c r="N94" s="66">
        <f t="shared" si="14"/>
        <v>4747477</v>
      </c>
      <c r="O94" s="137">
        <v>45193</v>
      </c>
      <c r="P94" s="72">
        <f t="shared" si="15"/>
        <v>4781659</v>
      </c>
      <c r="Q94" s="72">
        <f t="shared" si="16"/>
        <v>4781659</v>
      </c>
      <c r="R94" s="129">
        <f t="shared" si="17"/>
        <v>4781659</v>
      </c>
      <c r="S94" s="204" t="e">
        <f t="shared" si="18"/>
        <v>#REF!</v>
      </c>
      <c r="T94" s="125"/>
      <c r="U94" s="126">
        <f t="shared" si="19"/>
        <v>67</v>
      </c>
      <c r="V94" s="127">
        <f t="shared" si="8"/>
        <v>45260</v>
      </c>
      <c r="W94" s="128">
        <f>VLOOKUP(V94,IPC!$B$9:$D$855,3,2)</f>
        <v>137.09</v>
      </c>
      <c r="X94" s="128">
        <f>VLOOKUP(O94,IPC!$B$9:$D$855,3,1)</f>
        <v>136.11000000000001</v>
      </c>
    </row>
    <row r="95" spans="1:24" s="67" customFormat="1" ht="26.4" x14ac:dyDescent="0.25">
      <c r="A95" s="67" t="s">
        <v>76</v>
      </c>
      <c r="B95" s="68" t="s">
        <v>28</v>
      </c>
      <c r="C95" s="257"/>
      <c r="D95" s="296" t="s">
        <v>257</v>
      </c>
      <c r="E95" s="288">
        <v>860043186</v>
      </c>
      <c r="F95" s="83" t="s">
        <v>263</v>
      </c>
      <c r="G95" s="79" t="s">
        <v>239</v>
      </c>
      <c r="H95" s="121" t="s">
        <v>282</v>
      </c>
      <c r="I95" s="69" t="s">
        <v>248</v>
      </c>
      <c r="J95" s="69" t="s">
        <v>217</v>
      </c>
      <c r="K95" s="121" t="s">
        <v>327</v>
      </c>
      <c r="L95" s="87">
        <v>119000012711</v>
      </c>
      <c r="M95" s="72">
        <v>4747477</v>
      </c>
      <c r="N95" s="66">
        <f t="shared" si="14"/>
        <v>4747477</v>
      </c>
      <c r="O95" s="137">
        <v>45223</v>
      </c>
      <c r="P95" s="72">
        <f t="shared" si="15"/>
        <v>4769744</v>
      </c>
      <c r="Q95" s="72">
        <f t="shared" si="16"/>
        <v>4769744</v>
      </c>
      <c r="R95" s="129">
        <f t="shared" si="17"/>
        <v>4769744</v>
      </c>
      <c r="S95" s="204" t="e">
        <f t="shared" si="18"/>
        <v>#REF!</v>
      </c>
      <c r="T95" s="125"/>
      <c r="U95" s="126">
        <f t="shared" si="19"/>
        <v>37</v>
      </c>
      <c r="V95" s="127">
        <f t="shared" si="8"/>
        <v>45260</v>
      </c>
      <c r="W95" s="128">
        <f>VLOOKUP(V95,IPC!$B$9:$D$855,3,2)</f>
        <v>137.09</v>
      </c>
      <c r="X95" s="128">
        <f>VLOOKUP(O95,IPC!$B$9:$D$855,3,1)</f>
        <v>136.44999999999999</v>
      </c>
    </row>
    <row r="96" spans="1:24" s="67" customFormat="1" ht="26.4" x14ac:dyDescent="0.25">
      <c r="A96" s="67" t="s">
        <v>76</v>
      </c>
      <c r="B96" s="68" t="s">
        <v>28</v>
      </c>
      <c r="C96" s="257"/>
      <c r="D96" s="296" t="s">
        <v>257</v>
      </c>
      <c r="E96" s="288">
        <v>860043186</v>
      </c>
      <c r="F96" s="83" t="s">
        <v>263</v>
      </c>
      <c r="G96" s="79" t="s">
        <v>239</v>
      </c>
      <c r="H96" s="121" t="s">
        <v>282</v>
      </c>
      <c r="I96" s="69" t="s">
        <v>248</v>
      </c>
      <c r="J96" s="69" t="s">
        <v>217</v>
      </c>
      <c r="K96" s="121" t="s">
        <v>1683</v>
      </c>
      <c r="L96" s="87">
        <v>119000012711</v>
      </c>
      <c r="M96" s="72">
        <v>4747477</v>
      </c>
      <c r="N96" s="66">
        <f t="shared" si="14"/>
        <v>4747477</v>
      </c>
      <c r="O96" s="137">
        <v>45254</v>
      </c>
      <c r="P96" s="72">
        <f t="shared" si="15"/>
        <v>4747477</v>
      </c>
      <c r="Q96" s="72">
        <f t="shared" si="16"/>
        <v>4747477</v>
      </c>
      <c r="R96" s="129">
        <f t="shared" si="17"/>
        <v>4747477</v>
      </c>
      <c r="S96" s="204" t="e">
        <f t="shared" si="18"/>
        <v>#REF!</v>
      </c>
      <c r="T96" s="125"/>
      <c r="U96" s="126">
        <f t="shared" si="19"/>
        <v>6</v>
      </c>
      <c r="V96" s="127">
        <f t="shared" si="8"/>
        <v>45260</v>
      </c>
      <c r="W96" s="128">
        <f>VLOOKUP(V96,IPC!$B$9:$D$855,3,2)</f>
        <v>137.09</v>
      </c>
      <c r="X96" s="128">
        <f>VLOOKUP(O96,IPC!$B$9:$D$855,3,1)</f>
        <v>137.09</v>
      </c>
    </row>
    <row r="97" spans="1:24" s="67" customFormat="1" ht="26.4" x14ac:dyDescent="0.25">
      <c r="A97" s="67" t="s">
        <v>76</v>
      </c>
      <c r="B97" s="68" t="s">
        <v>28</v>
      </c>
      <c r="C97" s="257"/>
      <c r="D97" s="296" t="s">
        <v>257</v>
      </c>
      <c r="E97" s="288">
        <v>860043186</v>
      </c>
      <c r="F97" s="83" t="s">
        <v>263</v>
      </c>
      <c r="G97" s="79" t="s">
        <v>239</v>
      </c>
      <c r="H97" s="121" t="s">
        <v>282</v>
      </c>
      <c r="I97" s="69" t="s">
        <v>248</v>
      </c>
      <c r="J97" s="69" t="s">
        <v>217</v>
      </c>
      <c r="K97" s="121" t="s">
        <v>328</v>
      </c>
      <c r="L97" s="87">
        <v>119000012711</v>
      </c>
      <c r="M97" s="72">
        <v>80729368</v>
      </c>
      <c r="N97" s="66">
        <f t="shared" si="14"/>
        <v>0</v>
      </c>
      <c r="O97" s="137">
        <v>45740</v>
      </c>
      <c r="P97" s="72">
        <f t="shared" si="15"/>
        <v>0</v>
      </c>
      <c r="Q97" s="72">
        <f t="shared" si="16"/>
        <v>80729368</v>
      </c>
      <c r="R97" s="129">
        <f t="shared" si="17"/>
        <v>80729368</v>
      </c>
      <c r="S97" s="204" t="e">
        <f t="shared" si="18"/>
        <v>#REF!</v>
      </c>
      <c r="T97" s="125"/>
      <c r="U97" s="126">
        <f t="shared" si="19"/>
        <v>-480</v>
      </c>
      <c r="V97" s="127">
        <f t="shared" si="8"/>
        <v>45260</v>
      </c>
      <c r="W97" s="128">
        <f>VLOOKUP(V97,IPC!$B$9:$D$855,3,2)</f>
        <v>137.09</v>
      </c>
      <c r="X97" s="128">
        <f>VLOOKUP(O97,IPC!$B$9:$D$855,3,1)</f>
        <v>141.47999999999999</v>
      </c>
    </row>
    <row r="98" spans="1:24" s="67" customFormat="1" ht="26.4" x14ac:dyDescent="0.25">
      <c r="A98" s="67" t="s">
        <v>76</v>
      </c>
      <c r="B98" s="68" t="s">
        <v>28</v>
      </c>
      <c r="C98" s="257"/>
      <c r="D98" s="296" t="s">
        <v>257</v>
      </c>
      <c r="E98" s="288">
        <v>860043186</v>
      </c>
      <c r="F98" s="83" t="s">
        <v>263</v>
      </c>
      <c r="G98" s="79" t="s">
        <v>239</v>
      </c>
      <c r="H98" s="121" t="s">
        <v>282</v>
      </c>
      <c r="I98" s="69" t="s">
        <v>248</v>
      </c>
      <c r="J98" s="69" t="s">
        <v>217</v>
      </c>
      <c r="K98" s="121" t="s">
        <v>329</v>
      </c>
      <c r="L98" s="87">
        <v>5559054624787410</v>
      </c>
      <c r="M98" s="72">
        <v>10563161</v>
      </c>
      <c r="N98" s="66">
        <f t="shared" si="14"/>
        <v>10563161</v>
      </c>
      <c r="O98" s="137">
        <v>45209</v>
      </c>
      <c r="P98" s="72">
        <f t="shared" si="15"/>
        <v>10612706</v>
      </c>
      <c r="Q98" s="72">
        <f t="shared" si="16"/>
        <v>10612706</v>
      </c>
      <c r="R98" s="129">
        <f t="shared" si="17"/>
        <v>10612706</v>
      </c>
      <c r="S98" s="204" t="e">
        <f t="shared" si="18"/>
        <v>#REF!</v>
      </c>
      <c r="T98" s="125"/>
      <c r="U98" s="126">
        <f t="shared" si="19"/>
        <v>51</v>
      </c>
      <c r="V98" s="127">
        <f t="shared" si="8"/>
        <v>45260</v>
      </c>
      <c r="W98" s="128">
        <f>VLOOKUP(V98,IPC!$B$9:$D$855,3,2)</f>
        <v>137.09</v>
      </c>
      <c r="X98" s="128">
        <f>VLOOKUP(O98,IPC!$B$9:$D$855,3,1)</f>
        <v>136.44999999999999</v>
      </c>
    </row>
    <row r="99" spans="1:24" s="67" customFormat="1" ht="26.4" x14ac:dyDescent="0.25">
      <c r="A99" s="67" t="s">
        <v>76</v>
      </c>
      <c r="B99" s="68" t="s">
        <v>28</v>
      </c>
      <c r="C99" s="257"/>
      <c r="D99" s="296" t="s">
        <v>257</v>
      </c>
      <c r="E99" s="288">
        <v>860043186</v>
      </c>
      <c r="F99" s="83" t="s">
        <v>263</v>
      </c>
      <c r="G99" s="79" t="s">
        <v>239</v>
      </c>
      <c r="H99" s="121" t="s">
        <v>282</v>
      </c>
      <c r="I99" s="69" t="s">
        <v>248</v>
      </c>
      <c r="J99" s="69" t="s">
        <v>217</v>
      </c>
      <c r="K99" s="121" t="s">
        <v>330</v>
      </c>
      <c r="L99" s="87">
        <v>5559054624787410</v>
      </c>
      <c r="M99" s="72">
        <v>3643925</v>
      </c>
      <c r="N99" s="66">
        <f t="shared" si="14"/>
        <v>3643925</v>
      </c>
      <c r="O99" s="137">
        <v>45240</v>
      </c>
      <c r="P99" s="72">
        <f t="shared" si="15"/>
        <v>3643925</v>
      </c>
      <c r="Q99" s="72">
        <f t="shared" si="16"/>
        <v>3643925</v>
      </c>
      <c r="R99" s="129">
        <f t="shared" si="17"/>
        <v>3643925</v>
      </c>
      <c r="S99" s="204" t="e">
        <f t="shared" si="18"/>
        <v>#REF!</v>
      </c>
      <c r="T99" s="125"/>
      <c r="U99" s="126">
        <f t="shared" si="19"/>
        <v>20</v>
      </c>
      <c r="V99" s="127">
        <f t="shared" si="8"/>
        <v>45260</v>
      </c>
      <c r="W99" s="128">
        <f>VLOOKUP(V99,IPC!$B$9:$D$855,3,2)</f>
        <v>137.09</v>
      </c>
      <c r="X99" s="128">
        <f>VLOOKUP(O99,IPC!$B$9:$D$855,3,1)</f>
        <v>137.09</v>
      </c>
    </row>
    <row r="100" spans="1:24" s="67" customFormat="1" ht="26.4" x14ac:dyDescent="0.25">
      <c r="A100" s="67" t="s">
        <v>76</v>
      </c>
      <c r="B100" s="68" t="s">
        <v>28</v>
      </c>
      <c r="C100" s="257"/>
      <c r="D100" s="296" t="s">
        <v>258</v>
      </c>
      <c r="E100" s="288">
        <v>860034594</v>
      </c>
      <c r="F100" s="83" t="s">
        <v>264</v>
      </c>
      <c r="G100" s="79" t="s">
        <v>239</v>
      </c>
      <c r="H100" s="121" t="s">
        <v>283</v>
      </c>
      <c r="I100" s="69" t="s">
        <v>248</v>
      </c>
      <c r="J100" s="69" t="s">
        <v>217</v>
      </c>
      <c r="K100" s="121" t="s">
        <v>331</v>
      </c>
      <c r="L100" s="87">
        <v>101130000323</v>
      </c>
      <c r="M100" s="72">
        <v>14586133</v>
      </c>
      <c r="N100" s="66">
        <f t="shared" si="14"/>
        <v>14586133</v>
      </c>
      <c r="O100" s="137">
        <v>45075</v>
      </c>
      <c r="P100" s="72">
        <f t="shared" si="15"/>
        <v>14991850</v>
      </c>
      <c r="Q100" s="72">
        <f t="shared" si="16"/>
        <v>14991850</v>
      </c>
      <c r="R100" s="129">
        <f t="shared" si="17"/>
        <v>14991850</v>
      </c>
      <c r="S100" s="204" t="e">
        <f t="shared" si="18"/>
        <v>#REF!</v>
      </c>
      <c r="T100" s="125"/>
      <c r="U100" s="126">
        <f t="shared" si="19"/>
        <v>185</v>
      </c>
      <c r="V100" s="127">
        <f t="shared" si="8"/>
        <v>45260</v>
      </c>
      <c r="W100" s="128">
        <f>VLOOKUP(V100,IPC!$B$9:$D$855,3,2)</f>
        <v>137.09</v>
      </c>
      <c r="X100" s="128">
        <f>VLOOKUP(O100,IPC!$B$9:$D$855,3,1)</f>
        <v>133.38</v>
      </c>
    </row>
    <row r="101" spans="1:24" s="67" customFormat="1" ht="26.4" x14ac:dyDescent="0.25">
      <c r="A101" s="67" t="s">
        <v>76</v>
      </c>
      <c r="B101" s="68" t="s">
        <v>28</v>
      </c>
      <c r="C101" s="257"/>
      <c r="D101" s="296" t="s">
        <v>258</v>
      </c>
      <c r="E101" s="288">
        <v>860034594</v>
      </c>
      <c r="F101" s="83" t="s">
        <v>264</v>
      </c>
      <c r="G101" s="79" t="s">
        <v>239</v>
      </c>
      <c r="H101" s="121" t="s">
        <v>283</v>
      </c>
      <c r="I101" s="69" t="s">
        <v>248</v>
      </c>
      <c r="J101" s="69" t="s">
        <v>217</v>
      </c>
      <c r="K101" s="121" t="s">
        <v>332</v>
      </c>
      <c r="L101" s="87">
        <v>101130000323</v>
      </c>
      <c r="M101" s="72">
        <v>14586133</v>
      </c>
      <c r="N101" s="66">
        <f t="shared" si="14"/>
        <v>14586133</v>
      </c>
      <c r="O101" s="137">
        <v>45106</v>
      </c>
      <c r="P101" s="72">
        <f t="shared" si="15"/>
        <v>14947025</v>
      </c>
      <c r="Q101" s="72">
        <f t="shared" si="16"/>
        <v>14947025</v>
      </c>
      <c r="R101" s="129">
        <f t="shared" si="17"/>
        <v>14947025</v>
      </c>
      <c r="S101" s="204" t="e">
        <f t="shared" si="18"/>
        <v>#REF!</v>
      </c>
      <c r="T101" s="125"/>
      <c r="U101" s="126">
        <f t="shared" si="19"/>
        <v>154</v>
      </c>
      <c r="V101" s="127">
        <f t="shared" si="8"/>
        <v>45260</v>
      </c>
      <c r="W101" s="128">
        <f>VLOOKUP(V101,IPC!$B$9:$D$855,3,2)</f>
        <v>137.09</v>
      </c>
      <c r="X101" s="128">
        <f>VLOOKUP(O101,IPC!$B$9:$D$855,3,1)</f>
        <v>133.78</v>
      </c>
    </row>
    <row r="102" spans="1:24" s="67" customFormat="1" ht="26.4" x14ac:dyDescent="0.25">
      <c r="A102" s="67" t="s">
        <v>76</v>
      </c>
      <c r="B102" s="68" t="s">
        <v>28</v>
      </c>
      <c r="C102" s="257"/>
      <c r="D102" s="296" t="s">
        <v>258</v>
      </c>
      <c r="E102" s="288">
        <v>860034594</v>
      </c>
      <c r="F102" s="83" t="s">
        <v>264</v>
      </c>
      <c r="G102" s="79" t="s">
        <v>239</v>
      </c>
      <c r="H102" s="121" t="s">
        <v>283</v>
      </c>
      <c r="I102" s="69" t="s">
        <v>248</v>
      </c>
      <c r="J102" s="69" t="s">
        <v>217</v>
      </c>
      <c r="K102" s="121" t="s">
        <v>333</v>
      </c>
      <c r="L102" s="87">
        <v>101130000323</v>
      </c>
      <c r="M102" s="72">
        <v>14586133</v>
      </c>
      <c r="N102" s="66">
        <f>IF(U102&gt;1,M102,0)</f>
        <v>14586133</v>
      </c>
      <c r="O102" s="137">
        <v>45136</v>
      </c>
      <c r="P102" s="72">
        <f>IFERROR(ROUND((N102*(W102/X102)),0),0)</f>
        <v>14872540</v>
      </c>
      <c r="Q102" s="72">
        <f>+P102-N102+M102</f>
        <v>14872540</v>
      </c>
      <c r="R102" s="129">
        <f>+Q102</f>
        <v>14872540</v>
      </c>
      <c r="S102" s="204" t="e">
        <f t="shared" si="18"/>
        <v>#REF!</v>
      </c>
      <c r="T102" s="125"/>
      <c r="U102" s="126">
        <f t="shared" si="19"/>
        <v>124</v>
      </c>
      <c r="V102" s="127">
        <f t="shared" si="8"/>
        <v>45260</v>
      </c>
      <c r="W102" s="128">
        <f>VLOOKUP(V102,IPC!$B$9:$D$855,3,2)</f>
        <v>137.09</v>
      </c>
      <c r="X102" s="128">
        <f>VLOOKUP(O102,IPC!$B$9:$D$855,3,1)</f>
        <v>134.44999999999999</v>
      </c>
    </row>
    <row r="103" spans="1:24" s="67" customFormat="1" ht="26.4" x14ac:dyDescent="0.25">
      <c r="A103" s="67" t="s">
        <v>76</v>
      </c>
      <c r="B103" s="68" t="s">
        <v>28</v>
      </c>
      <c r="C103" s="257"/>
      <c r="D103" s="296" t="s">
        <v>258</v>
      </c>
      <c r="E103" s="288">
        <v>860034594</v>
      </c>
      <c r="F103" s="83" t="s">
        <v>264</v>
      </c>
      <c r="G103" s="79" t="s">
        <v>239</v>
      </c>
      <c r="H103" s="121" t="s">
        <v>283</v>
      </c>
      <c r="I103" s="69" t="s">
        <v>248</v>
      </c>
      <c r="J103" s="69" t="s">
        <v>217</v>
      </c>
      <c r="K103" s="121" t="s">
        <v>334</v>
      </c>
      <c r="L103" s="87">
        <v>101130000323</v>
      </c>
      <c r="M103" s="72">
        <v>14586133</v>
      </c>
      <c r="N103" s="66">
        <f>IF(U103&gt;1,M103,0)</f>
        <v>14586133</v>
      </c>
      <c r="O103" s="137">
        <v>45167</v>
      </c>
      <c r="P103" s="72">
        <f>IFERROR(ROUND((N103*(W103/X103)),0),0)</f>
        <v>14769281</v>
      </c>
      <c r="Q103" s="72">
        <f>+P103-N103+M103</f>
        <v>14769281</v>
      </c>
      <c r="R103" s="129">
        <f>+Q103</f>
        <v>14769281</v>
      </c>
      <c r="S103" s="204" t="e">
        <f t="shared" si="18"/>
        <v>#REF!</v>
      </c>
      <c r="T103" s="125"/>
      <c r="U103" s="126">
        <f>+$U$7-O103</f>
        <v>93</v>
      </c>
      <c r="V103" s="127">
        <f t="shared" si="8"/>
        <v>45260</v>
      </c>
      <c r="W103" s="128">
        <f>VLOOKUP(V103,IPC!$B$9:$D$855,3,2)</f>
        <v>137.09</v>
      </c>
      <c r="X103" s="128">
        <f>VLOOKUP(O103,IPC!$B$9:$D$855,3,1)</f>
        <v>135.38999999999999</v>
      </c>
    </row>
    <row r="104" spans="1:24" s="67" customFormat="1" ht="26.4" x14ac:dyDescent="0.25">
      <c r="A104" s="67" t="s">
        <v>76</v>
      </c>
      <c r="B104" s="68" t="s">
        <v>28</v>
      </c>
      <c r="C104" s="257"/>
      <c r="D104" s="296" t="s">
        <v>258</v>
      </c>
      <c r="E104" s="288">
        <v>860034594</v>
      </c>
      <c r="F104" s="83" t="s">
        <v>264</v>
      </c>
      <c r="G104" s="79" t="s">
        <v>239</v>
      </c>
      <c r="H104" s="121" t="s">
        <v>283</v>
      </c>
      <c r="I104" s="69" t="s">
        <v>248</v>
      </c>
      <c r="J104" s="69" t="s">
        <v>217</v>
      </c>
      <c r="K104" s="121" t="s">
        <v>335</v>
      </c>
      <c r="L104" s="87">
        <v>101130000323</v>
      </c>
      <c r="M104" s="72">
        <v>14586133</v>
      </c>
      <c r="N104" s="66">
        <f>IF(U104&gt;1,M104,0)</f>
        <v>14586133</v>
      </c>
      <c r="O104" s="137">
        <v>45198</v>
      </c>
      <c r="P104" s="72">
        <f>IFERROR(ROUND((N104*(W104/X104)),0),0)</f>
        <v>14691154</v>
      </c>
      <c r="Q104" s="72">
        <f>+P104-N104+M104</f>
        <v>14691154</v>
      </c>
      <c r="R104" s="129">
        <f>+Q104</f>
        <v>14691154</v>
      </c>
      <c r="S104" s="204" t="e">
        <f t="shared" si="18"/>
        <v>#REF!</v>
      </c>
      <c r="T104" s="125"/>
      <c r="U104" s="126">
        <f>+$U$7-O104</f>
        <v>62</v>
      </c>
      <c r="V104" s="127">
        <f t="shared" si="8"/>
        <v>45260</v>
      </c>
      <c r="W104" s="128">
        <f>VLOOKUP(V104,IPC!$B$9:$D$855,3,2)</f>
        <v>137.09</v>
      </c>
      <c r="X104" s="128">
        <f>VLOOKUP(O104,IPC!$B$9:$D$855,3,1)</f>
        <v>136.11000000000001</v>
      </c>
    </row>
    <row r="105" spans="1:24" s="67" customFormat="1" ht="26.4" x14ac:dyDescent="0.25">
      <c r="A105" s="67" t="s">
        <v>76</v>
      </c>
      <c r="B105" s="68" t="s">
        <v>28</v>
      </c>
      <c r="C105" s="257"/>
      <c r="D105" s="296" t="s">
        <v>258</v>
      </c>
      <c r="E105" s="288">
        <v>860034594</v>
      </c>
      <c r="F105" s="83" t="s">
        <v>264</v>
      </c>
      <c r="G105" s="79" t="s">
        <v>239</v>
      </c>
      <c r="H105" s="121" t="s">
        <v>283</v>
      </c>
      <c r="I105" s="69" t="s">
        <v>248</v>
      </c>
      <c r="J105" s="69" t="s">
        <v>217</v>
      </c>
      <c r="K105" s="121" t="s">
        <v>336</v>
      </c>
      <c r="L105" s="87">
        <v>101130000323</v>
      </c>
      <c r="M105" s="72">
        <v>14586133</v>
      </c>
      <c r="N105" s="66">
        <f t="shared" ref="N105:N138" si="20">IF(U105&gt;1,M105,0)</f>
        <v>14586133</v>
      </c>
      <c r="O105" s="137">
        <v>45228</v>
      </c>
      <c r="P105" s="72">
        <f t="shared" ref="P105:P138" si="21">IFERROR(ROUND((N105*(W105/X105)),0),0)</f>
        <v>14654547</v>
      </c>
      <c r="Q105" s="72">
        <f t="shared" ref="Q105:Q138" si="22">+P105-N105+M105</f>
        <v>14654547</v>
      </c>
      <c r="R105" s="129">
        <f t="shared" ref="R105:R168" si="23">+Q105</f>
        <v>14654547</v>
      </c>
      <c r="S105" s="204" t="e">
        <f t="shared" si="18"/>
        <v>#REF!</v>
      </c>
      <c r="T105" s="125"/>
      <c r="U105" s="126">
        <f t="shared" ref="U105:U168" si="24">+$U$7-O105</f>
        <v>32</v>
      </c>
      <c r="V105" s="127">
        <f t="shared" si="8"/>
        <v>45260</v>
      </c>
      <c r="W105" s="128">
        <f>VLOOKUP(V105,IPC!$B$9:$D$855,3,2)</f>
        <v>137.09</v>
      </c>
      <c r="X105" s="128">
        <f>VLOOKUP(O105,IPC!$B$9:$D$855,3,1)</f>
        <v>136.44999999999999</v>
      </c>
    </row>
    <row r="106" spans="1:24" s="67" customFormat="1" ht="26.4" x14ac:dyDescent="0.25">
      <c r="A106" s="67" t="s">
        <v>76</v>
      </c>
      <c r="B106" s="68" t="s">
        <v>28</v>
      </c>
      <c r="C106" s="257"/>
      <c r="D106" s="296" t="s">
        <v>258</v>
      </c>
      <c r="E106" s="288">
        <v>860034594</v>
      </c>
      <c r="F106" s="83" t="s">
        <v>264</v>
      </c>
      <c r="G106" s="79" t="s">
        <v>239</v>
      </c>
      <c r="H106" s="121" t="s">
        <v>283</v>
      </c>
      <c r="I106" s="69" t="s">
        <v>248</v>
      </c>
      <c r="J106" s="69" t="s">
        <v>217</v>
      </c>
      <c r="K106" s="121" t="s">
        <v>1684</v>
      </c>
      <c r="L106" s="87">
        <v>101130000323</v>
      </c>
      <c r="M106" s="72">
        <v>14586133</v>
      </c>
      <c r="N106" s="66">
        <f t="shared" si="20"/>
        <v>0</v>
      </c>
      <c r="O106" s="137">
        <v>45259</v>
      </c>
      <c r="P106" s="72">
        <f t="shared" si="21"/>
        <v>0</v>
      </c>
      <c r="Q106" s="72">
        <f t="shared" si="22"/>
        <v>14586133</v>
      </c>
      <c r="R106" s="129">
        <f t="shared" si="23"/>
        <v>14586133</v>
      </c>
      <c r="S106" s="204" t="e">
        <f t="shared" si="18"/>
        <v>#REF!</v>
      </c>
      <c r="T106" s="125"/>
      <c r="U106" s="126">
        <f t="shared" si="24"/>
        <v>1</v>
      </c>
      <c r="V106" s="127">
        <f t="shared" si="8"/>
        <v>45260</v>
      </c>
      <c r="W106" s="128">
        <f>VLOOKUP(V106,IPC!$B$9:$D$855,3,2)</f>
        <v>137.09</v>
      </c>
      <c r="X106" s="128">
        <f>VLOOKUP(O106,IPC!$B$9:$D$855,3,1)</f>
        <v>137.09</v>
      </c>
    </row>
    <row r="107" spans="1:24" s="67" customFormat="1" ht="26.4" x14ac:dyDescent="0.25">
      <c r="A107" s="67" t="s">
        <v>76</v>
      </c>
      <c r="B107" s="68" t="s">
        <v>28</v>
      </c>
      <c r="C107" s="257"/>
      <c r="D107" s="296" t="s">
        <v>258</v>
      </c>
      <c r="E107" s="288">
        <v>860034594</v>
      </c>
      <c r="F107" s="83" t="s">
        <v>264</v>
      </c>
      <c r="G107" s="79" t="s">
        <v>239</v>
      </c>
      <c r="H107" s="121" t="s">
        <v>283</v>
      </c>
      <c r="I107" s="69" t="s">
        <v>248</v>
      </c>
      <c r="J107" s="69" t="s">
        <v>217</v>
      </c>
      <c r="K107" s="121" t="s">
        <v>337</v>
      </c>
      <c r="L107" s="87">
        <v>101130000323</v>
      </c>
      <c r="M107" s="72">
        <v>627203740</v>
      </c>
      <c r="N107" s="66">
        <f t="shared" si="20"/>
        <v>0</v>
      </c>
      <c r="O107" s="137">
        <v>46567</v>
      </c>
      <c r="P107" s="72">
        <f t="shared" si="21"/>
        <v>0</v>
      </c>
      <c r="Q107" s="72">
        <f t="shared" si="22"/>
        <v>627203740</v>
      </c>
      <c r="R107" s="129">
        <f t="shared" si="23"/>
        <v>627203740</v>
      </c>
      <c r="S107" s="204" t="e">
        <f t="shared" si="18"/>
        <v>#REF!</v>
      </c>
      <c r="T107" s="125"/>
      <c r="U107" s="126">
        <f t="shared" si="24"/>
        <v>-1307</v>
      </c>
      <c r="V107" s="127">
        <f t="shared" si="8"/>
        <v>45260</v>
      </c>
      <c r="W107" s="128">
        <f>VLOOKUP(V107,IPC!$B$9:$D$855,3,2)</f>
        <v>137.09</v>
      </c>
      <c r="X107" s="128">
        <f>VLOOKUP(O107,IPC!$B$9:$D$855,3,1)</f>
        <v>141.47999999999999</v>
      </c>
    </row>
    <row r="108" spans="1:24" s="67" customFormat="1" ht="39.6" x14ac:dyDescent="0.25">
      <c r="A108" s="67" t="s">
        <v>76</v>
      </c>
      <c r="B108" s="68" t="s">
        <v>28</v>
      </c>
      <c r="C108" s="257"/>
      <c r="D108" s="296" t="s">
        <v>258</v>
      </c>
      <c r="E108" s="288">
        <v>860034594</v>
      </c>
      <c r="F108" s="83" t="s">
        <v>264</v>
      </c>
      <c r="G108" s="79" t="s">
        <v>239</v>
      </c>
      <c r="H108" s="121" t="s">
        <v>283</v>
      </c>
      <c r="I108" s="69" t="s">
        <v>248</v>
      </c>
      <c r="J108" s="69" t="s">
        <v>217</v>
      </c>
      <c r="K108" s="121" t="s">
        <v>338</v>
      </c>
      <c r="L108" s="87" t="s">
        <v>431</v>
      </c>
      <c r="M108" s="72">
        <v>6036480</v>
      </c>
      <c r="N108" s="66">
        <f t="shared" si="20"/>
        <v>6036480</v>
      </c>
      <c r="O108" s="137">
        <v>45209</v>
      </c>
      <c r="P108" s="72">
        <f t="shared" si="21"/>
        <v>6064793</v>
      </c>
      <c r="Q108" s="72">
        <f t="shared" si="22"/>
        <v>6064793</v>
      </c>
      <c r="R108" s="129">
        <f t="shared" si="23"/>
        <v>6064793</v>
      </c>
      <c r="S108" s="204" t="e">
        <f t="shared" si="18"/>
        <v>#REF!</v>
      </c>
      <c r="T108" s="125"/>
      <c r="U108" s="126">
        <f t="shared" si="24"/>
        <v>51</v>
      </c>
      <c r="V108" s="127">
        <f t="shared" si="8"/>
        <v>45260</v>
      </c>
      <c r="W108" s="128">
        <f>VLOOKUP(V108,IPC!$B$9:$D$855,3,2)</f>
        <v>137.09</v>
      </c>
      <c r="X108" s="128">
        <f>VLOOKUP(O108,IPC!$B$9:$D$855,3,1)</f>
        <v>136.44999999999999</v>
      </c>
    </row>
    <row r="109" spans="1:24" s="67" customFormat="1" ht="39.6" x14ac:dyDescent="0.25">
      <c r="A109" s="67" t="s">
        <v>76</v>
      </c>
      <c r="B109" s="68" t="s">
        <v>28</v>
      </c>
      <c r="C109" s="257"/>
      <c r="D109" s="296" t="s">
        <v>258</v>
      </c>
      <c r="E109" s="288">
        <v>860034594</v>
      </c>
      <c r="F109" s="83" t="s">
        <v>264</v>
      </c>
      <c r="G109" s="79" t="s">
        <v>239</v>
      </c>
      <c r="H109" s="121" t="s">
        <v>283</v>
      </c>
      <c r="I109" s="69" t="s">
        <v>248</v>
      </c>
      <c r="J109" s="69" t="s">
        <v>217</v>
      </c>
      <c r="K109" s="121" t="s">
        <v>339</v>
      </c>
      <c r="L109" s="87" t="s">
        <v>432</v>
      </c>
      <c r="M109" s="72">
        <v>3371058</v>
      </c>
      <c r="N109" s="66">
        <f t="shared" si="20"/>
        <v>3371058</v>
      </c>
      <c r="O109" s="137">
        <v>45209</v>
      </c>
      <c r="P109" s="72">
        <f t="shared" si="21"/>
        <v>3386869</v>
      </c>
      <c r="Q109" s="72">
        <f t="shared" si="22"/>
        <v>3386869</v>
      </c>
      <c r="R109" s="129">
        <f t="shared" si="23"/>
        <v>3386869</v>
      </c>
      <c r="S109" s="204" t="e">
        <f t="shared" si="18"/>
        <v>#REF!</v>
      </c>
      <c r="T109" s="125"/>
      <c r="U109" s="126">
        <f t="shared" si="24"/>
        <v>51</v>
      </c>
      <c r="V109" s="127">
        <f t="shared" ref="V109:V172" si="25">+$U$7</f>
        <v>45260</v>
      </c>
      <c r="W109" s="128">
        <f>VLOOKUP(V109,IPC!$B$9:$D$855,3,2)</f>
        <v>137.09</v>
      </c>
      <c r="X109" s="128">
        <f>VLOOKUP(O109,IPC!$B$9:$D$855,3,1)</f>
        <v>136.44999999999999</v>
      </c>
    </row>
    <row r="110" spans="1:24" s="67" customFormat="1" ht="26.4" x14ac:dyDescent="0.25">
      <c r="A110" s="67" t="s">
        <v>76</v>
      </c>
      <c r="B110" s="68" t="s">
        <v>28</v>
      </c>
      <c r="C110" s="257"/>
      <c r="D110" s="296" t="s">
        <v>98</v>
      </c>
      <c r="E110" s="288">
        <v>860002964</v>
      </c>
      <c r="F110" s="83" t="s">
        <v>265</v>
      </c>
      <c r="G110" s="79" t="s">
        <v>239</v>
      </c>
      <c r="H110" s="121" t="s">
        <v>284</v>
      </c>
      <c r="I110" s="69" t="s">
        <v>248</v>
      </c>
      <c r="J110" s="69" t="s">
        <v>217</v>
      </c>
      <c r="K110" s="121" t="s">
        <v>340</v>
      </c>
      <c r="L110" s="87">
        <v>854247977</v>
      </c>
      <c r="M110" s="72">
        <v>546833</v>
      </c>
      <c r="N110" s="66">
        <f t="shared" si="20"/>
        <v>546833</v>
      </c>
      <c r="O110" s="137">
        <v>45200</v>
      </c>
      <c r="P110" s="72">
        <f t="shared" si="21"/>
        <v>549398</v>
      </c>
      <c r="Q110" s="72">
        <f t="shared" si="22"/>
        <v>549398</v>
      </c>
      <c r="R110" s="129">
        <f t="shared" si="23"/>
        <v>549398</v>
      </c>
      <c r="S110" s="204" t="e">
        <f t="shared" si="18"/>
        <v>#REF!</v>
      </c>
      <c r="T110" s="125"/>
      <c r="U110" s="126">
        <f t="shared" si="24"/>
        <v>60</v>
      </c>
      <c r="V110" s="127">
        <f t="shared" si="25"/>
        <v>45260</v>
      </c>
      <c r="W110" s="128">
        <f>VLOOKUP(V110,IPC!$B$9:$D$855,3,2)</f>
        <v>137.09</v>
      </c>
      <c r="X110" s="128">
        <f>VLOOKUP(O110,IPC!$B$9:$D$855,3,1)</f>
        <v>136.44999999999999</v>
      </c>
    </row>
    <row r="111" spans="1:24" s="67" customFormat="1" ht="26.4" x14ac:dyDescent="0.25">
      <c r="A111" s="67" t="s">
        <v>76</v>
      </c>
      <c r="B111" s="68" t="s">
        <v>28</v>
      </c>
      <c r="C111" s="257"/>
      <c r="D111" s="296" t="s">
        <v>98</v>
      </c>
      <c r="E111" s="288">
        <v>860002964</v>
      </c>
      <c r="F111" s="83" t="s">
        <v>265</v>
      </c>
      <c r="G111" s="79" t="s">
        <v>239</v>
      </c>
      <c r="H111" s="121" t="s">
        <v>284</v>
      </c>
      <c r="I111" s="69" t="s">
        <v>248</v>
      </c>
      <c r="J111" s="69" t="s">
        <v>217</v>
      </c>
      <c r="K111" s="121" t="s">
        <v>1685</v>
      </c>
      <c r="L111" s="87">
        <v>854247977</v>
      </c>
      <c r="M111" s="72">
        <v>546833</v>
      </c>
      <c r="N111" s="66">
        <f t="shared" si="20"/>
        <v>546833</v>
      </c>
      <c r="O111" s="137">
        <v>45231</v>
      </c>
      <c r="P111" s="72">
        <f t="shared" si="21"/>
        <v>546833</v>
      </c>
      <c r="Q111" s="72">
        <f t="shared" si="22"/>
        <v>546833</v>
      </c>
      <c r="R111" s="129">
        <f t="shared" si="23"/>
        <v>546833</v>
      </c>
      <c r="S111" s="204" t="e">
        <f t="shared" si="18"/>
        <v>#REF!</v>
      </c>
      <c r="T111" s="125"/>
      <c r="U111" s="126">
        <f t="shared" si="24"/>
        <v>29</v>
      </c>
      <c r="V111" s="127">
        <f t="shared" si="25"/>
        <v>45260</v>
      </c>
      <c r="W111" s="128">
        <f>VLOOKUP(V111,IPC!$B$9:$D$855,3,2)</f>
        <v>137.09</v>
      </c>
      <c r="X111" s="128">
        <f>VLOOKUP(O111,IPC!$B$9:$D$855,3,1)</f>
        <v>137.09</v>
      </c>
    </row>
    <row r="112" spans="1:24" s="67" customFormat="1" ht="26.4" x14ac:dyDescent="0.25">
      <c r="A112" s="67" t="s">
        <v>76</v>
      </c>
      <c r="B112" s="68" t="s">
        <v>28</v>
      </c>
      <c r="C112" s="257"/>
      <c r="D112" s="296" t="s">
        <v>98</v>
      </c>
      <c r="E112" s="288">
        <v>860002964</v>
      </c>
      <c r="F112" s="83" t="s">
        <v>265</v>
      </c>
      <c r="G112" s="79" t="s">
        <v>239</v>
      </c>
      <c r="H112" s="121" t="s">
        <v>284</v>
      </c>
      <c r="I112" s="69" t="s">
        <v>248</v>
      </c>
      <c r="J112" s="69" t="s">
        <v>217</v>
      </c>
      <c r="K112" s="121" t="s">
        <v>341</v>
      </c>
      <c r="L112" s="87">
        <v>854247977</v>
      </c>
      <c r="M112" s="72">
        <v>5468330</v>
      </c>
      <c r="N112" s="66">
        <f t="shared" si="20"/>
        <v>0</v>
      </c>
      <c r="O112" s="137">
        <v>45505</v>
      </c>
      <c r="P112" s="72">
        <f t="shared" si="21"/>
        <v>0</v>
      </c>
      <c r="Q112" s="72">
        <f t="shared" si="22"/>
        <v>5468330</v>
      </c>
      <c r="R112" s="129">
        <f t="shared" si="23"/>
        <v>5468330</v>
      </c>
      <c r="S112" s="204" t="e">
        <f t="shared" si="18"/>
        <v>#REF!</v>
      </c>
      <c r="T112" s="125"/>
      <c r="U112" s="126">
        <f t="shared" si="24"/>
        <v>-245</v>
      </c>
      <c r="V112" s="127">
        <f t="shared" si="25"/>
        <v>45260</v>
      </c>
      <c r="W112" s="128">
        <f>VLOOKUP(V112,IPC!$B$9:$D$855,3,2)</f>
        <v>137.09</v>
      </c>
      <c r="X112" s="128">
        <f>VLOOKUP(O112,IPC!$B$9:$D$855,3,1)</f>
        <v>141.47999999999999</v>
      </c>
    </row>
    <row r="113" spans="1:24" s="67" customFormat="1" ht="26.4" x14ac:dyDescent="0.25">
      <c r="A113" s="67" t="s">
        <v>76</v>
      </c>
      <c r="B113" s="68" t="s">
        <v>28</v>
      </c>
      <c r="C113" s="257"/>
      <c r="D113" s="296" t="s">
        <v>98</v>
      </c>
      <c r="E113" s="288">
        <v>860002964</v>
      </c>
      <c r="F113" s="83" t="s">
        <v>265</v>
      </c>
      <c r="G113" s="79" t="s">
        <v>239</v>
      </c>
      <c r="H113" s="121" t="s">
        <v>284</v>
      </c>
      <c r="I113" s="69" t="s">
        <v>248</v>
      </c>
      <c r="J113" s="69" t="s">
        <v>217</v>
      </c>
      <c r="K113" s="121" t="s">
        <v>342</v>
      </c>
      <c r="L113" s="87">
        <v>559430087</v>
      </c>
      <c r="M113" s="72">
        <v>85085</v>
      </c>
      <c r="N113" s="66">
        <f t="shared" si="20"/>
        <v>85085</v>
      </c>
      <c r="O113" s="137">
        <v>45111</v>
      </c>
      <c r="P113" s="72">
        <f t="shared" si="21"/>
        <v>86756</v>
      </c>
      <c r="Q113" s="72">
        <f t="shared" si="22"/>
        <v>86756</v>
      </c>
      <c r="R113" s="129">
        <f t="shared" si="23"/>
        <v>86756</v>
      </c>
      <c r="S113" s="204" t="e">
        <f t="shared" si="18"/>
        <v>#REF!</v>
      </c>
      <c r="T113" s="125"/>
      <c r="U113" s="126">
        <f t="shared" si="24"/>
        <v>149</v>
      </c>
      <c r="V113" s="127">
        <f t="shared" si="25"/>
        <v>45260</v>
      </c>
      <c r="W113" s="128">
        <f>VLOOKUP(V113,IPC!$B$9:$D$855,3,2)</f>
        <v>137.09</v>
      </c>
      <c r="X113" s="128">
        <f>VLOOKUP(O113,IPC!$B$9:$D$855,3,1)</f>
        <v>134.44999999999999</v>
      </c>
    </row>
    <row r="114" spans="1:24" s="67" customFormat="1" ht="26.4" x14ac:dyDescent="0.25">
      <c r="A114" s="67" t="s">
        <v>76</v>
      </c>
      <c r="B114" s="68" t="s">
        <v>28</v>
      </c>
      <c r="C114" s="257"/>
      <c r="D114" s="296" t="s">
        <v>98</v>
      </c>
      <c r="E114" s="288">
        <v>860002964</v>
      </c>
      <c r="F114" s="83" t="s">
        <v>265</v>
      </c>
      <c r="G114" s="79" t="s">
        <v>239</v>
      </c>
      <c r="H114" s="121" t="s">
        <v>284</v>
      </c>
      <c r="I114" s="69" t="s">
        <v>248</v>
      </c>
      <c r="J114" s="69" t="s">
        <v>217</v>
      </c>
      <c r="K114" s="121" t="s">
        <v>343</v>
      </c>
      <c r="L114" s="87">
        <v>559430087</v>
      </c>
      <c r="M114" s="72">
        <v>2137063</v>
      </c>
      <c r="N114" s="66">
        <f t="shared" si="20"/>
        <v>2137063</v>
      </c>
      <c r="O114" s="137">
        <v>45142</v>
      </c>
      <c r="P114" s="72">
        <f t="shared" si="21"/>
        <v>2163897</v>
      </c>
      <c r="Q114" s="72">
        <f t="shared" si="22"/>
        <v>2163897</v>
      </c>
      <c r="R114" s="129">
        <f t="shared" si="23"/>
        <v>2163897</v>
      </c>
      <c r="S114" s="204" t="e">
        <f t="shared" ref="S114:S145" si="26">+R114/$R$809</f>
        <v>#REF!</v>
      </c>
      <c r="T114" s="125"/>
      <c r="U114" s="126">
        <f t="shared" si="24"/>
        <v>118</v>
      </c>
      <c r="V114" s="127">
        <f t="shared" si="25"/>
        <v>45260</v>
      </c>
      <c r="W114" s="128">
        <f>VLOOKUP(V114,IPC!$B$9:$D$855,3,2)</f>
        <v>137.09</v>
      </c>
      <c r="X114" s="128">
        <f>VLOOKUP(O114,IPC!$B$9:$D$855,3,1)</f>
        <v>135.38999999999999</v>
      </c>
    </row>
    <row r="115" spans="1:24" s="67" customFormat="1" ht="26.4" x14ac:dyDescent="0.25">
      <c r="A115" s="67" t="s">
        <v>76</v>
      </c>
      <c r="B115" s="68" t="s">
        <v>28</v>
      </c>
      <c r="C115" s="257"/>
      <c r="D115" s="296" t="s">
        <v>98</v>
      </c>
      <c r="E115" s="288">
        <v>860002964</v>
      </c>
      <c r="F115" s="83" t="s">
        <v>265</v>
      </c>
      <c r="G115" s="79" t="s">
        <v>239</v>
      </c>
      <c r="H115" s="121" t="s">
        <v>284</v>
      </c>
      <c r="I115" s="69" t="s">
        <v>248</v>
      </c>
      <c r="J115" s="69" t="s">
        <v>217</v>
      </c>
      <c r="K115" s="121" t="s">
        <v>344</v>
      </c>
      <c r="L115" s="87">
        <v>559430087</v>
      </c>
      <c r="M115" s="72">
        <v>2143335</v>
      </c>
      <c r="N115" s="66">
        <f t="shared" si="20"/>
        <v>2143335</v>
      </c>
      <c r="O115" s="137">
        <v>45173</v>
      </c>
      <c r="P115" s="72">
        <f t="shared" si="21"/>
        <v>2158767</v>
      </c>
      <c r="Q115" s="72">
        <f t="shared" si="22"/>
        <v>2158767</v>
      </c>
      <c r="R115" s="129">
        <f t="shared" si="23"/>
        <v>2158767</v>
      </c>
      <c r="S115" s="204" t="e">
        <f t="shared" si="26"/>
        <v>#REF!</v>
      </c>
      <c r="T115" s="125"/>
      <c r="U115" s="126">
        <f t="shared" si="24"/>
        <v>87</v>
      </c>
      <c r="V115" s="127">
        <f t="shared" si="25"/>
        <v>45260</v>
      </c>
      <c r="W115" s="128">
        <f>VLOOKUP(V115,IPC!$B$9:$D$855,3,2)</f>
        <v>137.09</v>
      </c>
      <c r="X115" s="128">
        <f>VLOOKUP(O115,IPC!$B$9:$D$855,3,1)</f>
        <v>136.11000000000001</v>
      </c>
    </row>
    <row r="116" spans="1:24" s="67" customFormat="1" ht="26.4" x14ac:dyDescent="0.25">
      <c r="A116" s="67" t="s">
        <v>76</v>
      </c>
      <c r="B116" s="68" t="s">
        <v>28</v>
      </c>
      <c r="C116" s="257"/>
      <c r="D116" s="296" t="s">
        <v>98</v>
      </c>
      <c r="E116" s="288">
        <v>860002964</v>
      </c>
      <c r="F116" s="83" t="s">
        <v>265</v>
      </c>
      <c r="G116" s="79" t="s">
        <v>239</v>
      </c>
      <c r="H116" s="121" t="s">
        <v>284</v>
      </c>
      <c r="I116" s="69" t="s">
        <v>248</v>
      </c>
      <c r="J116" s="69" t="s">
        <v>217</v>
      </c>
      <c r="K116" s="121" t="s">
        <v>345</v>
      </c>
      <c r="L116" s="87">
        <v>559430087</v>
      </c>
      <c r="M116" s="72">
        <v>2143335</v>
      </c>
      <c r="N116" s="66">
        <f t="shared" si="20"/>
        <v>2143335</v>
      </c>
      <c r="O116" s="137">
        <v>45203</v>
      </c>
      <c r="P116" s="72">
        <f t="shared" si="21"/>
        <v>2153388</v>
      </c>
      <c r="Q116" s="72">
        <f t="shared" si="22"/>
        <v>2153388</v>
      </c>
      <c r="R116" s="129">
        <f t="shared" si="23"/>
        <v>2153388</v>
      </c>
      <c r="S116" s="204" t="e">
        <f t="shared" si="26"/>
        <v>#REF!</v>
      </c>
      <c r="T116" s="125"/>
      <c r="U116" s="126">
        <f t="shared" si="24"/>
        <v>57</v>
      </c>
      <c r="V116" s="127">
        <f t="shared" si="25"/>
        <v>45260</v>
      </c>
      <c r="W116" s="128">
        <f>VLOOKUP(V116,IPC!$B$9:$D$855,3,2)</f>
        <v>137.09</v>
      </c>
      <c r="X116" s="128">
        <f>VLOOKUP(O116,IPC!$B$9:$D$855,3,1)</f>
        <v>136.44999999999999</v>
      </c>
    </row>
    <row r="117" spans="1:24" s="67" customFormat="1" ht="26.4" x14ac:dyDescent="0.25">
      <c r="A117" s="67" t="s">
        <v>76</v>
      </c>
      <c r="B117" s="68" t="s">
        <v>28</v>
      </c>
      <c r="C117" s="257"/>
      <c r="D117" s="296" t="s">
        <v>98</v>
      </c>
      <c r="E117" s="288">
        <v>860002964</v>
      </c>
      <c r="F117" s="83" t="s">
        <v>265</v>
      </c>
      <c r="G117" s="79" t="s">
        <v>239</v>
      </c>
      <c r="H117" s="121" t="s">
        <v>284</v>
      </c>
      <c r="I117" s="69" t="s">
        <v>248</v>
      </c>
      <c r="J117" s="69" t="s">
        <v>217</v>
      </c>
      <c r="K117" s="121" t="s">
        <v>1686</v>
      </c>
      <c r="L117" s="87">
        <v>559430087</v>
      </c>
      <c r="M117" s="72">
        <v>2143335</v>
      </c>
      <c r="N117" s="66">
        <f t="shared" si="20"/>
        <v>2143335</v>
      </c>
      <c r="O117" s="137">
        <v>45234</v>
      </c>
      <c r="P117" s="72">
        <f t="shared" si="21"/>
        <v>2143335</v>
      </c>
      <c r="Q117" s="72">
        <f t="shared" si="22"/>
        <v>2143335</v>
      </c>
      <c r="R117" s="129">
        <f t="shared" si="23"/>
        <v>2143335</v>
      </c>
      <c r="S117" s="204" t="e">
        <f t="shared" si="26"/>
        <v>#REF!</v>
      </c>
      <c r="T117" s="125"/>
      <c r="U117" s="126">
        <f t="shared" si="24"/>
        <v>26</v>
      </c>
      <c r="V117" s="127">
        <f t="shared" si="25"/>
        <v>45260</v>
      </c>
      <c r="W117" s="128">
        <f>VLOOKUP(V117,IPC!$B$9:$D$855,3,2)</f>
        <v>137.09</v>
      </c>
      <c r="X117" s="128">
        <f>VLOOKUP(O117,IPC!$B$9:$D$855,3,1)</f>
        <v>137.09</v>
      </c>
    </row>
    <row r="118" spans="1:24" s="67" customFormat="1" ht="26.4" x14ac:dyDescent="0.25">
      <c r="A118" s="67" t="s">
        <v>76</v>
      </c>
      <c r="B118" s="68" t="s">
        <v>28</v>
      </c>
      <c r="C118" s="257"/>
      <c r="D118" s="296" t="s">
        <v>98</v>
      </c>
      <c r="E118" s="288">
        <v>860002964</v>
      </c>
      <c r="F118" s="83" t="s">
        <v>265</v>
      </c>
      <c r="G118" s="79" t="s">
        <v>239</v>
      </c>
      <c r="H118" s="121" t="s">
        <v>284</v>
      </c>
      <c r="I118" s="69" t="s">
        <v>248</v>
      </c>
      <c r="J118" s="69" t="s">
        <v>217</v>
      </c>
      <c r="K118" s="121" t="s">
        <v>346</v>
      </c>
      <c r="L118" s="87">
        <v>559430087</v>
      </c>
      <c r="M118" s="72">
        <v>100944996</v>
      </c>
      <c r="N118" s="66">
        <f t="shared" si="20"/>
        <v>0</v>
      </c>
      <c r="O118" s="137">
        <v>46330</v>
      </c>
      <c r="P118" s="72">
        <f t="shared" si="21"/>
        <v>0</v>
      </c>
      <c r="Q118" s="72">
        <f t="shared" si="22"/>
        <v>100944996</v>
      </c>
      <c r="R118" s="129">
        <f t="shared" si="23"/>
        <v>100944996</v>
      </c>
      <c r="S118" s="204" t="e">
        <f t="shared" si="26"/>
        <v>#REF!</v>
      </c>
      <c r="T118" s="125"/>
      <c r="U118" s="126">
        <f t="shared" si="24"/>
        <v>-1070</v>
      </c>
      <c r="V118" s="127">
        <f t="shared" si="25"/>
        <v>45260</v>
      </c>
      <c r="W118" s="128">
        <f>VLOOKUP(V118,IPC!$B$9:$D$855,3,2)</f>
        <v>137.09</v>
      </c>
      <c r="X118" s="128">
        <f>VLOOKUP(O118,IPC!$B$9:$D$855,3,1)</f>
        <v>141.47999999999999</v>
      </c>
    </row>
    <row r="119" spans="1:24" s="67" customFormat="1" ht="26.4" x14ac:dyDescent="0.25">
      <c r="A119" s="67" t="s">
        <v>76</v>
      </c>
      <c r="B119" s="68" t="s">
        <v>28</v>
      </c>
      <c r="C119" s="257"/>
      <c r="D119" s="296" t="s">
        <v>100</v>
      </c>
      <c r="E119" s="288">
        <v>890300279</v>
      </c>
      <c r="F119" s="83" t="s">
        <v>266</v>
      </c>
      <c r="G119" s="79" t="s">
        <v>239</v>
      </c>
      <c r="H119" s="121" t="s">
        <v>285</v>
      </c>
      <c r="I119" s="69" t="s">
        <v>248</v>
      </c>
      <c r="J119" s="69" t="s">
        <v>217</v>
      </c>
      <c r="K119" s="121" t="s">
        <v>347</v>
      </c>
      <c r="L119" s="87">
        <v>80230035083</v>
      </c>
      <c r="M119" s="72">
        <v>4216667</v>
      </c>
      <c r="N119" s="66">
        <f t="shared" si="20"/>
        <v>4216667</v>
      </c>
      <c r="O119" s="137">
        <v>45057</v>
      </c>
      <c r="P119" s="72">
        <f t="shared" si="21"/>
        <v>4333955</v>
      </c>
      <c r="Q119" s="72">
        <f t="shared" si="22"/>
        <v>4333955</v>
      </c>
      <c r="R119" s="129">
        <f t="shared" si="23"/>
        <v>4333955</v>
      </c>
      <c r="S119" s="204" t="e">
        <f t="shared" si="26"/>
        <v>#REF!</v>
      </c>
      <c r="T119" s="125"/>
      <c r="U119" s="126">
        <f t="shared" si="24"/>
        <v>203</v>
      </c>
      <c r="V119" s="127">
        <f t="shared" si="25"/>
        <v>45260</v>
      </c>
      <c r="W119" s="128">
        <f>VLOOKUP(V119,IPC!$B$9:$D$855,3,2)</f>
        <v>137.09</v>
      </c>
      <c r="X119" s="128">
        <f>VLOOKUP(O119,IPC!$B$9:$D$855,3,1)</f>
        <v>133.38</v>
      </c>
    </row>
    <row r="120" spans="1:24" s="67" customFormat="1" ht="26.4" x14ac:dyDescent="0.25">
      <c r="A120" s="67" t="s">
        <v>76</v>
      </c>
      <c r="B120" s="68" t="s">
        <v>28</v>
      </c>
      <c r="C120" s="257"/>
      <c r="D120" s="296" t="s">
        <v>100</v>
      </c>
      <c r="E120" s="288">
        <v>890300279</v>
      </c>
      <c r="F120" s="83" t="s">
        <v>266</v>
      </c>
      <c r="G120" s="79" t="s">
        <v>239</v>
      </c>
      <c r="H120" s="121" t="s">
        <v>285</v>
      </c>
      <c r="I120" s="69" t="s">
        <v>248</v>
      </c>
      <c r="J120" s="69" t="s">
        <v>217</v>
      </c>
      <c r="K120" s="121" t="s">
        <v>348</v>
      </c>
      <c r="L120" s="87">
        <v>80230035083</v>
      </c>
      <c r="M120" s="72">
        <v>4216667</v>
      </c>
      <c r="N120" s="66">
        <f t="shared" si="20"/>
        <v>4216667</v>
      </c>
      <c r="O120" s="137">
        <v>45088</v>
      </c>
      <c r="P120" s="72">
        <f t="shared" si="21"/>
        <v>4320996</v>
      </c>
      <c r="Q120" s="72">
        <f t="shared" si="22"/>
        <v>4320996</v>
      </c>
      <c r="R120" s="129">
        <f t="shared" si="23"/>
        <v>4320996</v>
      </c>
      <c r="S120" s="204" t="e">
        <f t="shared" si="26"/>
        <v>#REF!</v>
      </c>
      <c r="T120" s="125"/>
      <c r="U120" s="126">
        <f t="shared" si="24"/>
        <v>172</v>
      </c>
      <c r="V120" s="127">
        <f t="shared" si="25"/>
        <v>45260</v>
      </c>
      <c r="W120" s="128">
        <f>VLOOKUP(V120,IPC!$B$9:$D$855,3,2)</f>
        <v>137.09</v>
      </c>
      <c r="X120" s="128">
        <f>VLOOKUP(O120,IPC!$B$9:$D$855,3,1)</f>
        <v>133.78</v>
      </c>
    </row>
    <row r="121" spans="1:24" s="67" customFormat="1" ht="26.4" x14ac:dyDescent="0.25">
      <c r="A121" s="67" t="s">
        <v>76</v>
      </c>
      <c r="B121" s="68" t="s">
        <v>28</v>
      </c>
      <c r="C121" s="257"/>
      <c r="D121" s="296" t="s">
        <v>100</v>
      </c>
      <c r="E121" s="288">
        <v>890300279</v>
      </c>
      <c r="F121" s="83" t="s">
        <v>267</v>
      </c>
      <c r="G121" s="79" t="s">
        <v>239</v>
      </c>
      <c r="H121" s="121" t="s">
        <v>285</v>
      </c>
      <c r="I121" s="69" t="s">
        <v>248</v>
      </c>
      <c r="J121" s="69" t="s">
        <v>217</v>
      </c>
      <c r="K121" s="121" t="s">
        <v>349</v>
      </c>
      <c r="L121" s="87">
        <v>80230035083</v>
      </c>
      <c r="M121" s="72">
        <v>4216667</v>
      </c>
      <c r="N121" s="66">
        <f t="shared" si="20"/>
        <v>4216667</v>
      </c>
      <c r="O121" s="137">
        <v>45118</v>
      </c>
      <c r="P121" s="72">
        <f t="shared" si="21"/>
        <v>4299464</v>
      </c>
      <c r="Q121" s="72">
        <f t="shared" si="22"/>
        <v>4299464</v>
      </c>
      <c r="R121" s="129">
        <f t="shared" si="23"/>
        <v>4299464</v>
      </c>
      <c r="S121" s="204" t="e">
        <f t="shared" si="26"/>
        <v>#REF!</v>
      </c>
      <c r="T121" s="125"/>
      <c r="U121" s="126">
        <f t="shared" si="24"/>
        <v>142</v>
      </c>
      <c r="V121" s="127">
        <f t="shared" si="25"/>
        <v>45260</v>
      </c>
      <c r="W121" s="128">
        <f>VLOOKUP(V121,IPC!$B$9:$D$855,3,2)</f>
        <v>137.09</v>
      </c>
      <c r="X121" s="128">
        <f>VLOOKUP(O121,IPC!$B$9:$D$855,3,1)</f>
        <v>134.44999999999999</v>
      </c>
    </row>
    <row r="122" spans="1:24" s="67" customFormat="1" ht="26.4" x14ac:dyDescent="0.25">
      <c r="A122" s="67" t="s">
        <v>76</v>
      </c>
      <c r="B122" s="68" t="s">
        <v>28</v>
      </c>
      <c r="C122" s="257"/>
      <c r="D122" s="296" t="s">
        <v>100</v>
      </c>
      <c r="E122" s="288">
        <v>890300279</v>
      </c>
      <c r="F122" s="83" t="s">
        <v>267</v>
      </c>
      <c r="G122" s="79" t="s">
        <v>239</v>
      </c>
      <c r="H122" s="121" t="s">
        <v>285</v>
      </c>
      <c r="I122" s="69" t="s">
        <v>248</v>
      </c>
      <c r="J122" s="69" t="s">
        <v>217</v>
      </c>
      <c r="K122" s="121" t="s">
        <v>350</v>
      </c>
      <c r="L122" s="87">
        <v>80230035083</v>
      </c>
      <c r="M122" s="72">
        <v>4216667</v>
      </c>
      <c r="N122" s="66">
        <f t="shared" si="20"/>
        <v>4216667</v>
      </c>
      <c r="O122" s="137">
        <v>45149</v>
      </c>
      <c r="P122" s="72">
        <f t="shared" si="21"/>
        <v>4269613</v>
      </c>
      <c r="Q122" s="72">
        <f t="shared" si="22"/>
        <v>4269613</v>
      </c>
      <c r="R122" s="129">
        <f t="shared" si="23"/>
        <v>4269613</v>
      </c>
      <c r="S122" s="204" t="e">
        <f t="shared" si="26"/>
        <v>#REF!</v>
      </c>
      <c r="T122" s="125"/>
      <c r="U122" s="126">
        <f t="shared" si="24"/>
        <v>111</v>
      </c>
      <c r="V122" s="127">
        <f t="shared" si="25"/>
        <v>45260</v>
      </c>
      <c r="W122" s="128">
        <f>VLOOKUP(V122,IPC!$B$9:$D$855,3,2)</f>
        <v>137.09</v>
      </c>
      <c r="X122" s="128">
        <f>VLOOKUP(O122,IPC!$B$9:$D$855,3,1)</f>
        <v>135.38999999999999</v>
      </c>
    </row>
    <row r="123" spans="1:24" s="67" customFormat="1" ht="26.4" x14ac:dyDescent="0.25">
      <c r="A123" s="67" t="s">
        <v>76</v>
      </c>
      <c r="B123" s="68" t="s">
        <v>28</v>
      </c>
      <c r="C123" s="257"/>
      <c r="D123" s="296" t="s">
        <v>100</v>
      </c>
      <c r="E123" s="288">
        <v>890300279</v>
      </c>
      <c r="F123" s="83" t="s">
        <v>267</v>
      </c>
      <c r="G123" s="79" t="s">
        <v>239</v>
      </c>
      <c r="H123" s="121" t="s">
        <v>285</v>
      </c>
      <c r="I123" s="69" t="s">
        <v>248</v>
      </c>
      <c r="J123" s="69" t="s">
        <v>217</v>
      </c>
      <c r="K123" s="121" t="s">
        <v>351</v>
      </c>
      <c r="L123" s="87">
        <v>80230035083</v>
      </c>
      <c r="M123" s="72">
        <v>4216667</v>
      </c>
      <c r="N123" s="66">
        <f t="shared" si="20"/>
        <v>4216667</v>
      </c>
      <c r="O123" s="137">
        <v>45180</v>
      </c>
      <c r="P123" s="72">
        <f t="shared" si="21"/>
        <v>4247027</v>
      </c>
      <c r="Q123" s="72">
        <f t="shared" si="22"/>
        <v>4247027</v>
      </c>
      <c r="R123" s="129">
        <f t="shared" si="23"/>
        <v>4247027</v>
      </c>
      <c r="S123" s="204" t="e">
        <f t="shared" si="26"/>
        <v>#REF!</v>
      </c>
      <c r="T123" s="125"/>
      <c r="U123" s="126">
        <f t="shared" si="24"/>
        <v>80</v>
      </c>
      <c r="V123" s="127">
        <f t="shared" si="25"/>
        <v>45260</v>
      </c>
      <c r="W123" s="128">
        <f>VLOOKUP(V123,IPC!$B$9:$D$855,3,2)</f>
        <v>137.09</v>
      </c>
      <c r="X123" s="128">
        <f>VLOOKUP(O123,IPC!$B$9:$D$855,3,1)</f>
        <v>136.11000000000001</v>
      </c>
    </row>
    <row r="124" spans="1:24" s="67" customFormat="1" ht="26.4" x14ac:dyDescent="0.25">
      <c r="A124" s="67" t="s">
        <v>76</v>
      </c>
      <c r="B124" s="68" t="s">
        <v>28</v>
      </c>
      <c r="C124" s="257"/>
      <c r="D124" s="296" t="s">
        <v>100</v>
      </c>
      <c r="E124" s="288">
        <v>890300279</v>
      </c>
      <c r="F124" s="83" t="s">
        <v>267</v>
      </c>
      <c r="G124" s="79" t="s">
        <v>239</v>
      </c>
      <c r="H124" s="121" t="s">
        <v>285</v>
      </c>
      <c r="I124" s="69" t="s">
        <v>248</v>
      </c>
      <c r="J124" s="69" t="s">
        <v>217</v>
      </c>
      <c r="K124" s="121" t="s">
        <v>352</v>
      </c>
      <c r="L124" s="87">
        <v>80230035083</v>
      </c>
      <c r="M124" s="72">
        <v>4216667</v>
      </c>
      <c r="N124" s="66">
        <f t="shared" si="20"/>
        <v>4216667</v>
      </c>
      <c r="O124" s="137">
        <v>45210</v>
      </c>
      <c r="P124" s="72">
        <f t="shared" si="21"/>
        <v>4236445</v>
      </c>
      <c r="Q124" s="72">
        <f t="shared" si="22"/>
        <v>4236445</v>
      </c>
      <c r="R124" s="129">
        <f t="shared" si="23"/>
        <v>4236445</v>
      </c>
      <c r="S124" s="204" t="e">
        <f t="shared" si="26"/>
        <v>#REF!</v>
      </c>
      <c r="T124" s="125"/>
      <c r="U124" s="126">
        <f t="shared" si="24"/>
        <v>50</v>
      </c>
      <c r="V124" s="127">
        <f t="shared" si="25"/>
        <v>45260</v>
      </c>
      <c r="W124" s="128">
        <f>VLOOKUP(V124,IPC!$B$9:$D$855,3,2)</f>
        <v>137.09</v>
      </c>
      <c r="X124" s="128">
        <f>VLOOKUP(O124,IPC!$B$9:$D$855,3,1)</f>
        <v>136.44999999999999</v>
      </c>
    </row>
    <row r="125" spans="1:24" s="67" customFormat="1" ht="26.4" x14ac:dyDescent="0.25">
      <c r="A125" s="67" t="s">
        <v>76</v>
      </c>
      <c r="B125" s="68" t="s">
        <v>28</v>
      </c>
      <c r="C125" s="257"/>
      <c r="D125" s="296" t="s">
        <v>100</v>
      </c>
      <c r="E125" s="288">
        <v>890300279</v>
      </c>
      <c r="F125" s="83" t="s">
        <v>267</v>
      </c>
      <c r="G125" s="79" t="s">
        <v>239</v>
      </c>
      <c r="H125" s="121" t="s">
        <v>285</v>
      </c>
      <c r="I125" s="69" t="s">
        <v>248</v>
      </c>
      <c r="J125" s="69" t="s">
        <v>217</v>
      </c>
      <c r="K125" s="121" t="s">
        <v>1687</v>
      </c>
      <c r="L125" s="87">
        <v>80230035083</v>
      </c>
      <c r="M125" s="72">
        <v>4216667</v>
      </c>
      <c r="N125" s="66">
        <f t="shared" si="20"/>
        <v>4216667</v>
      </c>
      <c r="O125" s="137">
        <v>45241</v>
      </c>
      <c r="P125" s="72">
        <f t="shared" si="21"/>
        <v>4216667</v>
      </c>
      <c r="Q125" s="72">
        <f t="shared" si="22"/>
        <v>4216667</v>
      </c>
      <c r="R125" s="129">
        <f t="shared" si="23"/>
        <v>4216667</v>
      </c>
      <c r="S125" s="204" t="e">
        <f t="shared" si="26"/>
        <v>#REF!</v>
      </c>
      <c r="T125" s="125"/>
      <c r="U125" s="126">
        <f t="shared" si="24"/>
        <v>19</v>
      </c>
      <c r="V125" s="127">
        <f t="shared" si="25"/>
        <v>45260</v>
      </c>
      <c r="W125" s="128">
        <f>VLOOKUP(V125,IPC!$B$9:$D$855,3,2)</f>
        <v>137.09</v>
      </c>
      <c r="X125" s="128">
        <f>VLOOKUP(O125,IPC!$B$9:$D$855,3,1)</f>
        <v>137.09</v>
      </c>
    </row>
    <row r="126" spans="1:24" s="67" customFormat="1" ht="26.4" x14ac:dyDescent="0.25">
      <c r="A126" s="67" t="s">
        <v>76</v>
      </c>
      <c r="B126" s="68" t="s">
        <v>28</v>
      </c>
      <c r="C126" s="257"/>
      <c r="D126" s="296" t="s">
        <v>100</v>
      </c>
      <c r="E126" s="288">
        <v>890300279</v>
      </c>
      <c r="F126" s="83" t="s">
        <v>267</v>
      </c>
      <c r="G126" s="79" t="s">
        <v>239</v>
      </c>
      <c r="H126" s="121" t="s">
        <v>285</v>
      </c>
      <c r="I126" s="69" t="s">
        <v>248</v>
      </c>
      <c r="J126" s="69" t="s">
        <v>217</v>
      </c>
      <c r="K126" s="121" t="s">
        <v>353</v>
      </c>
      <c r="L126" s="87">
        <v>80230035083</v>
      </c>
      <c r="M126" s="72">
        <v>80116656</v>
      </c>
      <c r="N126" s="66">
        <f t="shared" si="20"/>
        <v>0</v>
      </c>
      <c r="O126" s="137">
        <v>45972</v>
      </c>
      <c r="P126" s="72">
        <f t="shared" si="21"/>
        <v>0</v>
      </c>
      <c r="Q126" s="72">
        <f t="shared" si="22"/>
        <v>80116656</v>
      </c>
      <c r="R126" s="129">
        <f t="shared" si="23"/>
        <v>80116656</v>
      </c>
      <c r="S126" s="204" t="e">
        <f t="shared" si="26"/>
        <v>#REF!</v>
      </c>
      <c r="T126" s="125"/>
      <c r="U126" s="126">
        <f t="shared" si="24"/>
        <v>-712</v>
      </c>
      <c r="V126" s="127">
        <f t="shared" si="25"/>
        <v>45260</v>
      </c>
      <c r="W126" s="128">
        <f>VLOOKUP(V126,IPC!$B$9:$D$855,3,2)</f>
        <v>137.09</v>
      </c>
      <c r="X126" s="128">
        <f>VLOOKUP(O126,IPC!$B$9:$D$855,3,1)</f>
        <v>141.47999999999999</v>
      </c>
    </row>
    <row r="127" spans="1:24" s="67" customFormat="1" ht="26.4" x14ac:dyDescent="0.25">
      <c r="A127" s="67" t="s">
        <v>76</v>
      </c>
      <c r="B127" s="68" t="s">
        <v>28</v>
      </c>
      <c r="C127" s="257"/>
      <c r="D127" s="296" t="s">
        <v>100</v>
      </c>
      <c r="E127" s="288">
        <v>890300279</v>
      </c>
      <c r="F127" s="83" t="s">
        <v>267</v>
      </c>
      <c r="G127" s="121" t="s">
        <v>239</v>
      </c>
      <c r="H127" s="230" t="s">
        <v>285</v>
      </c>
      <c r="I127" s="69" t="s">
        <v>248</v>
      </c>
      <c r="J127" s="69" t="s">
        <v>217</v>
      </c>
      <c r="K127" s="121" t="s">
        <v>354</v>
      </c>
      <c r="L127" s="87">
        <v>80200115914</v>
      </c>
      <c r="M127" s="72">
        <v>3986190</v>
      </c>
      <c r="N127" s="66">
        <f t="shared" si="20"/>
        <v>3986190</v>
      </c>
      <c r="O127" s="137">
        <v>45068</v>
      </c>
      <c r="P127" s="72">
        <f t="shared" si="21"/>
        <v>4097067</v>
      </c>
      <c r="Q127" s="72">
        <f t="shared" si="22"/>
        <v>4097067</v>
      </c>
      <c r="R127" s="129">
        <f t="shared" si="23"/>
        <v>4097067</v>
      </c>
      <c r="S127" s="204" t="e">
        <f t="shared" si="26"/>
        <v>#REF!</v>
      </c>
      <c r="T127" s="125"/>
      <c r="U127" s="126">
        <f t="shared" si="24"/>
        <v>192</v>
      </c>
      <c r="V127" s="127">
        <f t="shared" si="25"/>
        <v>45260</v>
      </c>
      <c r="W127" s="128">
        <f>VLOOKUP(V127,IPC!$B$9:$D$855,3,2)</f>
        <v>137.09</v>
      </c>
      <c r="X127" s="128">
        <f>VLOOKUP(O127,IPC!$B$9:$D$855,3,1)</f>
        <v>133.38</v>
      </c>
    </row>
    <row r="128" spans="1:24" s="67" customFormat="1" ht="26.4" x14ac:dyDescent="0.25">
      <c r="A128" s="67" t="s">
        <v>76</v>
      </c>
      <c r="B128" s="68" t="s">
        <v>28</v>
      </c>
      <c r="C128" s="257"/>
      <c r="D128" s="296" t="s">
        <v>100</v>
      </c>
      <c r="E128" s="288">
        <v>890300279</v>
      </c>
      <c r="F128" s="83" t="s">
        <v>267</v>
      </c>
      <c r="G128" s="121" t="s">
        <v>239</v>
      </c>
      <c r="H128" s="230" t="s">
        <v>285</v>
      </c>
      <c r="I128" s="69" t="s">
        <v>248</v>
      </c>
      <c r="J128" s="69" t="s">
        <v>217</v>
      </c>
      <c r="K128" s="121" t="s">
        <v>355</v>
      </c>
      <c r="L128" s="87">
        <v>80200115914</v>
      </c>
      <c r="M128" s="72">
        <v>3986190</v>
      </c>
      <c r="N128" s="66">
        <f t="shared" si="20"/>
        <v>3986190</v>
      </c>
      <c r="O128" s="137">
        <v>45099</v>
      </c>
      <c r="P128" s="72">
        <f t="shared" si="21"/>
        <v>4084817</v>
      </c>
      <c r="Q128" s="72">
        <f t="shared" si="22"/>
        <v>4084817</v>
      </c>
      <c r="R128" s="129">
        <f t="shared" si="23"/>
        <v>4084817</v>
      </c>
      <c r="S128" s="204" t="e">
        <f t="shared" si="26"/>
        <v>#REF!</v>
      </c>
      <c r="T128" s="125"/>
      <c r="U128" s="126">
        <f t="shared" si="24"/>
        <v>161</v>
      </c>
      <c r="V128" s="127">
        <f t="shared" si="25"/>
        <v>45260</v>
      </c>
      <c r="W128" s="128">
        <f>VLOOKUP(V128,IPC!$B$9:$D$855,3,2)</f>
        <v>137.09</v>
      </c>
      <c r="X128" s="128">
        <f>VLOOKUP(O128,IPC!$B$9:$D$855,3,1)</f>
        <v>133.78</v>
      </c>
    </row>
    <row r="129" spans="1:24" s="67" customFormat="1" ht="26.4" x14ac:dyDescent="0.25">
      <c r="A129" s="67" t="s">
        <v>76</v>
      </c>
      <c r="B129" s="68" t="s">
        <v>28</v>
      </c>
      <c r="C129" s="257"/>
      <c r="D129" s="296" t="s">
        <v>100</v>
      </c>
      <c r="E129" s="288">
        <v>890300279</v>
      </c>
      <c r="F129" s="83" t="s">
        <v>267</v>
      </c>
      <c r="G129" s="121" t="s">
        <v>239</v>
      </c>
      <c r="H129" s="230" t="s">
        <v>285</v>
      </c>
      <c r="I129" s="69" t="s">
        <v>248</v>
      </c>
      <c r="J129" s="69" t="s">
        <v>217</v>
      </c>
      <c r="K129" s="121" t="s">
        <v>356</v>
      </c>
      <c r="L129" s="87">
        <v>80200115914</v>
      </c>
      <c r="M129" s="72">
        <v>3986190</v>
      </c>
      <c r="N129" s="66">
        <f t="shared" si="20"/>
        <v>3986190</v>
      </c>
      <c r="O129" s="137">
        <v>45129</v>
      </c>
      <c r="P129" s="72">
        <f t="shared" si="21"/>
        <v>4064461</v>
      </c>
      <c r="Q129" s="72">
        <f t="shared" si="22"/>
        <v>4064461</v>
      </c>
      <c r="R129" s="129">
        <f t="shared" si="23"/>
        <v>4064461</v>
      </c>
      <c r="S129" s="204" t="e">
        <f t="shared" si="26"/>
        <v>#REF!</v>
      </c>
      <c r="T129" s="125"/>
      <c r="U129" s="126">
        <f t="shared" si="24"/>
        <v>131</v>
      </c>
      <c r="V129" s="127">
        <f t="shared" si="25"/>
        <v>45260</v>
      </c>
      <c r="W129" s="128">
        <f>VLOOKUP(V129,IPC!$B$9:$D$855,3,2)</f>
        <v>137.09</v>
      </c>
      <c r="X129" s="128">
        <f>VLOOKUP(O129,IPC!$B$9:$D$855,3,1)</f>
        <v>134.44999999999999</v>
      </c>
    </row>
    <row r="130" spans="1:24" s="67" customFormat="1" ht="26.4" x14ac:dyDescent="0.25">
      <c r="A130" s="67" t="s">
        <v>76</v>
      </c>
      <c r="B130" s="68" t="s">
        <v>28</v>
      </c>
      <c r="C130" s="257"/>
      <c r="D130" s="296" t="s">
        <v>100</v>
      </c>
      <c r="E130" s="288">
        <v>890300279</v>
      </c>
      <c r="F130" s="83" t="s">
        <v>267</v>
      </c>
      <c r="G130" s="121" t="s">
        <v>239</v>
      </c>
      <c r="H130" s="230" t="s">
        <v>285</v>
      </c>
      <c r="I130" s="69" t="s">
        <v>248</v>
      </c>
      <c r="J130" s="69" t="s">
        <v>217</v>
      </c>
      <c r="K130" s="121" t="s">
        <v>357</v>
      </c>
      <c r="L130" s="87">
        <v>80200115914</v>
      </c>
      <c r="M130" s="72">
        <v>3986190</v>
      </c>
      <c r="N130" s="66">
        <f t="shared" si="20"/>
        <v>3986190</v>
      </c>
      <c r="O130" s="137">
        <v>45160</v>
      </c>
      <c r="P130" s="72">
        <f t="shared" si="21"/>
        <v>4036242</v>
      </c>
      <c r="Q130" s="72">
        <f t="shared" si="22"/>
        <v>4036242</v>
      </c>
      <c r="R130" s="129">
        <f t="shared" si="23"/>
        <v>4036242</v>
      </c>
      <c r="S130" s="204" t="e">
        <f t="shared" si="26"/>
        <v>#REF!</v>
      </c>
      <c r="T130" s="125"/>
      <c r="U130" s="126">
        <f t="shared" si="24"/>
        <v>100</v>
      </c>
      <c r="V130" s="127">
        <f t="shared" si="25"/>
        <v>45260</v>
      </c>
      <c r="W130" s="128">
        <f>VLOOKUP(V130,IPC!$B$9:$D$855,3,2)</f>
        <v>137.09</v>
      </c>
      <c r="X130" s="128">
        <f>VLOOKUP(O130,IPC!$B$9:$D$855,3,1)</f>
        <v>135.38999999999999</v>
      </c>
    </row>
    <row r="131" spans="1:24" s="67" customFormat="1" ht="26.4" x14ac:dyDescent="0.25">
      <c r="A131" s="67" t="s">
        <v>76</v>
      </c>
      <c r="B131" s="68" t="s">
        <v>28</v>
      </c>
      <c r="C131" s="257"/>
      <c r="D131" s="296" t="s">
        <v>100</v>
      </c>
      <c r="E131" s="288">
        <v>890300279</v>
      </c>
      <c r="F131" s="83" t="s">
        <v>267</v>
      </c>
      <c r="G131" s="121" t="s">
        <v>239</v>
      </c>
      <c r="H131" s="230" t="s">
        <v>285</v>
      </c>
      <c r="I131" s="69" t="s">
        <v>248</v>
      </c>
      <c r="J131" s="69" t="s">
        <v>217</v>
      </c>
      <c r="K131" s="121" t="s">
        <v>358</v>
      </c>
      <c r="L131" s="87">
        <v>80200115914</v>
      </c>
      <c r="M131" s="72">
        <v>3986190</v>
      </c>
      <c r="N131" s="66">
        <f t="shared" si="20"/>
        <v>3986190</v>
      </c>
      <c r="O131" s="137">
        <v>45191</v>
      </c>
      <c r="P131" s="72">
        <f t="shared" si="21"/>
        <v>4014891</v>
      </c>
      <c r="Q131" s="72">
        <f t="shared" si="22"/>
        <v>4014891</v>
      </c>
      <c r="R131" s="129">
        <f t="shared" si="23"/>
        <v>4014891</v>
      </c>
      <c r="S131" s="204" t="e">
        <f t="shared" si="26"/>
        <v>#REF!</v>
      </c>
      <c r="T131" s="125"/>
      <c r="U131" s="126">
        <f t="shared" si="24"/>
        <v>69</v>
      </c>
      <c r="V131" s="127">
        <f t="shared" si="25"/>
        <v>45260</v>
      </c>
      <c r="W131" s="128">
        <f>VLOOKUP(V131,IPC!$B$9:$D$855,3,2)</f>
        <v>137.09</v>
      </c>
      <c r="X131" s="128">
        <f>VLOOKUP(O131,IPC!$B$9:$D$855,3,1)</f>
        <v>136.11000000000001</v>
      </c>
    </row>
    <row r="132" spans="1:24" s="67" customFormat="1" ht="26.4" x14ac:dyDescent="0.25">
      <c r="A132" s="67" t="s">
        <v>76</v>
      </c>
      <c r="B132" s="68" t="s">
        <v>28</v>
      </c>
      <c r="C132" s="257"/>
      <c r="D132" s="296" t="s">
        <v>100</v>
      </c>
      <c r="E132" s="288">
        <v>890300279</v>
      </c>
      <c r="F132" s="83" t="s">
        <v>267</v>
      </c>
      <c r="G132" s="121" t="s">
        <v>239</v>
      </c>
      <c r="H132" s="230" t="s">
        <v>285</v>
      </c>
      <c r="I132" s="69" t="s">
        <v>248</v>
      </c>
      <c r="J132" s="69" t="s">
        <v>217</v>
      </c>
      <c r="K132" s="121" t="s">
        <v>359</v>
      </c>
      <c r="L132" s="87">
        <v>80200115914</v>
      </c>
      <c r="M132" s="72">
        <v>3986190</v>
      </c>
      <c r="N132" s="66">
        <f t="shared" si="20"/>
        <v>3986190</v>
      </c>
      <c r="O132" s="137">
        <v>45221</v>
      </c>
      <c r="P132" s="72">
        <f t="shared" si="21"/>
        <v>4004887</v>
      </c>
      <c r="Q132" s="72">
        <f t="shared" si="22"/>
        <v>4004887</v>
      </c>
      <c r="R132" s="129">
        <f t="shared" si="23"/>
        <v>4004887</v>
      </c>
      <c r="S132" s="204" t="e">
        <f t="shared" si="26"/>
        <v>#REF!</v>
      </c>
      <c r="T132" s="125"/>
      <c r="U132" s="126">
        <f t="shared" si="24"/>
        <v>39</v>
      </c>
      <c r="V132" s="127">
        <f t="shared" si="25"/>
        <v>45260</v>
      </c>
      <c r="W132" s="128">
        <f>VLOOKUP(V132,IPC!$B$9:$D$855,3,2)</f>
        <v>137.09</v>
      </c>
      <c r="X132" s="128">
        <f>VLOOKUP(O132,IPC!$B$9:$D$855,3,1)</f>
        <v>136.44999999999999</v>
      </c>
    </row>
    <row r="133" spans="1:24" s="67" customFormat="1" ht="26.4" x14ac:dyDescent="0.25">
      <c r="A133" s="67" t="s">
        <v>76</v>
      </c>
      <c r="B133" s="68" t="s">
        <v>28</v>
      </c>
      <c r="C133" s="257"/>
      <c r="D133" s="296" t="s">
        <v>100</v>
      </c>
      <c r="E133" s="288">
        <v>890300279</v>
      </c>
      <c r="F133" s="83" t="s">
        <v>267</v>
      </c>
      <c r="G133" s="121" t="s">
        <v>239</v>
      </c>
      <c r="H133" s="230" t="s">
        <v>285</v>
      </c>
      <c r="I133" s="69" t="s">
        <v>248</v>
      </c>
      <c r="J133" s="69" t="s">
        <v>217</v>
      </c>
      <c r="K133" s="121" t="s">
        <v>1688</v>
      </c>
      <c r="L133" s="87">
        <v>80200115914</v>
      </c>
      <c r="M133" s="72">
        <v>3986190</v>
      </c>
      <c r="N133" s="66">
        <f t="shared" si="20"/>
        <v>3986190</v>
      </c>
      <c r="O133" s="137">
        <v>45252</v>
      </c>
      <c r="P133" s="72">
        <f t="shared" si="21"/>
        <v>3986190</v>
      </c>
      <c r="Q133" s="72">
        <f t="shared" si="22"/>
        <v>3986190</v>
      </c>
      <c r="R133" s="129">
        <f t="shared" si="23"/>
        <v>3986190</v>
      </c>
      <c r="S133" s="204" t="e">
        <f t="shared" si="26"/>
        <v>#REF!</v>
      </c>
      <c r="T133" s="125"/>
      <c r="U133" s="126">
        <f t="shared" si="24"/>
        <v>8</v>
      </c>
      <c r="V133" s="127">
        <f t="shared" si="25"/>
        <v>45260</v>
      </c>
      <c r="W133" s="128">
        <f>VLOOKUP(V133,IPC!$B$9:$D$855,3,2)</f>
        <v>137.09</v>
      </c>
      <c r="X133" s="128">
        <f>VLOOKUP(O133,IPC!$B$9:$D$855,3,1)</f>
        <v>137.09</v>
      </c>
    </row>
    <row r="134" spans="1:24" s="67" customFormat="1" ht="26.4" x14ac:dyDescent="0.25">
      <c r="A134" s="67" t="s">
        <v>76</v>
      </c>
      <c r="B134" s="68" t="s">
        <v>28</v>
      </c>
      <c r="C134" s="257"/>
      <c r="D134" s="296" t="s">
        <v>100</v>
      </c>
      <c r="E134" s="288">
        <v>890300279</v>
      </c>
      <c r="F134" s="83" t="s">
        <v>267</v>
      </c>
      <c r="G134" s="121" t="s">
        <v>239</v>
      </c>
      <c r="H134" s="121" t="s">
        <v>285</v>
      </c>
      <c r="I134" s="69" t="s">
        <v>248</v>
      </c>
      <c r="J134" s="69" t="s">
        <v>217</v>
      </c>
      <c r="K134" s="121" t="s">
        <v>360</v>
      </c>
      <c r="L134" s="87">
        <v>80200115914</v>
      </c>
      <c r="M134" s="72">
        <v>66049316</v>
      </c>
      <c r="N134" s="66">
        <f>IF(U134&gt;1,M134,0)</f>
        <v>0</v>
      </c>
      <c r="O134" s="137">
        <v>45648</v>
      </c>
      <c r="P134" s="72">
        <f>IFERROR(ROUND((N134*(W134/X134)),0),0)</f>
        <v>0</v>
      </c>
      <c r="Q134" s="72">
        <f>+P134-N134+M134</f>
        <v>66049316</v>
      </c>
      <c r="R134" s="129">
        <f>+Q134</f>
        <v>66049316</v>
      </c>
      <c r="S134" s="204" t="e">
        <f t="shared" si="26"/>
        <v>#REF!</v>
      </c>
      <c r="T134" s="125"/>
      <c r="U134" s="126">
        <f>+$U$7-O134</f>
        <v>-388</v>
      </c>
      <c r="V134" s="127">
        <f t="shared" si="25"/>
        <v>45260</v>
      </c>
      <c r="W134" s="128">
        <f>VLOOKUP(V134,IPC!$B$9:$D$855,3,2)</f>
        <v>137.09</v>
      </c>
      <c r="X134" s="128">
        <f>VLOOKUP(O134,IPC!$B$9:$D$855,3,1)</f>
        <v>141.47999999999999</v>
      </c>
    </row>
    <row r="135" spans="1:24" s="67" customFormat="1" ht="26.4" x14ac:dyDescent="0.25">
      <c r="A135" s="67" t="s">
        <v>76</v>
      </c>
      <c r="B135" s="68" t="s">
        <v>28</v>
      </c>
      <c r="C135" s="257"/>
      <c r="D135" s="296" t="s">
        <v>100</v>
      </c>
      <c r="E135" s="288">
        <v>890300279</v>
      </c>
      <c r="F135" s="83" t="s">
        <v>267</v>
      </c>
      <c r="G135" s="121" t="s">
        <v>239</v>
      </c>
      <c r="H135" s="121" t="s">
        <v>285</v>
      </c>
      <c r="I135" s="69" t="s">
        <v>248</v>
      </c>
      <c r="J135" s="69" t="s">
        <v>217</v>
      </c>
      <c r="K135" s="121" t="s">
        <v>361</v>
      </c>
      <c r="L135" s="87">
        <v>81630028116</v>
      </c>
      <c r="M135" s="72">
        <v>3519996</v>
      </c>
      <c r="N135" s="66">
        <f>IF(U135&gt;1,M135,0)</f>
        <v>3519996</v>
      </c>
      <c r="O135" s="137">
        <v>45167</v>
      </c>
      <c r="P135" s="72">
        <f>IFERROR(ROUND((N135*(W135/X135)),0),0)</f>
        <v>3564194</v>
      </c>
      <c r="Q135" s="72">
        <f>+P135-N135+M135</f>
        <v>3564194</v>
      </c>
      <c r="R135" s="129">
        <f t="shared" si="23"/>
        <v>3564194</v>
      </c>
      <c r="S135" s="204" t="e">
        <f t="shared" si="26"/>
        <v>#REF!</v>
      </c>
      <c r="T135" s="125"/>
      <c r="U135" s="126">
        <f>+$U$7-O135</f>
        <v>93</v>
      </c>
      <c r="V135" s="127">
        <f t="shared" si="25"/>
        <v>45260</v>
      </c>
      <c r="W135" s="128">
        <f>VLOOKUP(V135,IPC!$B$9:$D$855,3,2)</f>
        <v>137.09</v>
      </c>
      <c r="X135" s="128">
        <f>VLOOKUP(O135,IPC!$B$9:$D$855,3,1)</f>
        <v>135.38999999999999</v>
      </c>
    </row>
    <row r="136" spans="1:24" s="67" customFormat="1" ht="26.4" x14ac:dyDescent="0.25">
      <c r="A136" s="67" t="s">
        <v>76</v>
      </c>
      <c r="B136" s="68" t="s">
        <v>28</v>
      </c>
      <c r="C136" s="257"/>
      <c r="D136" s="296" t="s">
        <v>100</v>
      </c>
      <c r="E136" s="288">
        <v>890300279</v>
      </c>
      <c r="F136" s="83" t="s">
        <v>267</v>
      </c>
      <c r="G136" s="121" t="s">
        <v>239</v>
      </c>
      <c r="H136" s="121" t="s">
        <v>285</v>
      </c>
      <c r="I136" s="69" t="s">
        <v>248</v>
      </c>
      <c r="J136" s="69" t="s">
        <v>217</v>
      </c>
      <c r="K136" s="121" t="s">
        <v>358</v>
      </c>
      <c r="L136" s="87">
        <v>81630028116</v>
      </c>
      <c r="M136" s="72">
        <v>3519996</v>
      </c>
      <c r="N136" s="66">
        <f>IF(U136&gt;1,M136,0)</f>
        <v>3519996</v>
      </c>
      <c r="O136" s="137">
        <v>45198</v>
      </c>
      <c r="P136" s="72">
        <f>IFERROR(ROUND((N136*(W136/X136)),0),0)</f>
        <v>3545340</v>
      </c>
      <c r="Q136" s="72">
        <f>+P136-N136+M136</f>
        <v>3545340</v>
      </c>
      <c r="R136" s="129">
        <f t="shared" si="23"/>
        <v>3545340</v>
      </c>
      <c r="S136" s="204" t="e">
        <f t="shared" si="26"/>
        <v>#REF!</v>
      </c>
      <c r="T136" s="125"/>
      <c r="U136" s="126">
        <f>+$U$7-O136</f>
        <v>62</v>
      </c>
      <c r="V136" s="127">
        <f t="shared" si="25"/>
        <v>45260</v>
      </c>
      <c r="W136" s="128">
        <f>VLOOKUP(V136,IPC!$B$9:$D$855,3,2)</f>
        <v>137.09</v>
      </c>
      <c r="X136" s="128">
        <f>VLOOKUP(O136,IPC!$B$9:$D$855,3,1)</f>
        <v>136.11000000000001</v>
      </c>
    </row>
    <row r="137" spans="1:24" s="67" customFormat="1" ht="26.4" x14ac:dyDescent="0.25">
      <c r="A137" s="67" t="s">
        <v>76</v>
      </c>
      <c r="B137" s="68" t="s">
        <v>28</v>
      </c>
      <c r="C137" s="257"/>
      <c r="D137" s="296" t="s">
        <v>100</v>
      </c>
      <c r="E137" s="288">
        <v>890300279</v>
      </c>
      <c r="F137" s="83" t="s">
        <v>267</v>
      </c>
      <c r="G137" s="121" t="s">
        <v>239</v>
      </c>
      <c r="H137" s="121" t="s">
        <v>285</v>
      </c>
      <c r="I137" s="69" t="s">
        <v>248</v>
      </c>
      <c r="J137" s="69" t="s">
        <v>217</v>
      </c>
      <c r="K137" s="121" t="s">
        <v>359</v>
      </c>
      <c r="L137" s="87">
        <v>81630028116</v>
      </c>
      <c r="M137" s="72">
        <v>3520000</v>
      </c>
      <c r="N137" s="66">
        <f t="shared" si="20"/>
        <v>3520000</v>
      </c>
      <c r="O137" s="137">
        <v>45228</v>
      </c>
      <c r="P137" s="72">
        <f t="shared" si="21"/>
        <v>3536510</v>
      </c>
      <c r="Q137" s="72">
        <f t="shared" si="22"/>
        <v>3536510</v>
      </c>
      <c r="R137" s="129">
        <f t="shared" si="23"/>
        <v>3536510</v>
      </c>
      <c r="S137" s="204" t="e">
        <f t="shared" si="26"/>
        <v>#REF!</v>
      </c>
      <c r="T137" s="125"/>
      <c r="U137" s="126">
        <f t="shared" si="24"/>
        <v>32</v>
      </c>
      <c r="V137" s="127">
        <f t="shared" si="25"/>
        <v>45260</v>
      </c>
      <c r="W137" s="128">
        <f>VLOOKUP(V137,IPC!$B$9:$D$855,3,2)</f>
        <v>137.09</v>
      </c>
      <c r="X137" s="128">
        <f>VLOOKUP(O137,IPC!$B$9:$D$855,3,1)</f>
        <v>136.44999999999999</v>
      </c>
    </row>
    <row r="138" spans="1:24" s="67" customFormat="1" ht="26.4" x14ac:dyDescent="0.25">
      <c r="A138" s="67" t="s">
        <v>76</v>
      </c>
      <c r="B138" s="68" t="s">
        <v>28</v>
      </c>
      <c r="C138" s="257"/>
      <c r="D138" s="296" t="s">
        <v>100</v>
      </c>
      <c r="E138" s="288">
        <v>890300279</v>
      </c>
      <c r="F138" s="83" t="s">
        <v>267</v>
      </c>
      <c r="G138" s="121" t="s">
        <v>239</v>
      </c>
      <c r="H138" s="121" t="s">
        <v>285</v>
      </c>
      <c r="I138" s="69" t="s">
        <v>248</v>
      </c>
      <c r="J138" s="69" t="s">
        <v>217</v>
      </c>
      <c r="K138" s="121" t="s">
        <v>1688</v>
      </c>
      <c r="L138" s="87">
        <v>81630028116</v>
      </c>
      <c r="M138" s="72">
        <v>3520000</v>
      </c>
      <c r="N138" s="66">
        <f t="shared" si="20"/>
        <v>0</v>
      </c>
      <c r="O138" s="137">
        <v>45259</v>
      </c>
      <c r="P138" s="72">
        <f t="shared" si="21"/>
        <v>0</v>
      </c>
      <c r="Q138" s="72">
        <f t="shared" si="22"/>
        <v>3520000</v>
      </c>
      <c r="R138" s="129">
        <f t="shared" si="23"/>
        <v>3520000</v>
      </c>
      <c r="S138" s="204" t="e">
        <f t="shared" si="26"/>
        <v>#REF!</v>
      </c>
      <c r="T138" s="125"/>
      <c r="U138" s="126">
        <f t="shared" si="24"/>
        <v>1</v>
      </c>
      <c r="V138" s="127">
        <f t="shared" si="25"/>
        <v>45260</v>
      </c>
      <c r="W138" s="128">
        <f>VLOOKUP(V138,IPC!$B$9:$D$855,3,2)</f>
        <v>137.09</v>
      </c>
      <c r="X138" s="128">
        <f>VLOOKUP(O138,IPC!$B$9:$D$855,3,1)</f>
        <v>137.09</v>
      </c>
    </row>
    <row r="139" spans="1:24" s="67" customFormat="1" ht="26.4" x14ac:dyDescent="0.25">
      <c r="A139" s="67" t="s">
        <v>76</v>
      </c>
      <c r="B139" s="68" t="s">
        <v>28</v>
      </c>
      <c r="C139" s="257"/>
      <c r="D139" s="296" t="s">
        <v>100</v>
      </c>
      <c r="E139" s="288">
        <v>890300279</v>
      </c>
      <c r="F139" s="83" t="s">
        <v>267</v>
      </c>
      <c r="G139" s="121" t="s">
        <v>239</v>
      </c>
      <c r="H139" s="121" t="s">
        <v>285</v>
      </c>
      <c r="I139" s="69" t="s">
        <v>248</v>
      </c>
      <c r="J139" s="69" t="s">
        <v>217</v>
      </c>
      <c r="K139" s="121" t="s">
        <v>360</v>
      </c>
      <c r="L139" s="87">
        <v>81630028116</v>
      </c>
      <c r="M139" s="72">
        <v>91520000</v>
      </c>
      <c r="N139" s="66">
        <f>IF(U139&gt;1,M139,0)</f>
        <v>0</v>
      </c>
      <c r="O139" s="137">
        <v>45929</v>
      </c>
      <c r="P139" s="72">
        <f>IFERROR(ROUND((N139*(W139/X139)),0),0)</f>
        <v>0</v>
      </c>
      <c r="Q139" s="72">
        <f>+P139-N139+M139</f>
        <v>91520000</v>
      </c>
      <c r="R139" s="129">
        <f>+Q139</f>
        <v>91520000</v>
      </c>
      <c r="S139" s="204" t="e">
        <f t="shared" si="26"/>
        <v>#REF!</v>
      </c>
      <c r="T139" s="125"/>
      <c r="U139" s="126">
        <f t="shared" si="24"/>
        <v>-669</v>
      </c>
      <c r="V139" s="127">
        <f t="shared" si="25"/>
        <v>45260</v>
      </c>
      <c r="W139" s="128">
        <f>VLOOKUP(V139,IPC!$B$9:$D$855,3,2)</f>
        <v>137.09</v>
      </c>
      <c r="X139" s="128">
        <f>VLOOKUP(O139,IPC!$B$9:$D$855,3,1)</f>
        <v>141.47999999999999</v>
      </c>
    </row>
    <row r="140" spans="1:24" s="67" customFormat="1" ht="26.4" x14ac:dyDescent="0.25">
      <c r="A140" s="67" t="s">
        <v>76</v>
      </c>
      <c r="B140" s="68" t="s">
        <v>28</v>
      </c>
      <c r="C140" s="257"/>
      <c r="D140" s="296" t="s">
        <v>100</v>
      </c>
      <c r="E140" s="288">
        <v>890300279</v>
      </c>
      <c r="F140" s="83" t="s">
        <v>267</v>
      </c>
      <c r="G140" s="121" t="s">
        <v>239</v>
      </c>
      <c r="H140" s="121" t="s">
        <v>285</v>
      </c>
      <c r="I140" s="69" t="s">
        <v>248</v>
      </c>
      <c r="J140" s="69" t="s">
        <v>217</v>
      </c>
      <c r="K140" s="121" t="s">
        <v>362</v>
      </c>
      <c r="L140" s="87">
        <v>81630031805</v>
      </c>
      <c r="M140" s="72">
        <v>1640393</v>
      </c>
      <c r="N140" s="66">
        <f>IF(U140&gt;1,M140,0)</f>
        <v>1640393</v>
      </c>
      <c r="O140" s="137">
        <v>45133</v>
      </c>
      <c r="P140" s="72">
        <f>IFERROR(ROUND((N140*(W140/X140)),0),0)</f>
        <v>1672603</v>
      </c>
      <c r="Q140" s="72">
        <f>+P140-N140+M140</f>
        <v>1672603</v>
      </c>
      <c r="R140" s="129">
        <f t="shared" si="23"/>
        <v>1672603</v>
      </c>
      <c r="S140" s="204" t="e">
        <f t="shared" si="26"/>
        <v>#REF!</v>
      </c>
      <c r="T140" s="125"/>
      <c r="U140" s="126">
        <f t="shared" si="24"/>
        <v>127</v>
      </c>
      <c r="V140" s="127">
        <f t="shared" si="25"/>
        <v>45260</v>
      </c>
      <c r="W140" s="128">
        <f>VLOOKUP(V140,IPC!$B$9:$D$855,3,2)</f>
        <v>137.09</v>
      </c>
      <c r="X140" s="128">
        <f>VLOOKUP(O140,IPC!$B$9:$D$855,3,1)</f>
        <v>134.44999999999999</v>
      </c>
    </row>
    <row r="141" spans="1:24" s="67" customFormat="1" ht="26.4" x14ac:dyDescent="0.25">
      <c r="A141" s="67" t="s">
        <v>76</v>
      </c>
      <c r="B141" s="68" t="s">
        <v>28</v>
      </c>
      <c r="C141" s="257"/>
      <c r="D141" s="296" t="s">
        <v>100</v>
      </c>
      <c r="E141" s="288">
        <v>890300279</v>
      </c>
      <c r="F141" s="83" t="s">
        <v>267</v>
      </c>
      <c r="G141" s="121" t="s">
        <v>239</v>
      </c>
      <c r="H141" s="121" t="s">
        <v>285</v>
      </c>
      <c r="I141" s="69" t="s">
        <v>248</v>
      </c>
      <c r="J141" s="69" t="s">
        <v>217</v>
      </c>
      <c r="K141" s="121" t="s">
        <v>363</v>
      </c>
      <c r="L141" s="87">
        <v>81630031805</v>
      </c>
      <c r="M141" s="72">
        <v>1640393</v>
      </c>
      <c r="N141" s="66">
        <f>IF(U141&gt;1,M141,0)</f>
        <v>1640393</v>
      </c>
      <c r="O141" s="137">
        <v>45164</v>
      </c>
      <c r="P141" s="72">
        <f>IFERROR(ROUND((N141*(W141/X141)),0),0)</f>
        <v>1660990</v>
      </c>
      <c r="Q141" s="72">
        <f>+P141-N141+M141</f>
        <v>1660990</v>
      </c>
      <c r="R141" s="129">
        <f t="shared" si="23"/>
        <v>1660990</v>
      </c>
      <c r="S141" s="204" t="e">
        <f t="shared" si="26"/>
        <v>#REF!</v>
      </c>
      <c r="T141" s="125"/>
      <c r="U141" s="126">
        <f t="shared" si="24"/>
        <v>96</v>
      </c>
      <c r="V141" s="127">
        <f t="shared" si="25"/>
        <v>45260</v>
      </c>
      <c r="W141" s="128">
        <f>VLOOKUP(V141,IPC!$B$9:$D$855,3,2)</f>
        <v>137.09</v>
      </c>
      <c r="X141" s="128">
        <f>VLOOKUP(O141,IPC!$B$9:$D$855,3,1)</f>
        <v>135.38999999999999</v>
      </c>
    </row>
    <row r="142" spans="1:24" s="67" customFormat="1" ht="26.4" x14ac:dyDescent="0.25">
      <c r="A142" s="67" t="s">
        <v>76</v>
      </c>
      <c r="B142" s="68" t="s">
        <v>28</v>
      </c>
      <c r="C142" s="257"/>
      <c r="D142" s="296" t="s">
        <v>100</v>
      </c>
      <c r="E142" s="288">
        <v>890300279</v>
      </c>
      <c r="F142" s="83" t="s">
        <v>267</v>
      </c>
      <c r="G142" s="121" t="s">
        <v>239</v>
      </c>
      <c r="H142" s="121" t="s">
        <v>285</v>
      </c>
      <c r="I142" s="69" t="s">
        <v>248</v>
      </c>
      <c r="J142" s="69" t="s">
        <v>217</v>
      </c>
      <c r="K142" s="121" t="s">
        <v>364</v>
      </c>
      <c r="L142" s="87">
        <v>81630031805</v>
      </c>
      <c r="M142" s="72">
        <v>1640393</v>
      </c>
      <c r="N142" s="66">
        <f>IF(U142&gt;1,M142,0)</f>
        <v>1640393</v>
      </c>
      <c r="O142" s="137">
        <v>45195</v>
      </c>
      <c r="P142" s="72">
        <f>IFERROR(ROUND((N142*(W142/X142)),0),0)</f>
        <v>1652204</v>
      </c>
      <c r="Q142" s="72">
        <f>+P142-N142+M142</f>
        <v>1652204</v>
      </c>
      <c r="R142" s="129">
        <f>+Q142</f>
        <v>1652204</v>
      </c>
      <c r="S142" s="204" t="e">
        <f t="shared" si="26"/>
        <v>#REF!</v>
      </c>
      <c r="T142" s="125"/>
      <c r="U142" s="126">
        <f t="shared" si="24"/>
        <v>65</v>
      </c>
      <c r="V142" s="127">
        <f t="shared" si="25"/>
        <v>45260</v>
      </c>
      <c r="W142" s="128">
        <f>VLOOKUP(V142,IPC!$B$9:$D$855,3,2)</f>
        <v>137.09</v>
      </c>
      <c r="X142" s="128">
        <f>VLOOKUP(O142,IPC!$B$9:$D$855,3,1)</f>
        <v>136.11000000000001</v>
      </c>
    </row>
    <row r="143" spans="1:24" s="67" customFormat="1" ht="26.4" x14ac:dyDescent="0.25">
      <c r="A143" s="67" t="s">
        <v>76</v>
      </c>
      <c r="B143" s="68" t="s">
        <v>28</v>
      </c>
      <c r="C143" s="257"/>
      <c r="D143" s="296" t="s">
        <v>100</v>
      </c>
      <c r="E143" s="288">
        <v>890300279</v>
      </c>
      <c r="F143" s="83" t="s">
        <v>267</v>
      </c>
      <c r="G143" s="121" t="s">
        <v>239</v>
      </c>
      <c r="H143" s="121" t="s">
        <v>285</v>
      </c>
      <c r="I143" s="69" t="s">
        <v>248</v>
      </c>
      <c r="J143" s="69" t="s">
        <v>217</v>
      </c>
      <c r="K143" s="121" t="s">
        <v>365</v>
      </c>
      <c r="L143" s="87">
        <v>81630031805</v>
      </c>
      <c r="M143" s="72">
        <v>1640393</v>
      </c>
      <c r="N143" s="66">
        <f t="shared" ref="N143:N206" si="27">IF(U143&gt;1,M143,0)</f>
        <v>1640393</v>
      </c>
      <c r="O143" s="137">
        <v>45225</v>
      </c>
      <c r="P143" s="72">
        <f t="shared" ref="P143:P206" si="28">IFERROR(ROUND((N143*(W143/X143)),0),0)</f>
        <v>1648087</v>
      </c>
      <c r="Q143" s="72">
        <f t="shared" ref="Q143:Q206" si="29">+P143-N143+M143</f>
        <v>1648087</v>
      </c>
      <c r="R143" s="129">
        <f t="shared" si="23"/>
        <v>1648087</v>
      </c>
      <c r="S143" s="204" t="e">
        <f t="shared" si="26"/>
        <v>#REF!</v>
      </c>
      <c r="T143" s="125"/>
      <c r="U143" s="126">
        <f t="shared" si="24"/>
        <v>35</v>
      </c>
      <c r="V143" s="127">
        <f t="shared" si="25"/>
        <v>45260</v>
      </c>
      <c r="W143" s="128">
        <f>VLOOKUP(V143,IPC!$B$9:$D$855,3,2)</f>
        <v>137.09</v>
      </c>
      <c r="X143" s="128">
        <f>VLOOKUP(O143,IPC!$B$9:$D$855,3,1)</f>
        <v>136.44999999999999</v>
      </c>
    </row>
    <row r="144" spans="1:24" s="67" customFormat="1" ht="26.4" x14ac:dyDescent="0.25">
      <c r="A144" s="67" t="s">
        <v>76</v>
      </c>
      <c r="B144" s="68" t="s">
        <v>28</v>
      </c>
      <c r="C144" s="257"/>
      <c r="D144" s="296" t="s">
        <v>100</v>
      </c>
      <c r="E144" s="288">
        <v>890300279</v>
      </c>
      <c r="F144" s="83" t="s">
        <v>267</v>
      </c>
      <c r="G144" s="121" t="s">
        <v>239</v>
      </c>
      <c r="H144" s="121" t="s">
        <v>285</v>
      </c>
      <c r="I144" s="69" t="s">
        <v>248</v>
      </c>
      <c r="J144" s="69" t="s">
        <v>217</v>
      </c>
      <c r="K144" s="121" t="s">
        <v>1689</v>
      </c>
      <c r="L144" s="87">
        <v>81630031805</v>
      </c>
      <c r="M144" s="72">
        <v>1640393</v>
      </c>
      <c r="N144" s="66">
        <f t="shared" si="27"/>
        <v>1640393</v>
      </c>
      <c r="O144" s="137">
        <v>45256</v>
      </c>
      <c r="P144" s="72">
        <f t="shared" si="28"/>
        <v>1640393</v>
      </c>
      <c r="Q144" s="72">
        <f t="shared" si="29"/>
        <v>1640393</v>
      </c>
      <c r="R144" s="129">
        <f t="shared" si="23"/>
        <v>1640393</v>
      </c>
      <c r="S144" s="204" t="e">
        <f t="shared" si="26"/>
        <v>#REF!</v>
      </c>
      <c r="T144" s="125"/>
      <c r="U144" s="126">
        <f t="shared" si="24"/>
        <v>4</v>
      </c>
      <c r="V144" s="127">
        <f t="shared" si="25"/>
        <v>45260</v>
      </c>
      <c r="W144" s="128">
        <f>VLOOKUP(V144,IPC!$B$9:$D$855,3,2)</f>
        <v>137.09</v>
      </c>
      <c r="X144" s="128">
        <f>VLOOKUP(O144,IPC!$B$9:$D$855,3,1)</f>
        <v>137.09</v>
      </c>
    </row>
    <row r="145" spans="1:24" s="67" customFormat="1" ht="26.4" x14ac:dyDescent="0.25">
      <c r="A145" s="67" t="s">
        <v>76</v>
      </c>
      <c r="B145" s="68" t="s">
        <v>28</v>
      </c>
      <c r="C145" s="257"/>
      <c r="D145" s="296" t="s">
        <v>100</v>
      </c>
      <c r="E145" s="288">
        <v>890300279</v>
      </c>
      <c r="F145" s="83" t="s">
        <v>267</v>
      </c>
      <c r="G145" s="121" t="s">
        <v>239</v>
      </c>
      <c r="H145" s="121" t="s">
        <v>285</v>
      </c>
      <c r="I145" s="69" t="s">
        <v>248</v>
      </c>
      <c r="J145" s="69" t="s">
        <v>217</v>
      </c>
      <c r="K145" s="121" t="s">
        <v>366</v>
      </c>
      <c r="L145" s="87">
        <v>81630031805</v>
      </c>
      <c r="M145" s="72">
        <v>3583086</v>
      </c>
      <c r="N145" s="66">
        <f t="shared" si="27"/>
        <v>0</v>
      </c>
      <c r="O145" s="137">
        <v>45408</v>
      </c>
      <c r="P145" s="72">
        <f t="shared" si="28"/>
        <v>0</v>
      </c>
      <c r="Q145" s="72">
        <f t="shared" si="29"/>
        <v>3583086</v>
      </c>
      <c r="R145" s="129">
        <f t="shared" si="23"/>
        <v>3583086</v>
      </c>
      <c r="S145" s="204" t="e">
        <f t="shared" si="26"/>
        <v>#REF!</v>
      </c>
      <c r="T145" s="125"/>
      <c r="U145" s="126">
        <f t="shared" si="24"/>
        <v>-148</v>
      </c>
      <c r="V145" s="127">
        <f t="shared" si="25"/>
        <v>45260</v>
      </c>
      <c r="W145" s="128">
        <f>VLOOKUP(V145,IPC!$B$9:$D$855,3,2)</f>
        <v>137.09</v>
      </c>
      <c r="X145" s="128">
        <f>VLOOKUP(O145,IPC!$B$9:$D$855,3,1)</f>
        <v>141.47999999999999</v>
      </c>
    </row>
    <row r="146" spans="1:24" s="67" customFormat="1" ht="26.4" x14ac:dyDescent="0.25">
      <c r="A146" s="67" t="s">
        <v>76</v>
      </c>
      <c r="B146" s="68" t="s">
        <v>28</v>
      </c>
      <c r="C146" s="257"/>
      <c r="D146" s="296" t="s">
        <v>259</v>
      </c>
      <c r="E146" s="288">
        <v>800149923</v>
      </c>
      <c r="F146" s="83" t="s">
        <v>268</v>
      </c>
      <c r="G146" s="121" t="s">
        <v>108</v>
      </c>
      <c r="H146" s="121" t="s">
        <v>286</v>
      </c>
      <c r="I146" s="69" t="s">
        <v>248</v>
      </c>
      <c r="J146" s="69" t="s">
        <v>217</v>
      </c>
      <c r="K146" s="121" t="s">
        <v>367</v>
      </c>
      <c r="L146" s="87">
        <v>1400118220</v>
      </c>
      <c r="M146" s="72">
        <v>6375744</v>
      </c>
      <c r="N146" s="66">
        <f t="shared" si="27"/>
        <v>6375744</v>
      </c>
      <c r="O146" s="137">
        <v>44930</v>
      </c>
      <c r="P146" s="72">
        <f t="shared" si="28"/>
        <v>6814148</v>
      </c>
      <c r="Q146" s="72">
        <f t="shared" si="29"/>
        <v>6814148</v>
      </c>
      <c r="R146" s="129">
        <f t="shared" si="23"/>
        <v>6814148</v>
      </c>
      <c r="S146" s="204" t="e">
        <f t="shared" ref="S146:S177" si="30">+R146/$R$809</f>
        <v>#REF!</v>
      </c>
      <c r="T146" s="125"/>
      <c r="U146" s="126">
        <f t="shared" si="24"/>
        <v>330</v>
      </c>
      <c r="V146" s="127">
        <f t="shared" si="25"/>
        <v>45260</v>
      </c>
      <c r="W146" s="128">
        <f>VLOOKUP(V146,IPC!$B$9:$D$855,3,2)</f>
        <v>137.09</v>
      </c>
      <c r="X146" s="128">
        <f>VLOOKUP(O146,IPC!$B$9:$D$855,3,1)</f>
        <v>128.27000000000001</v>
      </c>
    </row>
    <row r="147" spans="1:24" s="67" customFormat="1" ht="26.4" x14ac:dyDescent="0.25">
      <c r="A147" s="67" t="s">
        <v>76</v>
      </c>
      <c r="B147" s="68" t="s">
        <v>28</v>
      </c>
      <c r="C147" s="257"/>
      <c r="D147" s="296" t="s">
        <v>259</v>
      </c>
      <c r="E147" s="288">
        <v>800149923</v>
      </c>
      <c r="F147" s="83" t="s">
        <v>269</v>
      </c>
      <c r="G147" s="121" t="s">
        <v>108</v>
      </c>
      <c r="H147" s="121" t="s">
        <v>286</v>
      </c>
      <c r="I147" s="69" t="s">
        <v>248</v>
      </c>
      <c r="J147" s="69" t="s">
        <v>217</v>
      </c>
      <c r="K147" s="121" t="s">
        <v>368</v>
      </c>
      <c r="L147" s="87">
        <v>1400118220</v>
      </c>
      <c r="M147" s="72">
        <v>6375744</v>
      </c>
      <c r="N147" s="66">
        <f t="shared" si="27"/>
        <v>6375744</v>
      </c>
      <c r="O147" s="137">
        <v>44961</v>
      </c>
      <c r="P147" s="72">
        <f t="shared" si="28"/>
        <v>6702843</v>
      </c>
      <c r="Q147" s="72">
        <f t="shared" si="29"/>
        <v>6702843</v>
      </c>
      <c r="R147" s="129">
        <f t="shared" si="23"/>
        <v>6702843</v>
      </c>
      <c r="S147" s="204" t="e">
        <f t="shared" si="30"/>
        <v>#REF!</v>
      </c>
      <c r="T147" s="125"/>
      <c r="U147" s="126">
        <f t="shared" si="24"/>
        <v>299</v>
      </c>
      <c r="V147" s="127">
        <f t="shared" si="25"/>
        <v>45260</v>
      </c>
      <c r="W147" s="128">
        <f>VLOOKUP(V147,IPC!$B$9:$D$855,3,2)</f>
        <v>137.09</v>
      </c>
      <c r="X147" s="128">
        <f>VLOOKUP(O147,IPC!$B$9:$D$855,3,1)</f>
        <v>130.4</v>
      </c>
    </row>
    <row r="148" spans="1:24" s="67" customFormat="1" ht="26.4" x14ac:dyDescent="0.25">
      <c r="A148" s="67" t="s">
        <v>76</v>
      </c>
      <c r="B148" s="68" t="s">
        <v>28</v>
      </c>
      <c r="C148" s="257"/>
      <c r="D148" s="296" t="s">
        <v>259</v>
      </c>
      <c r="E148" s="288">
        <v>800149923</v>
      </c>
      <c r="F148" s="83" t="s">
        <v>270</v>
      </c>
      <c r="G148" s="121" t="s">
        <v>108</v>
      </c>
      <c r="H148" s="121" t="s">
        <v>286</v>
      </c>
      <c r="I148" s="69" t="s">
        <v>248</v>
      </c>
      <c r="J148" s="69" t="s">
        <v>217</v>
      </c>
      <c r="K148" s="121" t="s">
        <v>369</v>
      </c>
      <c r="L148" s="87">
        <v>1400118220</v>
      </c>
      <c r="M148" s="72">
        <v>6375744</v>
      </c>
      <c r="N148" s="66">
        <f t="shared" si="27"/>
        <v>6375744</v>
      </c>
      <c r="O148" s="137">
        <v>44989</v>
      </c>
      <c r="P148" s="72">
        <f t="shared" si="28"/>
        <v>6633154</v>
      </c>
      <c r="Q148" s="72">
        <f t="shared" si="29"/>
        <v>6633154</v>
      </c>
      <c r="R148" s="129">
        <f t="shared" si="23"/>
        <v>6633154</v>
      </c>
      <c r="S148" s="204" t="e">
        <f t="shared" si="30"/>
        <v>#REF!</v>
      </c>
      <c r="T148" s="125"/>
      <c r="U148" s="126">
        <f t="shared" si="24"/>
        <v>271</v>
      </c>
      <c r="V148" s="127">
        <f t="shared" si="25"/>
        <v>45260</v>
      </c>
      <c r="W148" s="128">
        <f>VLOOKUP(V148,IPC!$B$9:$D$855,3,2)</f>
        <v>137.09</v>
      </c>
      <c r="X148" s="128">
        <f>VLOOKUP(O148,IPC!$B$9:$D$855,3,1)</f>
        <v>131.77000000000001</v>
      </c>
    </row>
    <row r="149" spans="1:24" s="67" customFormat="1" ht="26.4" x14ac:dyDescent="0.25">
      <c r="A149" s="67" t="s">
        <v>76</v>
      </c>
      <c r="B149" s="68" t="s">
        <v>28</v>
      </c>
      <c r="C149" s="257"/>
      <c r="D149" s="296" t="s">
        <v>259</v>
      </c>
      <c r="E149" s="288">
        <v>800149923</v>
      </c>
      <c r="F149" s="83" t="s">
        <v>271</v>
      </c>
      <c r="G149" s="121" t="s">
        <v>108</v>
      </c>
      <c r="H149" s="121" t="s">
        <v>286</v>
      </c>
      <c r="I149" s="69" t="s">
        <v>248</v>
      </c>
      <c r="J149" s="69" t="s">
        <v>217</v>
      </c>
      <c r="K149" s="121" t="s">
        <v>370</v>
      </c>
      <c r="L149" s="87">
        <v>1400118220</v>
      </c>
      <c r="M149" s="72">
        <v>6375744</v>
      </c>
      <c r="N149" s="66">
        <f t="shared" si="27"/>
        <v>6375744</v>
      </c>
      <c r="O149" s="137">
        <v>45020</v>
      </c>
      <c r="P149" s="72">
        <f t="shared" si="28"/>
        <v>6581707</v>
      </c>
      <c r="Q149" s="72">
        <f t="shared" si="29"/>
        <v>6581707</v>
      </c>
      <c r="R149" s="129">
        <f>+Q149</f>
        <v>6581707</v>
      </c>
      <c r="S149" s="204" t="e">
        <f t="shared" si="30"/>
        <v>#REF!</v>
      </c>
      <c r="T149" s="125"/>
      <c r="U149" s="126">
        <f t="shared" si="24"/>
        <v>240</v>
      </c>
      <c r="V149" s="127">
        <f t="shared" si="25"/>
        <v>45260</v>
      </c>
      <c r="W149" s="128">
        <f>VLOOKUP(V149,IPC!$B$9:$D$855,3,2)</f>
        <v>137.09</v>
      </c>
      <c r="X149" s="128">
        <f>VLOOKUP(O149,IPC!$B$9:$D$855,3,1)</f>
        <v>132.80000000000001</v>
      </c>
    </row>
    <row r="150" spans="1:24" s="67" customFormat="1" ht="26.4" x14ac:dyDescent="0.25">
      <c r="A150" s="67" t="s">
        <v>76</v>
      </c>
      <c r="B150" s="68" t="s">
        <v>28</v>
      </c>
      <c r="C150" s="257"/>
      <c r="D150" s="296" t="s">
        <v>259</v>
      </c>
      <c r="E150" s="288">
        <v>800149923</v>
      </c>
      <c r="F150" s="83" t="s">
        <v>272</v>
      </c>
      <c r="G150" s="121" t="s">
        <v>108</v>
      </c>
      <c r="H150" s="121" t="s">
        <v>286</v>
      </c>
      <c r="I150" s="69" t="s">
        <v>248</v>
      </c>
      <c r="J150" s="69" t="s">
        <v>217</v>
      </c>
      <c r="K150" s="121" t="s">
        <v>371</v>
      </c>
      <c r="L150" s="87">
        <v>1400118220</v>
      </c>
      <c r="M150" s="72">
        <v>6375744</v>
      </c>
      <c r="N150" s="66">
        <f t="shared" si="27"/>
        <v>6375744</v>
      </c>
      <c r="O150" s="137">
        <v>45050</v>
      </c>
      <c r="P150" s="72">
        <f t="shared" si="28"/>
        <v>6553087</v>
      </c>
      <c r="Q150" s="72">
        <f t="shared" si="29"/>
        <v>6553087</v>
      </c>
      <c r="R150" s="129">
        <f t="shared" si="23"/>
        <v>6553087</v>
      </c>
      <c r="S150" s="204" t="e">
        <f t="shared" si="30"/>
        <v>#REF!</v>
      </c>
      <c r="T150" s="125"/>
      <c r="U150" s="126">
        <f t="shared" si="24"/>
        <v>210</v>
      </c>
      <c r="V150" s="127">
        <f t="shared" si="25"/>
        <v>45260</v>
      </c>
      <c r="W150" s="128">
        <f>VLOOKUP(V150,IPC!$B$9:$D$855,3,2)</f>
        <v>137.09</v>
      </c>
      <c r="X150" s="128">
        <f>VLOOKUP(O150,IPC!$B$9:$D$855,3,1)</f>
        <v>133.38</v>
      </c>
    </row>
    <row r="151" spans="1:24" s="67" customFormat="1" ht="26.4" x14ac:dyDescent="0.25">
      <c r="A151" s="67" t="s">
        <v>76</v>
      </c>
      <c r="B151" s="68" t="s">
        <v>28</v>
      </c>
      <c r="C151" s="257"/>
      <c r="D151" s="296" t="s">
        <v>259</v>
      </c>
      <c r="E151" s="288">
        <v>800149923</v>
      </c>
      <c r="F151" s="83" t="s">
        <v>273</v>
      </c>
      <c r="G151" s="121" t="s">
        <v>108</v>
      </c>
      <c r="H151" s="121" t="s">
        <v>286</v>
      </c>
      <c r="I151" s="69" t="s">
        <v>248</v>
      </c>
      <c r="J151" s="69" t="s">
        <v>217</v>
      </c>
      <c r="K151" s="121" t="s">
        <v>372</v>
      </c>
      <c r="L151" s="87">
        <v>1400118220</v>
      </c>
      <c r="M151" s="72">
        <v>6375744</v>
      </c>
      <c r="N151" s="66">
        <f t="shared" si="27"/>
        <v>6375744</v>
      </c>
      <c r="O151" s="137">
        <v>45081</v>
      </c>
      <c r="P151" s="72">
        <f t="shared" si="28"/>
        <v>6533493</v>
      </c>
      <c r="Q151" s="72">
        <f t="shared" si="29"/>
        <v>6533493</v>
      </c>
      <c r="R151" s="129">
        <f t="shared" si="23"/>
        <v>6533493</v>
      </c>
      <c r="S151" s="204" t="e">
        <f t="shared" si="30"/>
        <v>#REF!</v>
      </c>
      <c r="T151" s="125"/>
      <c r="U151" s="126">
        <f t="shared" si="24"/>
        <v>179</v>
      </c>
      <c r="V151" s="127">
        <f t="shared" si="25"/>
        <v>45260</v>
      </c>
      <c r="W151" s="128">
        <f>VLOOKUP(V151,IPC!$B$9:$D$855,3,2)</f>
        <v>137.09</v>
      </c>
      <c r="X151" s="128">
        <f>VLOOKUP(O151,IPC!$B$9:$D$855,3,1)</f>
        <v>133.78</v>
      </c>
    </row>
    <row r="152" spans="1:24" s="67" customFormat="1" ht="26.4" x14ac:dyDescent="0.25">
      <c r="A152" s="67" t="s">
        <v>76</v>
      </c>
      <c r="B152" s="68" t="s">
        <v>28</v>
      </c>
      <c r="C152" s="257"/>
      <c r="D152" s="296" t="s">
        <v>259</v>
      </c>
      <c r="E152" s="288">
        <v>800149923</v>
      </c>
      <c r="F152" s="83" t="s">
        <v>274</v>
      </c>
      <c r="G152" s="121" t="s">
        <v>108</v>
      </c>
      <c r="H152" s="121" t="s">
        <v>286</v>
      </c>
      <c r="I152" s="69" t="s">
        <v>248</v>
      </c>
      <c r="J152" s="69" t="s">
        <v>217</v>
      </c>
      <c r="K152" s="121" t="s">
        <v>373</v>
      </c>
      <c r="L152" s="87">
        <v>1400118220</v>
      </c>
      <c r="M152" s="72">
        <v>6375744</v>
      </c>
      <c r="N152" s="66">
        <f t="shared" si="27"/>
        <v>6375744</v>
      </c>
      <c r="O152" s="137">
        <v>45111</v>
      </c>
      <c r="P152" s="72">
        <f t="shared" si="28"/>
        <v>6500935</v>
      </c>
      <c r="Q152" s="72">
        <f t="shared" si="29"/>
        <v>6500935</v>
      </c>
      <c r="R152" s="129">
        <f t="shared" si="23"/>
        <v>6500935</v>
      </c>
      <c r="S152" s="204" t="e">
        <f t="shared" si="30"/>
        <v>#REF!</v>
      </c>
      <c r="T152" s="125"/>
      <c r="U152" s="126">
        <f t="shared" si="24"/>
        <v>149</v>
      </c>
      <c r="V152" s="127">
        <f t="shared" si="25"/>
        <v>45260</v>
      </c>
      <c r="W152" s="128">
        <f>VLOOKUP(V152,IPC!$B$9:$D$855,3,2)</f>
        <v>137.09</v>
      </c>
      <c r="X152" s="128">
        <f>VLOOKUP(O152,IPC!$B$9:$D$855,3,1)</f>
        <v>134.44999999999999</v>
      </c>
    </row>
    <row r="153" spans="1:24" s="67" customFormat="1" ht="26.4" x14ac:dyDescent="0.25">
      <c r="A153" s="67" t="s">
        <v>76</v>
      </c>
      <c r="B153" s="68" t="s">
        <v>28</v>
      </c>
      <c r="C153" s="257"/>
      <c r="D153" s="296" t="s">
        <v>259</v>
      </c>
      <c r="E153" s="288">
        <v>800149923</v>
      </c>
      <c r="F153" s="83" t="s">
        <v>275</v>
      </c>
      <c r="G153" s="121" t="s">
        <v>108</v>
      </c>
      <c r="H153" s="121" t="s">
        <v>286</v>
      </c>
      <c r="I153" s="69" t="s">
        <v>248</v>
      </c>
      <c r="J153" s="69" t="s">
        <v>217</v>
      </c>
      <c r="K153" s="121" t="s">
        <v>374</v>
      </c>
      <c r="L153" s="87">
        <v>1400118220</v>
      </c>
      <c r="M153" s="72">
        <v>6375744</v>
      </c>
      <c r="N153" s="66">
        <f t="shared" si="27"/>
        <v>6375744</v>
      </c>
      <c r="O153" s="137">
        <v>45142</v>
      </c>
      <c r="P153" s="72">
        <f t="shared" si="28"/>
        <v>6455800</v>
      </c>
      <c r="Q153" s="72">
        <f t="shared" si="29"/>
        <v>6455800</v>
      </c>
      <c r="R153" s="129">
        <f t="shared" si="23"/>
        <v>6455800</v>
      </c>
      <c r="S153" s="204" t="e">
        <f t="shared" si="30"/>
        <v>#REF!</v>
      </c>
      <c r="T153" s="125"/>
      <c r="U153" s="126">
        <f t="shared" si="24"/>
        <v>118</v>
      </c>
      <c r="V153" s="127">
        <f t="shared" si="25"/>
        <v>45260</v>
      </c>
      <c r="W153" s="128">
        <f>VLOOKUP(V153,IPC!$B$9:$D$855,3,2)</f>
        <v>137.09</v>
      </c>
      <c r="X153" s="128">
        <f>VLOOKUP(O153,IPC!$B$9:$D$855,3,1)</f>
        <v>135.38999999999999</v>
      </c>
    </row>
    <row r="154" spans="1:24" s="67" customFormat="1" ht="26.4" x14ac:dyDescent="0.25">
      <c r="A154" s="67" t="s">
        <v>76</v>
      </c>
      <c r="B154" s="68" t="s">
        <v>28</v>
      </c>
      <c r="C154" s="257"/>
      <c r="D154" s="296" t="s">
        <v>259</v>
      </c>
      <c r="E154" s="288">
        <v>800149923</v>
      </c>
      <c r="F154" s="83" t="s">
        <v>276</v>
      </c>
      <c r="G154" s="121" t="s">
        <v>108</v>
      </c>
      <c r="H154" s="121" t="s">
        <v>286</v>
      </c>
      <c r="I154" s="69" t="s">
        <v>248</v>
      </c>
      <c r="J154" s="69" t="s">
        <v>217</v>
      </c>
      <c r="K154" s="121" t="s">
        <v>375</v>
      </c>
      <c r="L154" s="87">
        <v>1400118220</v>
      </c>
      <c r="M154" s="72">
        <v>6375744</v>
      </c>
      <c r="N154" s="66">
        <f t="shared" si="27"/>
        <v>6375744</v>
      </c>
      <c r="O154" s="137">
        <v>45173</v>
      </c>
      <c r="P154" s="72">
        <f t="shared" si="28"/>
        <v>6421650</v>
      </c>
      <c r="Q154" s="72">
        <f t="shared" si="29"/>
        <v>6421650</v>
      </c>
      <c r="R154" s="129">
        <f t="shared" si="23"/>
        <v>6421650</v>
      </c>
      <c r="S154" s="204" t="e">
        <f t="shared" si="30"/>
        <v>#REF!</v>
      </c>
      <c r="T154" s="125"/>
      <c r="U154" s="126">
        <f t="shared" si="24"/>
        <v>87</v>
      </c>
      <c r="V154" s="127">
        <f t="shared" si="25"/>
        <v>45260</v>
      </c>
      <c r="W154" s="128">
        <f>VLOOKUP(V154,IPC!$B$9:$D$855,3,2)</f>
        <v>137.09</v>
      </c>
      <c r="X154" s="128">
        <f>VLOOKUP(O154,IPC!$B$9:$D$855,3,1)</f>
        <v>136.11000000000001</v>
      </c>
    </row>
    <row r="155" spans="1:24" s="67" customFormat="1" ht="26.4" x14ac:dyDescent="0.25">
      <c r="A155" s="67" t="s">
        <v>76</v>
      </c>
      <c r="B155" s="68" t="s">
        <v>28</v>
      </c>
      <c r="C155" s="257"/>
      <c r="D155" s="296" t="s">
        <v>259</v>
      </c>
      <c r="E155" s="288">
        <v>800149923</v>
      </c>
      <c r="F155" s="83" t="s">
        <v>277</v>
      </c>
      <c r="G155" s="121" t="s">
        <v>108</v>
      </c>
      <c r="H155" s="121" t="s">
        <v>286</v>
      </c>
      <c r="I155" s="69" t="s">
        <v>248</v>
      </c>
      <c r="J155" s="69" t="s">
        <v>217</v>
      </c>
      <c r="K155" s="121" t="s">
        <v>376</v>
      </c>
      <c r="L155" s="87">
        <v>1400118220</v>
      </c>
      <c r="M155" s="72">
        <v>6375744</v>
      </c>
      <c r="N155" s="66">
        <f t="shared" si="27"/>
        <v>6375744</v>
      </c>
      <c r="O155" s="137">
        <v>45203</v>
      </c>
      <c r="P155" s="72">
        <f t="shared" si="28"/>
        <v>6405649</v>
      </c>
      <c r="Q155" s="72">
        <f t="shared" si="29"/>
        <v>6405649</v>
      </c>
      <c r="R155" s="129">
        <f>+Q155</f>
        <v>6405649</v>
      </c>
      <c r="S155" s="204" t="e">
        <f t="shared" si="30"/>
        <v>#REF!</v>
      </c>
      <c r="T155" s="125"/>
      <c r="U155" s="126">
        <f t="shared" si="24"/>
        <v>57</v>
      </c>
      <c r="V155" s="127">
        <f t="shared" si="25"/>
        <v>45260</v>
      </c>
      <c r="W155" s="128">
        <f>VLOOKUP(V155,IPC!$B$9:$D$855,3,2)</f>
        <v>137.09</v>
      </c>
      <c r="X155" s="128">
        <f>VLOOKUP(O155,IPC!$B$9:$D$855,3,1)</f>
        <v>136.44999999999999</v>
      </c>
    </row>
    <row r="156" spans="1:24" s="67" customFormat="1" ht="26.4" x14ac:dyDescent="0.25">
      <c r="A156" s="67" t="s">
        <v>76</v>
      </c>
      <c r="B156" s="68" t="s">
        <v>28</v>
      </c>
      <c r="C156" s="257"/>
      <c r="D156" s="296" t="s">
        <v>259</v>
      </c>
      <c r="E156" s="288">
        <v>800149923</v>
      </c>
      <c r="F156" s="83" t="s">
        <v>278</v>
      </c>
      <c r="G156" s="121" t="s">
        <v>108</v>
      </c>
      <c r="H156" s="121" t="s">
        <v>286</v>
      </c>
      <c r="I156" s="69" t="s">
        <v>248</v>
      </c>
      <c r="J156" s="69" t="s">
        <v>217</v>
      </c>
      <c r="K156" s="121" t="s">
        <v>1690</v>
      </c>
      <c r="L156" s="87">
        <v>1400118220</v>
      </c>
      <c r="M156" s="72">
        <v>6375744</v>
      </c>
      <c r="N156" s="66">
        <f t="shared" si="27"/>
        <v>6375744</v>
      </c>
      <c r="O156" s="137">
        <v>45234</v>
      </c>
      <c r="P156" s="72">
        <f t="shared" si="28"/>
        <v>6375744</v>
      </c>
      <c r="Q156" s="72">
        <f t="shared" si="29"/>
        <v>6375744</v>
      </c>
      <c r="R156" s="129">
        <f t="shared" si="23"/>
        <v>6375744</v>
      </c>
      <c r="S156" s="204" t="e">
        <f t="shared" si="30"/>
        <v>#REF!</v>
      </c>
      <c r="T156" s="125"/>
      <c r="U156" s="126">
        <f t="shared" si="24"/>
        <v>26</v>
      </c>
      <c r="V156" s="127">
        <f t="shared" si="25"/>
        <v>45260</v>
      </c>
      <c r="W156" s="128">
        <f>VLOOKUP(V156,IPC!$B$9:$D$855,3,2)</f>
        <v>137.09</v>
      </c>
      <c r="X156" s="128">
        <f>VLOOKUP(O156,IPC!$B$9:$D$855,3,1)</f>
        <v>137.09</v>
      </c>
    </row>
    <row r="157" spans="1:24" s="67" customFormat="1" ht="26.4" x14ac:dyDescent="0.25">
      <c r="A157" s="67" t="s">
        <v>76</v>
      </c>
      <c r="B157" s="68" t="s">
        <v>28</v>
      </c>
      <c r="C157" s="257"/>
      <c r="D157" s="296" t="s">
        <v>259</v>
      </c>
      <c r="E157" s="288">
        <v>800149923</v>
      </c>
      <c r="F157" s="83" t="s">
        <v>278</v>
      </c>
      <c r="G157" s="121" t="s">
        <v>108</v>
      </c>
      <c r="H157" s="121" t="s">
        <v>286</v>
      </c>
      <c r="I157" s="69" t="s">
        <v>248</v>
      </c>
      <c r="J157" s="69" t="s">
        <v>217</v>
      </c>
      <c r="K157" s="121" t="s">
        <v>377</v>
      </c>
      <c r="L157" s="87">
        <v>1400118220</v>
      </c>
      <c r="M157" s="72">
        <v>235902508</v>
      </c>
      <c r="N157" s="66">
        <f t="shared" si="27"/>
        <v>0</v>
      </c>
      <c r="O157" s="137">
        <v>45995</v>
      </c>
      <c r="P157" s="72">
        <f t="shared" si="28"/>
        <v>0</v>
      </c>
      <c r="Q157" s="72">
        <f t="shared" si="29"/>
        <v>235902508</v>
      </c>
      <c r="R157" s="129">
        <f t="shared" si="23"/>
        <v>235902508</v>
      </c>
      <c r="S157" s="204" t="e">
        <f t="shared" si="30"/>
        <v>#REF!</v>
      </c>
      <c r="T157" s="125"/>
      <c r="U157" s="126">
        <f t="shared" si="24"/>
        <v>-735</v>
      </c>
      <c r="V157" s="127">
        <f t="shared" si="25"/>
        <v>45260</v>
      </c>
      <c r="W157" s="128">
        <f>VLOOKUP(V157,IPC!$B$9:$D$855,3,2)</f>
        <v>137.09</v>
      </c>
      <c r="X157" s="128">
        <f>VLOOKUP(O157,IPC!$B$9:$D$855,3,1)</f>
        <v>141.47999999999999</v>
      </c>
    </row>
    <row r="158" spans="1:24" s="67" customFormat="1" ht="26.4" x14ac:dyDescent="0.25">
      <c r="A158" s="67" t="s">
        <v>76</v>
      </c>
      <c r="B158" s="68" t="s">
        <v>28</v>
      </c>
      <c r="C158" s="257"/>
      <c r="D158" s="296" t="s">
        <v>260</v>
      </c>
      <c r="E158" s="288">
        <v>860034313</v>
      </c>
      <c r="F158" s="83" t="s">
        <v>279</v>
      </c>
      <c r="G158" s="121" t="s">
        <v>239</v>
      </c>
      <c r="H158" s="121" t="s">
        <v>287</v>
      </c>
      <c r="I158" s="69" t="s">
        <v>248</v>
      </c>
      <c r="J158" s="69" t="s">
        <v>217</v>
      </c>
      <c r="K158" s="121" t="s">
        <v>378</v>
      </c>
      <c r="L158" s="87">
        <v>7102027900264560</v>
      </c>
      <c r="M158" s="72">
        <v>1884000</v>
      </c>
      <c r="N158" s="66">
        <f t="shared" si="27"/>
        <v>1884000</v>
      </c>
      <c r="O158" s="137">
        <v>45083</v>
      </c>
      <c r="P158" s="72">
        <f t="shared" si="28"/>
        <v>1930614</v>
      </c>
      <c r="Q158" s="72">
        <f t="shared" si="29"/>
        <v>1930614</v>
      </c>
      <c r="R158" s="129">
        <f t="shared" si="23"/>
        <v>1930614</v>
      </c>
      <c r="S158" s="204" t="e">
        <f t="shared" si="30"/>
        <v>#REF!</v>
      </c>
      <c r="T158" s="125"/>
      <c r="U158" s="126">
        <f t="shared" si="24"/>
        <v>177</v>
      </c>
      <c r="V158" s="127">
        <f t="shared" si="25"/>
        <v>45260</v>
      </c>
      <c r="W158" s="128">
        <f>VLOOKUP(V158,IPC!$B$9:$D$855,3,2)</f>
        <v>137.09</v>
      </c>
      <c r="X158" s="128">
        <f>VLOOKUP(O158,IPC!$B$9:$D$855,3,1)</f>
        <v>133.78</v>
      </c>
    </row>
    <row r="159" spans="1:24" s="67" customFormat="1" ht="26.4" x14ac:dyDescent="0.25">
      <c r="A159" s="67" t="s">
        <v>76</v>
      </c>
      <c r="B159" s="68" t="s">
        <v>28</v>
      </c>
      <c r="C159" s="257"/>
      <c r="D159" s="296" t="s">
        <v>260</v>
      </c>
      <c r="E159" s="288">
        <v>860034313</v>
      </c>
      <c r="F159" s="83" t="s">
        <v>279</v>
      </c>
      <c r="G159" s="121" t="s">
        <v>239</v>
      </c>
      <c r="H159" s="121" t="s">
        <v>287</v>
      </c>
      <c r="I159" s="69" t="s">
        <v>248</v>
      </c>
      <c r="J159" s="69" t="s">
        <v>217</v>
      </c>
      <c r="K159" s="121" t="s">
        <v>379</v>
      </c>
      <c r="L159" s="87">
        <v>7102027900264560</v>
      </c>
      <c r="M159" s="72">
        <v>1884000</v>
      </c>
      <c r="N159" s="66">
        <f t="shared" si="27"/>
        <v>1884000</v>
      </c>
      <c r="O159" s="137">
        <v>45113</v>
      </c>
      <c r="P159" s="72">
        <f t="shared" si="28"/>
        <v>1920993</v>
      </c>
      <c r="Q159" s="72">
        <f t="shared" si="29"/>
        <v>1920993</v>
      </c>
      <c r="R159" s="129">
        <f t="shared" si="23"/>
        <v>1920993</v>
      </c>
      <c r="S159" s="204" t="e">
        <f t="shared" si="30"/>
        <v>#REF!</v>
      </c>
      <c r="T159" s="125"/>
      <c r="U159" s="126">
        <f t="shared" si="24"/>
        <v>147</v>
      </c>
      <c r="V159" s="127">
        <f t="shared" si="25"/>
        <v>45260</v>
      </c>
      <c r="W159" s="128">
        <f>VLOOKUP(V159,IPC!$B$9:$D$855,3,2)</f>
        <v>137.09</v>
      </c>
      <c r="X159" s="128">
        <f>VLOOKUP(O159,IPC!$B$9:$D$855,3,1)</f>
        <v>134.44999999999999</v>
      </c>
    </row>
    <row r="160" spans="1:24" s="67" customFormat="1" ht="26.4" x14ac:dyDescent="0.25">
      <c r="A160" s="67" t="s">
        <v>76</v>
      </c>
      <c r="B160" s="68" t="s">
        <v>28</v>
      </c>
      <c r="C160" s="257"/>
      <c r="D160" s="296" t="s">
        <v>260</v>
      </c>
      <c r="E160" s="288">
        <v>860034313</v>
      </c>
      <c r="F160" s="83" t="s">
        <v>279</v>
      </c>
      <c r="G160" s="121" t="s">
        <v>239</v>
      </c>
      <c r="H160" s="121" t="s">
        <v>287</v>
      </c>
      <c r="I160" s="69" t="s">
        <v>248</v>
      </c>
      <c r="J160" s="69" t="s">
        <v>217</v>
      </c>
      <c r="K160" s="121" t="s">
        <v>380</v>
      </c>
      <c r="L160" s="87">
        <v>7102027900264560</v>
      </c>
      <c r="M160" s="72">
        <v>1884000</v>
      </c>
      <c r="N160" s="66">
        <f t="shared" si="27"/>
        <v>1884000</v>
      </c>
      <c r="O160" s="137">
        <v>45144</v>
      </c>
      <c r="P160" s="72">
        <f t="shared" si="28"/>
        <v>1907656</v>
      </c>
      <c r="Q160" s="72">
        <f t="shared" si="29"/>
        <v>1907656</v>
      </c>
      <c r="R160" s="129">
        <f t="shared" si="23"/>
        <v>1907656</v>
      </c>
      <c r="S160" s="204" t="e">
        <f t="shared" si="30"/>
        <v>#REF!</v>
      </c>
      <c r="T160" s="125"/>
      <c r="U160" s="126">
        <f t="shared" si="24"/>
        <v>116</v>
      </c>
      <c r="V160" s="127">
        <f t="shared" si="25"/>
        <v>45260</v>
      </c>
      <c r="W160" s="128">
        <f>VLOOKUP(V160,IPC!$B$9:$D$855,3,2)</f>
        <v>137.09</v>
      </c>
      <c r="X160" s="128">
        <f>VLOOKUP(O160,IPC!$B$9:$D$855,3,1)</f>
        <v>135.38999999999999</v>
      </c>
    </row>
    <row r="161" spans="1:24" s="67" customFormat="1" ht="26.4" x14ac:dyDescent="0.25">
      <c r="A161" s="67" t="s">
        <v>76</v>
      </c>
      <c r="B161" s="68" t="s">
        <v>28</v>
      </c>
      <c r="C161" s="257"/>
      <c r="D161" s="296" t="s">
        <v>260</v>
      </c>
      <c r="E161" s="288">
        <v>860034313</v>
      </c>
      <c r="F161" s="83" t="s">
        <v>279</v>
      </c>
      <c r="G161" s="121" t="s">
        <v>239</v>
      </c>
      <c r="H161" s="121" t="s">
        <v>287</v>
      </c>
      <c r="I161" s="69" t="s">
        <v>248</v>
      </c>
      <c r="J161" s="69" t="s">
        <v>217</v>
      </c>
      <c r="K161" s="121" t="s">
        <v>381</v>
      </c>
      <c r="L161" s="87">
        <v>7102027900264560</v>
      </c>
      <c r="M161" s="72">
        <v>1884000</v>
      </c>
      <c r="N161" s="66">
        <f t="shared" si="27"/>
        <v>1884000</v>
      </c>
      <c r="O161" s="137">
        <v>45175</v>
      </c>
      <c r="P161" s="72">
        <f t="shared" si="28"/>
        <v>1897565</v>
      </c>
      <c r="Q161" s="72">
        <f t="shared" si="29"/>
        <v>1897565</v>
      </c>
      <c r="R161" s="129">
        <f t="shared" si="23"/>
        <v>1897565</v>
      </c>
      <c r="S161" s="204" t="e">
        <f t="shared" si="30"/>
        <v>#REF!</v>
      </c>
      <c r="T161" s="125"/>
      <c r="U161" s="126">
        <f t="shared" si="24"/>
        <v>85</v>
      </c>
      <c r="V161" s="127">
        <f t="shared" si="25"/>
        <v>45260</v>
      </c>
      <c r="W161" s="128">
        <f>VLOOKUP(V161,IPC!$B$9:$D$855,3,2)</f>
        <v>137.09</v>
      </c>
      <c r="X161" s="128">
        <f>VLOOKUP(O161,IPC!$B$9:$D$855,3,1)</f>
        <v>136.11000000000001</v>
      </c>
    </row>
    <row r="162" spans="1:24" s="67" customFormat="1" ht="26.4" x14ac:dyDescent="0.25">
      <c r="A162" s="67" t="s">
        <v>76</v>
      </c>
      <c r="B162" s="68" t="s">
        <v>28</v>
      </c>
      <c r="C162" s="257"/>
      <c r="D162" s="296" t="s">
        <v>260</v>
      </c>
      <c r="E162" s="288">
        <v>860034313</v>
      </c>
      <c r="F162" s="83" t="s">
        <v>279</v>
      </c>
      <c r="G162" s="121" t="s">
        <v>239</v>
      </c>
      <c r="H162" s="121" t="s">
        <v>287</v>
      </c>
      <c r="I162" s="69" t="s">
        <v>248</v>
      </c>
      <c r="J162" s="69" t="s">
        <v>217</v>
      </c>
      <c r="K162" s="121" t="s">
        <v>382</v>
      </c>
      <c r="L162" s="87">
        <v>7102027900264560</v>
      </c>
      <c r="M162" s="72">
        <v>1884000</v>
      </c>
      <c r="N162" s="66">
        <f t="shared" si="27"/>
        <v>1884000</v>
      </c>
      <c r="O162" s="137">
        <v>45205</v>
      </c>
      <c r="P162" s="72">
        <f t="shared" si="28"/>
        <v>1892837</v>
      </c>
      <c r="Q162" s="72">
        <f t="shared" si="29"/>
        <v>1892837</v>
      </c>
      <c r="R162" s="129">
        <f>+Q162</f>
        <v>1892837</v>
      </c>
      <c r="S162" s="204" t="e">
        <f t="shared" si="30"/>
        <v>#REF!</v>
      </c>
      <c r="T162" s="125"/>
      <c r="U162" s="126">
        <f t="shared" si="24"/>
        <v>55</v>
      </c>
      <c r="V162" s="127">
        <f t="shared" si="25"/>
        <v>45260</v>
      </c>
      <c r="W162" s="128">
        <f>VLOOKUP(V162,IPC!$B$9:$D$855,3,2)</f>
        <v>137.09</v>
      </c>
      <c r="X162" s="128">
        <f>VLOOKUP(O162,IPC!$B$9:$D$855,3,1)</f>
        <v>136.44999999999999</v>
      </c>
    </row>
    <row r="163" spans="1:24" s="67" customFormat="1" ht="26.4" x14ac:dyDescent="0.25">
      <c r="A163" s="67" t="s">
        <v>76</v>
      </c>
      <c r="B163" s="68" t="s">
        <v>28</v>
      </c>
      <c r="C163" s="257"/>
      <c r="D163" s="296" t="s">
        <v>260</v>
      </c>
      <c r="E163" s="288">
        <v>860034313</v>
      </c>
      <c r="F163" s="83" t="s">
        <v>279</v>
      </c>
      <c r="G163" s="121" t="s">
        <v>239</v>
      </c>
      <c r="H163" s="121" t="s">
        <v>287</v>
      </c>
      <c r="I163" s="69" t="s">
        <v>248</v>
      </c>
      <c r="J163" s="69" t="s">
        <v>217</v>
      </c>
      <c r="K163" s="121" t="s">
        <v>1691</v>
      </c>
      <c r="L163" s="87">
        <v>7102027900264560</v>
      </c>
      <c r="M163" s="72">
        <v>1884000</v>
      </c>
      <c r="N163" s="66">
        <f t="shared" si="27"/>
        <v>1884000</v>
      </c>
      <c r="O163" s="137">
        <v>45236</v>
      </c>
      <c r="P163" s="72">
        <f t="shared" si="28"/>
        <v>1884000</v>
      </c>
      <c r="Q163" s="72">
        <f t="shared" si="29"/>
        <v>1884000</v>
      </c>
      <c r="R163" s="129">
        <f t="shared" si="23"/>
        <v>1884000</v>
      </c>
      <c r="S163" s="204" t="e">
        <f t="shared" si="30"/>
        <v>#REF!</v>
      </c>
      <c r="T163" s="125"/>
      <c r="U163" s="126">
        <f t="shared" si="24"/>
        <v>24</v>
      </c>
      <c r="V163" s="127">
        <f t="shared" si="25"/>
        <v>45260</v>
      </c>
      <c r="W163" s="128">
        <f>VLOOKUP(V163,IPC!$B$9:$D$855,3,2)</f>
        <v>137.09</v>
      </c>
      <c r="X163" s="128">
        <f>VLOOKUP(O163,IPC!$B$9:$D$855,3,1)</f>
        <v>137.09</v>
      </c>
    </row>
    <row r="164" spans="1:24" s="67" customFormat="1" ht="26.4" x14ac:dyDescent="0.25">
      <c r="A164" s="67" t="s">
        <v>76</v>
      </c>
      <c r="B164" s="68" t="s">
        <v>28</v>
      </c>
      <c r="C164" s="257"/>
      <c r="D164" s="296" t="s">
        <v>260</v>
      </c>
      <c r="E164" s="288">
        <v>860034313</v>
      </c>
      <c r="F164" s="83" t="s">
        <v>279</v>
      </c>
      <c r="G164" s="121" t="s">
        <v>239</v>
      </c>
      <c r="H164" s="121" t="s">
        <v>287</v>
      </c>
      <c r="I164" s="69" t="s">
        <v>248</v>
      </c>
      <c r="J164" s="69" t="s">
        <v>217</v>
      </c>
      <c r="K164" s="121" t="s">
        <v>383</v>
      </c>
      <c r="L164" s="87">
        <v>7102027900264560</v>
      </c>
      <c r="M164" s="72">
        <v>109871528</v>
      </c>
      <c r="N164" s="66">
        <f t="shared" si="27"/>
        <v>0</v>
      </c>
      <c r="O164" s="137">
        <v>47002</v>
      </c>
      <c r="P164" s="72">
        <f t="shared" si="28"/>
        <v>0</v>
      </c>
      <c r="Q164" s="72">
        <f t="shared" si="29"/>
        <v>109871528</v>
      </c>
      <c r="R164" s="129">
        <f t="shared" si="23"/>
        <v>109871528</v>
      </c>
      <c r="S164" s="204" t="e">
        <f t="shared" si="30"/>
        <v>#REF!</v>
      </c>
      <c r="T164" s="125"/>
      <c r="U164" s="126">
        <f t="shared" si="24"/>
        <v>-1742</v>
      </c>
      <c r="V164" s="127">
        <f t="shared" si="25"/>
        <v>45260</v>
      </c>
      <c r="W164" s="128">
        <f>VLOOKUP(V164,IPC!$B$9:$D$855,3,2)</f>
        <v>137.09</v>
      </c>
      <c r="X164" s="128">
        <f>VLOOKUP(O164,IPC!$B$9:$D$855,3,1)</f>
        <v>141.47999999999999</v>
      </c>
    </row>
    <row r="165" spans="1:24" s="67" customFormat="1" ht="26.4" x14ac:dyDescent="0.25">
      <c r="A165" s="67" t="s">
        <v>76</v>
      </c>
      <c r="B165" s="68" t="s">
        <v>28</v>
      </c>
      <c r="C165" s="257"/>
      <c r="D165" s="296" t="s">
        <v>260</v>
      </c>
      <c r="E165" s="288">
        <v>860034313</v>
      </c>
      <c r="F165" s="83" t="s">
        <v>279</v>
      </c>
      <c r="G165" s="121" t="s">
        <v>239</v>
      </c>
      <c r="H165" s="121" t="s">
        <v>287</v>
      </c>
      <c r="I165" s="69" t="s">
        <v>248</v>
      </c>
      <c r="J165" s="69" t="s">
        <v>217</v>
      </c>
      <c r="K165" s="121" t="s">
        <v>384</v>
      </c>
      <c r="L165" s="87">
        <v>7102027900293070</v>
      </c>
      <c r="M165" s="72">
        <v>570088</v>
      </c>
      <c r="N165" s="66">
        <f t="shared" si="27"/>
        <v>570088</v>
      </c>
      <c r="O165" s="137">
        <v>45108</v>
      </c>
      <c r="P165" s="72">
        <f t="shared" si="28"/>
        <v>581282</v>
      </c>
      <c r="Q165" s="72">
        <f t="shared" si="29"/>
        <v>581282</v>
      </c>
      <c r="R165" s="129">
        <f t="shared" si="23"/>
        <v>581282</v>
      </c>
      <c r="S165" s="204" t="e">
        <f t="shared" si="30"/>
        <v>#REF!</v>
      </c>
      <c r="T165" s="125"/>
      <c r="U165" s="126">
        <f t="shared" si="24"/>
        <v>152</v>
      </c>
      <c r="V165" s="127">
        <f t="shared" si="25"/>
        <v>45260</v>
      </c>
      <c r="W165" s="128">
        <f>VLOOKUP(V165,IPC!$B$9:$D$855,3,2)</f>
        <v>137.09</v>
      </c>
      <c r="X165" s="128">
        <f>VLOOKUP(O165,IPC!$B$9:$D$855,3,1)</f>
        <v>134.44999999999999</v>
      </c>
    </row>
    <row r="166" spans="1:24" s="67" customFormat="1" ht="26.4" x14ac:dyDescent="0.25">
      <c r="A166" s="67" t="s">
        <v>76</v>
      </c>
      <c r="B166" s="68" t="s">
        <v>28</v>
      </c>
      <c r="C166" s="257"/>
      <c r="D166" s="296" t="s">
        <v>260</v>
      </c>
      <c r="E166" s="288">
        <v>860034313</v>
      </c>
      <c r="F166" s="83" t="s">
        <v>279</v>
      </c>
      <c r="G166" s="121" t="s">
        <v>239</v>
      </c>
      <c r="H166" s="121" t="s">
        <v>287</v>
      </c>
      <c r="I166" s="69" t="s">
        <v>248</v>
      </c>
      <c r="J166" s="69" t="s">
        <v>217</v>
      </c>
      <c r="K166" s="121" t="s">
        <v>385</v>
      </c>
      <c r="L166" s="87">
        <v>7102027900293070</v>
      </c>
      <c r="M166" s="72">
        <v>570088</v>
      </c>
      <c r="N166" s="66">
        <f t="shared" si="27"/>
        <v>570088</v>
      </c>
      <c r="O166" s="137">
        <v>45139</v>
      </c>
      <c r="P166" s="72">
        <f t="shared" si="28"/>
        <v>577246</v>
      </c>
      <c r="Q166" s="72">
        <f t="shared" si="29"/>
        <v>577246</v>
      </c>
      <c r="R166" s="129">
        <f t="shared" si="23"/>
        <v>577246</v>
      </c>
      <c r="S166" s="204" t="e">
        <f t="shared" si="30"/>
        <v>#REF!</v>
      </c>
      <c r="T166" s="125"/>
      <c r="U166" s="126">
        <f t="shared" si="24"/>
        <v>121</v>
      </c>
      <c r="V166" s="127">
        <f t="shared" si="25"/>
        <v>45260</v>
      </c>
      <c r="W166" s="128">
        <f>VLOOKUP(V166,IPC!$B$9:$D$855,3,2)</f>
        <v>137.09</v>
      </c>
      <c r="X166" s="128">
        <f>VLOOKUP(O166,IPC!$B$9:$D$855,3,1)</f>
        <v>135.38999999999999</v>
      </c>
    </row>
    <row r="167" spans="1:24" s="67" customFormat="1" ht="26.4" x14ac:dyDescent="0.25">
      <c r="A167" s="67" t="s">
        <v>76</v>
      </c>
      <c r="B167" s="68" t="s">
        <v>28</v>
      </c>
      <c r="C167" s="257"/>
      <c r="D167" s="296" t="s">
        <v>260</v>
      </c>
      <c r="E167" s="288">
        <v>860034313</v>
      </c>
      <c r="F167" s="83" t="s">
        <v>279</v>
      </c>
      <c r="G167" s="121" t="s">
        <v>239</v>
      </c>
      <c r="H167" s="121" t="s">
        <v>287</v>
      </c>
      <c r="I167" s="69" t="s">
        <v>248</v>
      </c>
      <c r="J167" s="69" t="s">
        <v>217</v>
      </c>
      <c r="K167" s="121" t="s">
        <v>386</v>
      </c>
      <c r="L167" s="87">
        <v>7102027900293070</v>
      </c>
      <c r="M167" s="72">
        <v>570088</v>
      </c>
      <c r="N167" s="66">
        <f t="shared" si="27"/>
        <v>570088</v>
      </c>
      <c r="O167" s="137">
        <v>45170</v>
      </c>
      <c r="P167" s="72">
        <f t="shared" si="28"/>
        <v>574193</v>
      </c>
      <c r="Q167" s="72">
        <f t="shared" si="29"/>
        <v>574193</v>
      </c>
      <c r="R167" s="129">
        <f t="shared" si="23"/>
        <v>574193</v>
      </c>
      <c r="S167" s="204" t="e">
        <f t="shared" si="30"/>
        <v>#REF!</v>
      </c>
      <c r="T167" s="125"/>
      <c r="U167" s="126">
        <f t="shared" si="24"/>
        <v>90</v>
      </c>
      <c r="V167" s="127">
        <f t="shared" si="25"/>
        <v>45260</v>
      </c>
      <c r="W167" s="128">
        <f>VLOOKUP(V167,IPC!$B$9:$D$855,3,2)</f>
        <v>137.09</v>
      </c>
      <c r="X167" s="128">
        <f>VLOOKUP(O167,IPC!$B$9:$D$855,3,1)</f>
        <v>136.11000000000001</v>
      </c>
    </row>
    <row r="168" spans="1:24" s="67" customFormat="1" ht="26.4" x14ac:dyDescent="0.25">
      <c r="A168" s="67" t="s">
        <v>76</v>
      </c>
      <c r="B168" s="68" t="s">
        <v>28</v>
      </c>
      <c r="C168" s="257"/>
      <c r="D168" s="296" t="s">
        <v>260</v>
      </c>
      <c r="E168" s="288">
        <v>860034313</v>
      </c>
      <c r="F168" s="83" t="s">
        <v>279</v>
      </c>
      <c r="G168" s="121" t="s">
        <v>239</v>
      </c>
      <c r="H168" s="121" t="s">
        <v>287</v>
      </c>
      <c r="I168" s="69" t="s">
        <v>248</v>
      </c>
      <c r="J168" s="69" t="s">
        <v>217</v>
      </c>
      <c r="K168" s="121" t="s">
        <v>387</v>
      </c>
      <c r="L168" s="87">
        <v>7102027900293070</v>
      </c>
      <c r="M168" s="72">
        <v>570088</v>
      </c>
      <c r="N168" s="66">
        <f t="shared" si="27"/>
        <v>570088</v>
      </c>
      <c r="O168" s="137">
        <v>45200</v>
      </c>
      <c r="P168" s="72">
        <f t="shared" si="28"/>
        <v>572762</v>
      </c>
      <c r="Q168" s="72">
        <f t="shared" si="29"/>
        <v>572762</v>
      </c>
      <c r="R168" s="129">
        <f t="shared" si="23"/>
        <v>572762</v>
      </c>
      <c r="S168" s="204" t="e">
        <f t="shared" si="30"/>
        <v>#REF!</v>
      </c>
      <c r="T168" s="125"/>
      <c r="U168" s="126">
        <f t="shared" si="24"/>
        <v>60</v>
      </c>
      <c r="V168" s="127">
        <f t="shared" si="25"/>
        <v>45260</v>
      </c>
      <c r="W168" s="128">
        <f>VLOOKUP(V168,IPC!$B$9:$D$855,3,2)</f>
        <v>137.09</v>
      </c>
      <c r="X168" s="128">
        <f>VLOOKUP(O168,IPC!$B$9:$D$855,3,1)</f>
        <v>136.44999999999999</v>
      </c>
    </row>
    <row r="169" spans="1:24" s="67" customFormat="1" ht="26.4" x14ac:dyDescent="0.25">
      <c r="A169" s="67" t="s">
        <v>76</v>
      </c>
      <c r="B169" s="68" t="s">
        <v>28</v>
      </c>
      <c r="C169" s="257"/>
      <c r="D169" s="296" t="s">
        <v>260</v>
      </c>
      <c r="E169" s="288">
        <v>860034313</v>
      </c>
      <c r="F169" s="83" t="s">
        <v>279</v>
      </c>
      <c r="G169" s="121" t="s">
        <v>239</v>
      </c>
      <c r="H169" s="121" t="s">
        <v>287</v>
      </c>
      <c r="I169" s="69" t="s">
        <v>248</v>
      </c>
      <c r="J169" s="69" t="s">
        <v>217</v>
      </c>
      <c r="K169" s="121" t="s">
        <v>1692</v>
      </c>
      <c r="L169" s="87">
        <v>7102027900293070</v>
      </c>
      <c r="M169" s="72">
        <v>570088</v>
      </c>
      <c r="N169" s="66">
        <f t="shared" si="27"/>
        <v>570088</v>
      </c>
      <c r="O169" s="137">
        <v>45231</v>
      </c>
      <c r="P169" s="72">
        <f t="shared" si="28"/>
        <v>570088</v>
      </c>
      <c r="Q169" s="72">
        <f t="shared" si="29"/>
        <v>570088</v>
      </c>
      <c r="R169" s="129">
        <f t="shared" ref="R169:R221" si="31">+Q169</f>
        <v>570088</v>
      </c>
      <c r="S169" s="204" t="e">
        <f t="shared" si="30"/>
        <v>#REF!</v>
      </c>
      <c r="T169" s="125"/>
      <c r="U169" s="126">
        <f t="shared" ref="U169:U221" si="32">+$U$7-O169</f>
        <v>29</v>
      </c>
      <c r="V169" s="127">
        <f t="shared" si="25"/>
        <v>45260</v>
      </c>
      <c r="W169" s="128">
        <f>VLOOKUP(V169,IPC!$B$9:$D$855,3,2)</f>
        <v>137.09</v>
      </c>
      <c r="X169" s="128">
        <f>VLOOKUP(O169,IPC!$B$9:$D$855,3,1)</f>
        <v>137.09</v>
      </c>
    </row>
    <row r="170" spans="1:24" s="67" customFormat="1" ht="26.4" x14ac:dyDescent="0.25">
      <c r="A170" s="67" t="s">
        <v>76</v>
      </c>
      <c r="B170" s="68" t="s">
        <v>28</v>
      </c>
      <c r="C170" s="257"/>
      <c r="D170" s="296" t="s">
        <v>260</v>
      </c>
      <c r="E170" s="288">
        <v>860034313</v>
      </c>
      <c r="F170" s="83" t="s">
        <v>279</v>
      </c>
      <c r="G170" s="121" t="s">
        <v>239</v>
      </c>
      <c r="H170" s="121" t="s">
        <v>287</v>
      </c>
      <c r="I170" s="69" t="s">
        <v>248</v>
      </c>
      <c r="J170" s="69" t="s">
        <v>217</v>
      </c>
      <c r="K170" s="121" t="s">
        <v>388</v>
      </c>
      <c r="L170" s="87">
        <v>7102027900293070</v>
      </c>
      <c r="M170" s="72">
        <v>31456203</v>
      </c>
      <c r="N170" s="66">
        <f t="shared" si="27"/>
        <v>0</v>
      </c>
      <c r="O170" s="137">
        <v>46795</v>
      </c>
      <c r="P170" s="72">
        <f t="shared" si="28"/>
        <v>0</v>
      </c>
      <c r="Q170" s="72">
        <f t="shared" si="29"/>
        <v>31456203</v>
      </c>
      <c r="R170" s="129">
        <f t="shared" si="31"/>
        <v>31456203</v>
      </c>
      <c r="S170" s="204" t="e">
        <f t="shared" si="30"/>
        <v>#REF!</v>
      </c>
      <c r="T170" s="125"/>
      <c r="U170" s="126">
        <f t="shared" si="32"/>
        <v>-1535</v>
      </c>
      <c r="V170" s="127">
        <f t="shared" si="25"/>
        <v>45260</v>
      </c>
      <c r="W170" s="128">
        <f>VLOOKUP(V170,IPC!$B$9:$D$855,3,2)</f>
        <v>137.09</v>
      </c>
      <c r="X170" s="128">
        <f>VLOOKUP(O170,IPC!$B$9:$D$855,3,1)</f>
        <v>141.47999999999999</v>
      </c>
    </row>
    <row r="171" spans="1:24" s="67" customFormat="1" ht="26.4" x14ac:dyDescent="0.25">
      <c r="A171" s="67" t="s">
        <v>76</v>
      </c>
      <c r="B171" s="68" t="s">
        <v>28</v>
      </c>
      <c r="C171" s="257"/>
      <c r="D171" s="296" t="s">
        <v>260</v>
      </c>
      <c r="E171" s="288">
        <v>860034313</v>
      </c>
      <c r="F171" s="83" t="s">
        <v>279</v>
      </c>
      <c r="G171" s="121" t="s">
        <v>239</v>
      </c>
      <c r="H171" s="121" t="s">
        <v>287</v>
      </c>
      <c r="I171" s="69" t="s">
        <v>248</v>
      </c>
      <c r="J171" s="69" t="s">
        <v>217</v>
      </c>
      <c r="K171" s="121" t="s">
        <v>389</v>
      </c>
      <c r="L171" s="87" t="s">
        <v>433</v>
      </c>
      <c r="M171" s="72">
        <v>343690</v>
      </c>
      <c r="N171" s="66">
        <f t="shared" si="27"/>
        <v>343690</v>
      </c>
      <c r="O171" s="137">
        <v>45135</v>
      </c>
      <c r="P171" s="72">
        <f t="shared" si="28"/>
        <v>350439</v>
      </c>
      <c r="Q171" s="72">
        <f t="shared" si="29"/>
        <v>350439</v>
      </c>
      <c r="R171" s="129">
        <f t="shared" si="31"/>
        <v>350439</v>
      </c>
      <c r="S171" s="204" t="e">
        <f t="shared" si="30"/>
        <v>#REF!</v>
      </c>
      <c r="T171" s="125"/>
      <c r="U171" s="126">
        <f t="shared" si="32"/>
        <v>125</v>
      </c>
      <c r="V171" s="127">
        <f t="shared" si="25"/>
        <v>45260</v>
      </c>
      <c r="W171" s="128">
        <f>VLOOKUP(V171,IPC!$B$9:$D$855,3,2)</f>
        <v>137.09</v>
      </c>
      <c r="X171" s="128">
        <f>VLOOKUP(O171,IPC!$B$9:$D$855,3,1)</f>
        <v>134.44999999999999</v>
      </c>
    </row>
    <row r="172" spans="1:24" s="67" customFormat="1" ht="26.4" x14ac:dyDescent="0.25">
      <c r="A172" s="67" t="s">
        <v>76</v>
      </c>
      <c r="B172" s="68" t="s">
        <v>28</v>
      </c>
      <c r="C172" s="257"/>
      <c r="D172" s="296" t="s">
        <v>260</v>
      </c>
      <c r="E172" s="288">
        <v>860034313</v>
      </c>
      <c r="F172" s="83" t="s">
        <v>279</v>
      </c>
      <c r="G172" s="121" t="s">
        <v>239</v>
      </c>
      <c r="H172" s="121" t="s">
        <v>287</v>
      </c>
      <c r="I172" s="69" t="s">
        <v>248</v>
      </c>
      <c r="J172" s="69" t="s">
        <v>217</v>
      </c>
      <c r="K172" s="121" t="s">
        <v>390</v>
      </c>
      <c r="L172" s="87" t="s">
        <v>433</v>
      </c>
      <c r="M172" s="72">
        <v>344000</v>
      </c>
      <c r="N172" s="66">
        <f t="shared" si="27"/>
        <v>344000</v>
      </c>
      <c r="O172" s="137">
        <v>45166</v>
      </c>
      <c r="P172" s="72">
        <f t="shared" si="28"/>
        <v>348319</v>
      </c>
      <c r="Q172" s="72">
        <f t="shared" si="29"/>
        <v>348319</v>
      </c>
      <c r="R172" s="129">
        <f t="shared" si="31"/>
        <v>348319</v>
      </c>
      <c r="S172" s="204" t="e">
        <f t="shared" si="30"/>
        <v>#REF!</v>
      </c>
      <c r="T172" s="125"/>
      <c r="U172" s="126">
        <f t="shared" si="32"/>
        <v>94</v>
      </c>
      <c r="V172" s="127">
        <f t="shared" si="25"/>
        <v>45260</v>
      </c>
      <c r="W172" s="128">
        <f>VLOOKUP(V172,IPC!$B$9:$D$855,3,2)</f>
        <v>137.09</v>
      </c>
      <c r="X172" s="128">
        <f>VLOOKUP(O172,IPC!$B$9:$D$855,3,1)</f>
        <v>135.38999999999999</v>
      </c>
    </row>
    <row r="173" spans="1:24" s="67" customFormat="1" ht="26.4" x14ac:dyDescent="0.25">
      <c r="A173" s="67" t="s">
        <v>76</v>
      </c>
      <c r="B173" s="68" t="s">
        <v>28</v>
      </c>
      <c r="C173" s="257"/>
      <c r="D173" s="296" t="s">
        <v>260</v>
      </c>
      <c r="E173" s="288">
        <v>860034313</v>
      </c>
      <c r="F173" s="83" t="s">
        <v>279</v>
      </c>
      <c r="G173" s="121" t="s">
        <v>239</v>
      </c>
      <c r="H173" s="121" t="s">
        <v>287</v>
      </c>
      <c r="I173" s="69" t="s">
        <v>248</v>
      </c>
      <c r="J173" s="69" t="s">
        <v>217</v>
      </c>
      <c r="K173" s="121" t="s">
        <v>391</v>
      </c>
      <c r="L173" s="87" t="s">
        <v>433</v>
      </c>
      <c r="M173" s="72">
        <v>344000</v>
      </c>
      <c r="N173" s="66">
        <f t="shared" si="27"/>
        <v>344000</v>
      </c>
      <c r="O173" s="137">
        <v>45197</v>
      </c>
      <c r="P173" s="72">
        <f t="shared" si="28"/>
        <v>346477</v>
      </c>
      <c r="Q173" s="72">
        <f t="shared" si="29"/>
        <v>346477</v>
      </c>
      <c r="R173" s="129">
        <f t="shared" si="31"/>
        <v>346477</v>
      </c>
      <c r="S173" s="204" t="e">
        <f t="shared" si="30"/>
        <v>#REF!</v>
      </c>
      <c r="T173" s="125"/>
      <c r="U173" s="126">
        <f t="shared" si="32"/>
        <v>63</v>
      </c>
      <c r="V173" s="127">
        <f t="shared" ref="V173:V236" si="33">+$U$7</f>
        <v>45260</v>
      </c>
      <c r="W173" s="128">
        <f>VLOOKUP(V173,IPC!$B$9:$D$855,3,2)</f>
        <v>137.09</v>
      </c>
      <c r="X173" s="128">
        <f>VLOOKUP(O173,IPC!$B$9:$D$855,3,1)</f>
        <v>136.11000000000001</v>
      </c>
    </row>
    <row r="174" spans="1:24" s="67" customFormat="1" ht="26.4" x14ac:dyDescent="0.25">
      <c r="A174" s="67" t="s">
        <v>76</v>
      </c>
      <c r="B174" s="68" t="s">
        <v>28</v>
      </c>
      <c r="C174" s="257"/>
      <c r="D174" s="296" t="s">
        <v>260</v>
      </c>
      <c r="E174" s="288">
        <v>860034313</v>
      </c>
      <c r="F174" s="83" t="s">
        <v>279</v>
      </c>
      <c r="G174" s="121" t="s">
        <v>239</v>
      </c>
      <c r="H174" s="121" t="s">
        <v>287</v>
      </c>
      <c r="I174" s="69" t="s">
        <v>248</v>
      </c>
      <c r="J174" s="69" t="s">
        <v>217</v>
      </c>
      <c r="K174" s="121" t="s">
        <v>392</v>
      </c>
      <c r="L174" s="87" t="s">
        <v>433</v>
      </c>
      <c r="M174" s="72">
        <v>344000</v>
      </c>
      <c r="N174" s="66">
        <f t="shared" si="27"/>
        <v>344000</v>
      </c>
      <c r="O174" s="137">
        <v>45227</v>
      </c>
      <c r="P174" s="72">
        <f t="shared" si="28"/>
        <v>345613</v>
      </c>
      <c r="Q174" s="72">
        <f t="shared" si="29"/>
        <v>345613</v>
      </c>
      <c r="R174" s="129">
        <f t="shared" si="31"/>
        <v>345613</v>
      </c>
      <c r="S174" s="204" t="e">
        <f t="shared" si="30"/>
        <v>#REF!</v>
      </c>
      <c r="T174" s="125"/>
      <c r="U174" s="126">
        <f t="shared" si="32"/>
        <v>33</v>
      </c>
      <c r="V174" s="127">
        <f t="shared" si="33"/>
        <v>45260</v>
      </c>
      <c r="W174" s="128">
        <f>VLOOKUP(V174,IPC!$B$9:$D$855,3,2)</f>
        <v>137.09</v>
      </c>
      <c r="X174" s="128">
        <f>VLOOKUP(O174,IPC!$B$9:$D$855,3,1)</f>
        <v>136.44999999999999</v>
      </c>
    </row>
    <row r="175" spans="1:24" s="67" customFormat="1" ht="26.4" x14ac:dyDescent="0.25">
      <c r="A175" s="67" t="s">
        <v>76</v>
      </c>
      <c r="B175" s="68" t="s">
        <v>28</v>
      </c>
      <c r="C175" s="257"/>
      <c r="D175" s="296" t="s">
        <v>260</v>
      </c>
      <c r="E175" s="288">
        <v>860034313</v>
      </c>
      <c r="F175" s="83" t="s">
        <v>279</v>
      </c>
      <c r="G175" s="121" t="s">
        <v>239</v>
      </c>
      <c r="H175" s="121" t="s">
        <v>287</v>
      </c>
      <c r="I175" s="69" t="s">
        <v>248</v>
      </c>
      <c r="J175" s="69" t="s">
        <v>217</v>
      </c>
      <c r="K175" s="121" t="s">
        <v>1693</v>
      </c>
      <c r="L175" s="87" t="s">
        <v>433</v>
      </c>
      <c r="M175" s="72">
        <v>344000</v>
      </c>
      <c r="N175" s="66">
        <f t="shared" si="27"/>
        <v>344000</v>
      </c>
      <c r="O175" s="137">
        <v>45258</v>
      </c>
      <c r="P175" s="72">
        <f t="shared" si="28"/>
        <v>344000</v>
      </c>
      <c r="Q175" s="72">
        <f t="shared" si="29"/>
        <v>344000</v>
      </c>
      <c r="R175" s="129">
        <f t="shared" si="31"/>
        <v>344000</v>
      </c>
      <c r="S175" s="204" t="e">
        <f t="shared" si="30"/>
        <v>#REF!</v>
      </c>
      <c r="T175" s="125"/>
      <c r="U175" s="126">
        <f t="shared" si="32"/>
        <v>2</v>
      </c>
      <c r="V175" s="127">
        <f t="shared" si="33"/>
        <v>45260</v>
      </c>
      <c r="W175" s="128">
        <f>VLOOKUP(V175,IPC!$B$9:$D$855,3,2)</f>
        <v>137.09</v>
      </c>
      <c r="X175" s="128">
        <f>VLOOKUP(O175,IPC!$B$9:$D$855,3,1)</f>
        <v>137.09</v>
      </c>
    </row>
    <row r="176" spans="1:24" s="67" customFormat="1" ht="26.4" x14ac:dyDescent="0.25">
      <c r="A176" s="67" t="s">
        <v>76</v>
      </c>
      <c r="B176" s="68" t="s">
        <v>28</v>
      </c>
      <c r="C176" s="257"/>
      <c r="D176" s="296" t="s">
        <v>260</v>
      </c>
      <c r="E176" s="288">
        <v>860034313</v>
      </c>
      <c r="F176" s="83" t="s">
        <v>279</v>
      </c>
      <c r="G176" s="121" t="s">
        <v>239</v>
      </c>
      <c r="H176" s="121" t="s">
        <v>287</v>
      </c>
      <c r="I176" s="69" t="s">
        <v>248</v>
      </c>
      <c r="J176" s="69" t="s">
        <v>217</v>
      </c>
      <c r="K176" s="121" t="s">
        <v>393</v>
      </c>
      <c r="L176" s="87" t="s">
        <v>433</v>
      </c>
      <c r="M176" s="72">
        <v>20124446</v>
      </c>
      <c r="N176" s="66">
        <f t="shared" si="27"/>
        <v>0</v>
      </c>
      <c r="O176" s="137">
        <v>46749</v>
      </c>
      <c r="P176" s="72">
        <f t="shared" si="28"/>
        <v>0</v>
      </c>
      <c r="Q176" s="72">
        <f t="shared" si="29"/>
        <v>20124446</v>
      </c>
      <c r="R176" s="129">
        <f t="shared" si="31"/>
        <v>20124446</v>
      </c>
      <c r="S176" s="204" t="e">
        <f t="shared" si="30"/>
        <v>#REF!</v>
      </c>
      <c r="T176" s="125"/>
      <c r="U176" s="126">
        <f t="shared" si="32"/>
        <v>-1489</v>
      </c>
      <c r="V176" s="127">
        <f t="shared" si="33"/>
        <v>45260</v>
      </c>
      <c r="W176" s="128">
        <f>VLOOKUP(V176,IPC!$B$9:$D$855,3,2)</f>
        <v>137.09</v>
      </c>
      <c r="X176" s="128">
        <f>VLOOKUP(O176,IPC!$B$9:$D$855,3,1)</f>
        <v>141.47999999999999</v>
      </c>
    </row>
    <row r="177" spans="1:24" s="67" customFormat="1" ht="26.4" x14ac:dyDescent="0.25">
      <c r="A177" s="67" t="s">
        <v>76</v>
      </c>
      <c r="B177" s="68" t="s">
        <v>28</v>
      </c>
      <c r="C177" s="257"/>
      <c r="D177" s="296" t="s">
        <v>260</v>
      </c>
      <c r="E177" s="288">
        <v>860034313</v>
      </c>
      <c r="F177" s="83" t="s">
        <v>279</v>
      </c>
      <c r="G177" s="121" t="s">
        <v>239</v>
      </c>
      <c r="H177" s="121" t="s">
        <v>287</v>
      </c>
      <c r="I177" s="69" t="s">
        <v>248</v>
      </c>
      <c r="J177" s="69" t="s">
        <v>217</v>
      </c>
      <c r="K177" s="121" t="s">
        <v>394</v>
      </c>
      <c r="L177" s="87" t="s">
        <v>434</v>
      </c>
      <c r="M177" s="72">
        <v>468411</v>
      </c>
      <c r="N177" s="66">
        <f t="shared" si="27"/>
        <v>468411</v>
      </c>
      <c r="O177" s="137">
        <v>45143</v>
      </c>
      <c r="P177" s="72">
        <f t="shared" si="28"/>
        <v>474293</v>
      </c>
      <c r="Q177" s="72">
        <f t="shared" si="29"/>
        <v>474293</v>
      </c>
      <c r="R177" s="129">
        <f t="shared" si="31"/>
        <v>474293</v>
      </c>
      <c r="S177" s="204" t="e">
        <f t="shared" si="30"/>
        <v>#REF!</v>
      </c>
      <c r="T177" s="125"/>
      <c r="U177" s="126">
        <f t="shared" si="32"/>
        <v>117</v>
      </c>
      <c r="V177" s="127">
        <f t="shared" si="33"/>
        <v>45260</v>
      </c>
      <c r="W177" s="128">
        <f>VLOOKUP(V177,IPC!$B$9:$D$855,3,2)</f>
        <v>137.09</v>
      </c>
      <c r="X177" s="128">
        <f>VLOOKUP(O177,IPC!$B$9:$D$855,3,1)</f>
        <v>135.38999999999999</v>
      </c>
    </row>
    <row r="178" spans="1:24" s="67" customFormat="1" ht="26.4" x14ac:dyDescent="0.25">
      <c r="A178" s="67" t="s">
        <v>76</v>
      </c>
      <c r="B178" s="68" t="s">
        <v>28</v>
      </c>
      <c r="C178" s="257"/>
      <c r="D178" s="296" t="s">
        <v>260</v>
      </c>
      <c r="E178" s="288">
        <v>860034313</v>
      </c>
      <c r="F178" s="83" t="s">
        <v>279</v>
      </c>
      <c r="G178" s="121" t="s">
        <v>239</v>
      </c>
      <c r="H178" s="121" t="s">
        <v>287</v>
      </c>
      <c r="I178" s="69" t="s">
        <v>248</v>
      </c>
      <c r="J178" s="69" t="s">
        <v>217</v>
      </c>
      <c r="K178" s="121" t="s">
        <v>395</v>
      </c>
      <c r="L178" s="87" t="s">
        <v>434</v>
      </c>
      <c r="M178" s="72">
        <v>618000</v>
      </c>
      <c r="N178" s="66">
        <f t="shared" si="27"/>
        <v>618000</v>
      </c>
      <c r="O178" s="137">
        <v>45174</v>
      </c>
      <c r="P178" s="72">
        <f t="shared" si="28"/>
        <v>622450</v>
      </c>
      <c r="Q178" s="72">
        <f t="shared" si="29"/>
        <v>622450</v>
      </c>
      <c r="R178" s="129">
        <f t="shared" si="31"/>
        <v>622450</v>
      </c>
      <c r="S178" s="204" t="e">
        <f t="shared" ref="S178:S209" si="34">+R178/$R$809</f>
        <v>#REF!</v>
      </c>
      <c r="T178" s="125"/>
      <c r="U178" s="126">
        <f t="shared" si="32"/>
        <v>86</v>
      </c>
      <c r="V178" s="127">
        <f t="shared" si="33"/>
        <v>45260</v>
      </c>
      <c r="W178" s="128">
        <f>VLOOKUP(V178,IPC!$B$9:$D$855,3,2)</f>
        <v>137.09</v>
      </c>
      <c r="X178" s="128">
        <f>VLOOKUP(O178,IPC!$B$9:$D$855,3,1)</f>
        <v>136.11000000000001</v>
      </c>
    </row>
    <row r="179" spans="1:24" s="67" customFormat="1" ht="26.4" x14ac:dyDescent="0.25">
      <c r="A179" s="67" t="s">
        <v>76</v>
      </c>
      <c r="B179" s="68" t="s">
        <v>28</v>
      </c>
      <c r="C179" s="257"/>
      <c r="D179" s="296" t="s">
        <v>260</v>
      </c>
      <c r="E179" s="288">
        <v>860034313</v>
      </c>
      <c r="F179" s="83" t="s">
        <v>279</v>
      </c>
      <c r="G179" s="121" t="s">
        <v>239</v>
      </c>
      <c r="H179" s="121" t="s">
        <v>287</v>
      </c>
      <c r="I179" s="69" t="s">
        <v>248</v>
      </c>
      <c r="J179" s="69" t="s">
        <v>217</v>
      </c>
      <c r="K179" s="121" t="s">
        <v>396</v>
      </c>
      <c r="L179" s="87" t="s">
        <v>434</v>
      </c>
      <c r="M179" s="72">
        <v>618000</v>
      </c>
      <c r="N179" s="66">
        <f t="shared" si="27"/>
        <v>618000</v>
      </c>
      <c r="O179" s="137">
        <v>45204</v>
      </c>
      <c r="P179" s="72">
        <f t="shared" si="28"/>
        <v>620899</v>
      </c>
      <c r="Q179" s="72">
        <f t="shared" si="29"/>
        <v>620899</v>
      </c>
      <c r="R179" s="129">
        <f t="shared" si="31"/>
        <v>620899</v>
      </c>
      <c r="S179" s="204" t="e">
        <f t="shared" si="34"/>
        <v>#REF!</v>
      </c>
      <c r="T179" s="125"/>
      <c r="U179" s="126">
        <f t="shared" si="32"/>
        <v>56</v>
      </c>
      <c r="V179" s="127">
        <f t="shared" si="33"/>
        <v>45260</v>
      </c>
      <c r="W179" s="128">
        <f>VLOOKUP(V179,IPC!$B$9:$D$855,3,2)</f>
        <v>137.09</v>
      </c>
      <c r="X179" s="128">
        <f>VLOOKUP(O179,IPC!$B$9:$D$855,3,1)</f>
        <v>136.44999999999999</v>
      </c>
    </row>
    <row r="180" spans="1:24" s="67" customFormat="1" ht="26.4" x14ac:dyDescent="0.25">
      <c r="A180" s="67" t="s">
        <v>76</v>
      </c>
      <c r="B180" s="68" t="s">
        <v>28</v>
      </c>
      <c r="C180" s="257"/>
      <c r="D180" s="296" t="s">
        <v>260</v>
      </c>
      <c r="E180" s="288">
        <v>860034313</v>
      </c>
      <c r="F180" s="83" t="s">
        <v>279</v>
      </c>
      <c r="G180" s="121" t="s">
        <v>239</v>
      </c>
      <c r="H180" s="121" t="s">
        <v>287</v>
      </c>
      <c r="I180" s="69" t="s">
        <v>248</v>
      </c>
      <c r="J180" s="69" t="s">
        <v>217</v>
      </c>
      <c r="K180" s="121" t="s">
        <v>1694</v>
      </c>
      <c r="L180" s="87" t="s">
        <v>434</v>
      </c>
      <c r="M180" s="72">
        <v>618000</v>
      </c>
      <c r="N180" s="66">
        <f t="shared" si="27"/>
        <v>618000</v>
      </c>
      <c r="O180" s="137">
        <v>45235</v>
      </c>
      <c r="P180" s="72">
        <f t="shared" si="28"/>
        <v>618000</v>
      </c>
      <c r="Q180" s="72">
        <f t="shared" si="29"/>
        <v>618000</v>
      </c>
      <c r="R180" s="129">
        <f t="shared" si="31"/>
        <v>618000</v>
      </c>
      <c r="S180" s="204" t="e">
        <f t="shared" si="34"/>
        <v>#REF!</v>
      </c>
      <c r="T180" s="125"/>
      <c r="U180" s="126">
        <f t="shared" si="32"/>
        <v>25</v>
      </c>
      <c r="V180" s="127">
        <f t="shared" si="33"/>
        <v>45260</v>
      </c>
      <c r="W180" s="128">
        <f>VLOOKUP(V180,IPC!$B$9:$D$855,3,2)</f>
        <v>137.09</v>
      </c>
      <c r="X180" s="128">
        <f>VLOOKUP(O180,IPC!$B$9:$D$855,3,1)</f>
        <v>137.09</v>
      </c>
    </row>
    <row r="181" spans="1:24" s="67" customFormat="1" ht="26.4" x14ac:dyDescent="0.25">
      <c r="A181" s="67" t="s">
        <v>76</v>
      </c>
      <c r="B181" s="68" t="s">
        <v>28</v>
      </c>
      <c r="C181" s="257"/>
      <c r="D181" s="296" t="s">
        <v>260</v>
      </c>
      <c r="E181" s="288">
        <v>860034313</v>
      </c>
      <c r="F181" s="83" t="s">
        <v>279</v>
      </c>
      <c r="G181" s="121" t="s">
        <v>239</v>
      </c>
      <c r="H181" s="121" t="s">
        <v>287</v>
      </c>
      <c r="I181" s="69" t="s">
        <v>248</v>
      </c>
      <c r="J181" s="69" t="s">
        <v>217</v>
      </c>
      <c r="K181" s="121" t="s">
        <v>397</v>
      </c>
      <c r="L181" s="87" t="s">
        <v>434</v>
      </c>
      <c r="M181" s="72">
        <v>34954842</v>
      </c>
      <c r="N181" s="66">
        <f t="shared" si="27"/>
        <v>0</v>
      </c>
      <c r="O181" s="137">
        <v>46939</v>
      </c>
      <c r="P181" s="72">
        <f t="shared" si="28"/>
        <v>0</v>
      </c>
      <c r="Q181" s="72">
        <f t="shared" si="29"/>
        <v>34954842</v>
      </c>
      <c r="R181" s="129">
        <f t="shared" si="31"/>
        <v>34954842</v>
      </c>
      <c r="S181" s="204" t="e">
        <f t="shared" si="34"/>
        <v>#REF!</v>
      </c>
      <c r="T181" s="125"/>
      <c r="U181" s="126">
        <f t="shared" si="32"/>
        <v>-1679</v>
      </c>
      <c r="V181" s="127">
        <f t="shared" si="33"/>
        <v>45260</v>
      </c>
      <c r="W181" s="128">
        <f>VLOOKUP(V181,IPC!$B$9:$D$855,3,2)</f>
        <v>137.09</v>
      </c>
      <c r="X181" s="128">
        <f>VLOOKUP(O181,IPC!$B$9:$D$855,3,1)</f>
        <v>141.47999999999999</v>
      </c>
    </row>
    <row r="182" spans="1:24" s="67" customFormat="1" ht="26.4" x14ac:dyDescent="0.25">
      <c r="A182" s="67" t="s">
        <v>76</v>
      </c>
      <c r="B182" s="68" t="s">
        <v>28</v>
      </c>
      <c r="C182" s="257"/>
      <c r="D182" s="296" t="s">
        <v>260</v>
      </c>
      <c r="E182" s="288">
        <v>860034313</v>
      </c>
      <c r="F182" s="83" t="s">
        <v>279</v>
      </c>
      <c r="G182" s="121" t="s">
        <v>239</v>
      </c>
      <c r="H182" s="121" t="s">
        <v>287</v>
      </c>
      <c r="I182" s="69" t="s">
        <v>248</v>
      </c>
      <c r="J182" s="69" t="s">
        <v>217</v>
      </c>
      <c r="K182" s="121" t="s">
        <v>398</v>
      </c>
      <c r="L182" s="87" t="s">
        <v>435</v>
      </c>
      <c r="M182" s="72">
        <v>469639</v>
      </c>
      <c r="N182" s="66">
        <f t="shared" si="27"/>
        <v>469639</v>
      </c>
      <c r="O182" s="137">
        <v>45135</v>
      </c>
      <c r="P182" s="72">
        <f t="shared" si="28"/>
        <v>478861</v>
      </c>
      <c r="Q182" s="72">
        <f t="shared" si="29"/>
        <v>478861</v>
      </c>
      <c r="R182" s="129">
        <f t="shared" si="31"/>
        <v>478861</v>
      </c>
      <c r="S182" s="204" t="e">
        <f t="shared" si="34"/>
        <v>#REF!</v>
      </c>
      <c r="T182" s="125"/>
      <c r="U182" s="126">
        <f t="shared" si="32"/>
        <v>125</v>
      </c>
      <c r="V182" s="127">
        <f t="shared" si="33"/>
        <v>45260</v>
      </c>
      <c r="W182" s="128">
        <f>VLOOKUP(V182,IPC!$B$9:$D$855,3,2)</f>
        <v>137.09</v>
      </c>
      <c r="X182" s="128">
        <f>VLOOKUP(O182,IPC!$B$9:$D$855,3,1)</f>
        <v>134.44999999999999</v>
      </c>
    </row>
    <row r="183" spans="1:24" s="67" customFormat="1" ht="26.4" x14ac:dyDescent="0.25">
      <c r="A183" s="67" t="s">
        <v>76</v>
      </c>
      <c r="B183" s="68" t="s">
        <v>28</v>
      </c>
      <c r="C183" s="257"/>
      <c r="D183" s="296" t="s">
        <v>260</v>
      </c>
      <c r="E183" s="288">
        <v>860034313</v>
      </c>
      <c r="F183" s="83" t="s">
        <v>279</v>
      </c>
      <c r="G183" s="121" t="s">
        <v>239</v>
      </c>
      <c r="H183" s="121" t="s">
        <v>287</v>
      </c>
      <c r="I183" s="69" t="s">
        <v>248</v>
      </c>
      <c r="J183" s="69" t="s">
        <v>217</v>
      </c>
      <c r="K183" s="121" t="s">
        <v>399</v>
      </c>
      <c r="L183" s="87" t="s">
        <v>435</v>
      </c>
      <c r="M183" s="72">
        <v>471000</v>
      </c>
      <c r="N183" s="66">
        <f>IF(U183&gt;1,M183,0)</f>
        <v>471000</v>
      </c>
      <c r="O183" s="137">
        <v>45166</v>
      </c>
      <c r="P183" s="72">
        <f>IFERROR(ROUND((N183*(W183/X183)),0),0)</f>
        <v>476914</v>
      </c>
      <c r="Q183" s="72">
        <f>+P183-N183+M183</f>
        <v>476914</v>
      </c>
      <c r="R183" s="129">
        <f>+Q183</f>
        <v>476914</v>
      </c>
      <c r="S183" s="204" t="e">
        <f t="shared" si="34"/>
        <v>#REF!</v>
      </c>
      <c r="T183" s="125"/>
      <c r="U183" s="126">
        <f>+$U$7-O183</f>
        <v>94</v>
      </c>
      <c r="V183" s="127">
        <f t="shared" si="33"/>
        <v>45260</v>
      </c>
      <c r="W183" s="128">
        <f>VLOOKUP(V183,IPC!$B$9:$D$855,3,2)</f>
        <v>137.09</v>
      </c>
      <c r="X183" s="128">
        <f>VLOOKUP(O183,IPC!$B$9:$D$855,3,1)</f>
        <v>135.38999999999999</v>
      </c>
    </row>
    <row r="184" spans="1:24" s="67" customFormat="1" ht="26.4" x14ac:dyDescent="0.25">
      <c r="A184" s="67" t="s">
        <v>76</v>
      </c>
      <c r="B184" s="68" t="s">
        <v>28</v>
      </c>
      <c r="C184" s="257"/>
      <c r="D184" s="296" t="s">
        <v>260</v>
      </c>
      <c r="E184" s="288">
        <v>860034313</v>
      </c>
      <c r="F184" s="83" t="s">
        <v>279</v>
      </c>
      <c r="G184" s="121" t="s">
        <v>239</v>
      </c>
      <c r="H184" s="121" t="s">
        <v>287</v>
      </c>
      <c r="I184" s="69" t="s">
        <v>248</v>
      </c>
      <c r="J184" s="69" t="s">
        <v>217</v>
      </c>
      <c r="K184" s="121" t="s">
        <v>400</v>
      </c>
      <c r="L184" s="87" t="s">
        <v>435</v>
      </c>
      <c r="M184" s="72">
        <v>471000</v>
      </c>
      <c r="N184" s="66">
        <f>IF(U184&gt;1,M184,0)</f>
        <v>471000</v>
      </c>
      <c r="O184" s="137">
        <v>45197</v>
      </c>
      <c r="P184" s="72">
        <f>IFERROR(ROUND((N184*(W184/X184)),0),0)</f>
        <v>474391</v>
      </c>
      <c r="Q184" s="72">
        <f>+P184-N184+M184</f>
        <v>474391</v>
      </c>
      <c r="R184" s="129">
        <f>+Q184</f>
        <v>474391</v>
      </c>
      <c r="S184" s="204" t="e">
        <f t="shared" si="34"/>
        <v>#REF!</v>
      </c>
      <c r="T184" s="125"/>
      <c r="U184" s="126">
        <f>+$U$7-O184</f>
        <v>63</v>
      </c>
      <c r="V184" s="127">
        <f t="shared" si="33"/>
        <v>45260</v>
      </c>
      <c r="W184" s="128">
        <f>VLOOKUP(V184,IPC!$B$9:$D$855,3,2)</f>
        <v>137.09</v>
      </c>
      <c r="X184" s="128">
        <f>VLOOKUP(O184,IPC!$B$9:$D$855,3,1)</f>
        <v>136.11000000000001</v>
      </c>
    </row>
    <row r="185" spans="1:24" s="67" customFormat="1" ht="26.4" x14ac:dyDescent="0.25">
      <c r="A185" s="67" t="s">
        <v>76</v>
      </c>
      <c r="B185" s="68" t="s">
        <v>28</v>
      </c>
      <c r="C185" s="257"/>
      <c r="D185" s="296" t="s">
        <v>260</v>
      </c>
      <c r="E185" s="288">
        <v>860034313</v>
      </c>
      <c r="F185" s="83" t="s">
        <v>279</v>
      </c>
      <c r="G185" s="121" t="s">
        <v>239</v>
      </c>
      <c r="H185" s="121" t="s">
        <v>287</v>
      </c>
      <c r="I185" s="69" t="s">
        <v>248</v>
      </c>
      <c r="J185" s="69" t="s">
        <v>217</v>
      </c>
      <c r="K185" s="121" t="s">
        <v>401</v>
      </c>
      <c r="L185" s="87" t="s">
        <v>435</v>
      </c>
      <c r="M185" s="72">
        <v>471000</v>
      </c>
      <c r="N185" s="66">
        <f>IF(U185&gt;1,M185,0)</f>
        <v>471000</v>
      </c>
      <c r="O185" s="137">
        <v>45227</v>
      </c>
      <c r="P185" s="72">
        <f>IFERROR(ROUND((N185*(W185/X185)),0),0)</f>
        <v>473209</v>
      </c>
      <c r="Q185" s="72">
        <f>+P185-N185+M185</f>
        <v>473209</v>
      </c>
      <c r="R185" s="129">
        <f>+Q185</f>
        <v>473209</v>
      </c>
      <c r="S185" s="204" t="e">
        <f t="shared" si="34"/>
        <v>#REF!</v>
      </c>
      <c r="T185" s="125"/>
      <c r="U185" s="126">
        <f>+$U$7-O185</f>
        <v>33</v>
      </c>
      <c r="V185" s="127">
        <f t="shared" si="33"/>
        <v>45260</v>
      </c>
      <c r="W185" s="128">
        <f>VLOOKUP(V185,IPC!$B$9:$D$855,3,2)</f>
        <v>137.09</v>
      </c>
      <c r="X185" s="128">
        <f>VLOOKUP(O185,IPC!$B$9:$D$855,3,1)</f>
        <v>136.44999999999999</v>
      </c>
    </row>
    <row r="186" spans="1:24" s="67" customFormat="1" ht="26.4" x14ac:dyDescent="0.25">
      <c r="A186" s="67" t="s">
        <v>76</v>
      </c>
      <c r="B186" s="68" t="s">
        <v>28</v>
      </c>
      <c r="C186" s="257"/>
      <c r="D186" s="296" t="s">
        <v>260</v>
      </c>
      <c r="E186" s="288">
        <v>860034313</v>
      </c>
      <c r="F186" s="83" t="s">
        <v>279</v>
      </c>
      <c r="G186" s="121" t="s">
        <v>239</v>
      </c>
      <c r="H186" s="121" t="s">
        <v>287</v>
      </c>
      <c r="I186" s="69" t="s">
        <v>248</v>
      </c>
      <c r="J186" s="69" t="s">
        <v>217</v>
      </c>
      <c r="K186" s="121" t="s">
        <v>1695</v>
      </c>
      <c r="L186" s="87" t="s">
        <v>435</v>
      </c>
      <c r="M186" s="72">
        <v>471000</v>
      </c>
      <c r="N186" s="66">
        <f t="shared" si="27"/>
        <v>471000</v>
      </c>
      <c r="O186" s="137">
        <v>45258</v>
      </c>
      <c r="P186" s="72">
        <f t="shared" si="28"/>
        <v>471000</v>
      </c>
      <c r="Q186" s="72">
        <f t="shared" si="29"/>
        <v>471000</v>
      </c>
      <c r="R186" s="129">
        <f t="shared" si="31"/>
        <v>471000</v>
      </c>
      <c r="S186" s="204" t="e">
        <f t="shared" si="34"/>
        <v>#REF!</v>
      </c>
      <c r="T186" s="125"/>
      <c r="U186" s="126">
        <f t="shared" si="32"/>
        <v>2</v>
      </c>
      <c r="V186" s="127">
        <f t="shared" si="33"/>
        <v>45260</v>
      </c>
      <c r="W186" s="128">
        <f>VLOOKUP(V186,IPC!$B$9:$D$855,3,2)</f>
        <v>137.09</v>
      </c>
      <c r="X186" s="128">
        <f>VLOOKUP(O186,IPC!$B$9:$D$855,3,1)</f>
        <v>137.09</v>
      </c>
    </row>
    <row r="187" spans="1:24" s="67" customFormat="1" ht="26.4" x14ac:dyDescent="0.25">
      <c r="A187" s="67" t="s">
        <v>76</v>
      </c>
      <c r="B187" s="68" t="s">
        <v>28</v>
      </c>
      <c r="C187" s="257"/>
      <c r="D187" s="296" t="s">
        <v>260</v>
      </c>
      <c r="E187" s="288">
        <v>860034313</v>
      </c>
      <c r="F187" s="83" t="s">
        <v>279</v>
      </c>
      <c r="G187" s="121" t="s">
        <v>239</v>
      </c>
      <c r="H187" s="121" t="s">
        <v>287</v>
      </c>
      <c r="I187" s="69" t="s">
        <v>248</v>
      </c>
      <c r="J187" s="69" t="s">
        <v>217</v>
      </c>
      <c r="K187" s="121" t="s">
        <v>402</v>
      </c>
      <c r="L187" s="87" t="s">
        <v>435</v>
      </c>
      <c r="M187" s="72">
        <v>28706249</v>
      </c>
      <c r="N187" s="66">
        <f t="shared" si="27"/>
        <v>0</v>
      </c>
      <c r="O187" s="137">
        <v>47115</v>
      </c>
      <c r="P187" s="72">
        <f t="shared" si="28"/>
        <v>0</v>
      </c>
      <c r="Q187" s="72">
        <f t="shared" si="29"/>
        <v>28706249</v>
      </c>
      <c r="R187" s="129">
        <f t="shared" si="31"/>
        <v>28706249</v>
      </c>
      <c r="S187" s="204" t="e">
        <f t="shared" si="34"/>
        <v>#REF!</v>
      </c>
      <c r="T187" s="125"/>
      <c r="U187" s="126">
        <f t="shared" si="32"/>
        <v>-1855</v>
      </c>
      <c r="V187" s="127">
        <f t="shared" si="33"/>
        <v>45260</v>
      </c>
      <c r="W187" s="128">
        <f>VLOOKUP(V187,IPC!$B$9:$D$855,3,2)</f>
        <v>137.09</v>
      </c>
      <c r="X187" s="128">
        <f>VLOOKUP(O187,IPC!$B$9:$D$855,3,1)</f>
        <v>141.47999999999999</v>
      </c>
    </row>
    <row r="188" spans="1:24" s="67" customFormat="1" ht="26.4" x14ac:dyDescent="0.25">
      <c r="A188" s="67" t="s">
        <v>76</v>
      </c>
      <c r="B188" s="68" t="s">
        <v>28</v>
      </c>
      <c r="C188" s="257"/>
      <c r="D188" s="296" t="s">
        <v>260</v>
      </c>
      <c r="E188" s="288">
        <v>860034313</v>
      </c>
      <c r="F188" s="83" t="s">
        <v>279</v>
      </c>
      <c r="G188" s="121" t="s">
        <v>239</v>
      </c>
      <c r="H188" s="121" t="s">
        <v>287</v>
      </c>
      <c r="I188" s="69" t="s">
        <v>248</v>
      </c>
      <c r="J188" s="69" t="s">
        <v>217</v>
      </c>
      <c r="K188" s="121" t="s">
        <v>403</v>
      </c>
      <c r="L188" s="87" t="s">
        <v>436</v>
      </c>
      <c r="M188" s="72">
        <v>371933</v>
      </c>
      <c r="N188" s="66">
        <f t="shared" si="27"/>
        <v>371933</v>
      </c>
      <c r="O188" s="137">
        <v>45115</v>
      </c>
      <c r="P188" s="72">
        <f t="shared" si="28"/>
        <v>379236</v>
      </c>
      <c r="Q188" s="72">
        <f t="shared" si="29"/>
        <v>379236</v>
      </c>
      <c r="R188" s="129">
        <f t="shared" si="31"/>
        <v>379236</v>
      </c>
      <c r="S188" s="204" t="e">
        <f t="shared" si="34"/>
        <v>#REF!</v>
      </c>
      <c r="T188" s="125"/>
      <c r="U188" s="126">
        <f t="shared" si="32"/>
        <v>145</v>
      </c>
      <c r="V188" s="127">
        <f t="shared" si="33"/>
        <v>45260</v>
      </c>
      <c r="W188" s="128">
        <f>VLOOKUP(V188,IPC!$B$9:$D$855,3,2)</f>
        <v>137.09</v>
      </c>
      <c r="X188" s="128">
        <f>VLOOKUP(O188,IPC!$B$9:$D$855,3,1)</f>
        <v>134.44999999999999</v>
      </c>
    </row>
    <row r="189" spans="1:24" s="67" customFormat="1" ht="26.4" x14ac:dyDescent="0.25">
      <c r="A189" s="67" t="s">
        <v>76</v>
      </c>
      <c r="B189" s="68" t="s">
        <v>28</v>
      </c>
      <c r="C189" s="257"/>
      <c r="D189" s="296" t="s">
        <v>260</v>
      </c>
      <c r="E189" s="288">
        <v>860034313</v>
      </c>
      <c r="F189" s="83" t="s">
        <v>279</v>
      </c>
      <c r="G189" s="121" t="s">
        <v>239</v>
      </c>
      <c r="H189" s="121" t="s">
        <v>287</v>
      </c>
      <c r="I189" s="69" t="s">
        <v>248</v>
      </c>
      <c r="J189" s="69" t="s">
        <v>217</v>
      </c>
      <c r="K189" s="121" t="s">
        <v>404</v>
      </c>
      <c r="L189" s="87" t="s">
        <v>436</v>
      </c>
      <c r="M189" s="72">
        <v>373000</v>
      </c>
      <c r="N189" s="66">
        <f t="shared" si="27"/>
        <v>373000</v>
      </c>
      <c r="O189" s="137">
        <v>45146</v>
      </c>
      <c r="P189" s="72">
        <f t="shared" si="28"/>
        <v>377684</v>
      </c>
      <c r="Q189" s="72">
        <f t="shared" si="29"/>
        <v>377684</v>
      </c>
      <c r="R189" s="129">
        <f t="shared" si="31"/>
        <v>377684</v>
      </c>
      <c r="S189" s="204" t="e">
        <f t="shared" si="34"/>
        <v>#REF!</v>
      </c>
      <c r="T189" s="125"/>
      <c r="U189" s="126">
        <f t="shared" si="32"/>
        <v>114</v>
      </c>
      <c r="V189" s="127">
        <f t="shared" si="33"/>
        <v>45260</v>
      </c>
      <c r="W189" s="128">
        <f>VLOOKUP(V189,IPC!$B$9:$D$855,3,2)</f>
        <v>137.09</v>
      </c>
      <c r="X189" s="128">
        <f>VLOOKUP(O189,IPC!$B$9:$D$855,3,1)</f>
        <v>135.38999999999999</v>
      </c>
    </row>
    <row r="190" spans="1:24" s="67" customFormat="1" ht="26.4" x14ac:dyDescent="0.25">
      <c r="A190" s="67" t="s">
        <v>76</v>
      </c>
      <c r="B190" s="68" t="s">
        <v>28</v>
      </c>
      <c r="C190" s="257"/>
      <c r="D190" s="296" t="s">
        <v>260</v>
      </c>
      <c r="E190" s="288">
        <v>860034313</v>
      </c>
      <c r="F190" s="83" t="s">
        <v>279</v>
      </c>
      <c r="G190" s="121" t="s">
        <v>239</v>
      </c>
      <c r="H190" s="121" t="s">
        <v>287</v>
      </c>
      <c r="I190" s="69" t="s">
        <v>248</v>
      </c>
      <c r="J190" s="69" t="s">
        <v>217</v>
      </c>
      <c r="K190" s="121" t="s">
        <v>405</v>
      </c>
      <c r="L190" s="87" t="s">
        <v>436</v>
      </c>
      <c r="M190" s="72">
        <v>373000</v>
      </c>
      <c r="N190" s="66">
        <f t="shared" si="27"/>
        <v>373000</v>
      </c>
      <c r="O190" s="137">
        <v>45177</v>
      </c>
      <c r="P190" s="72">
        <f t="shared" si="28"/>
        <v>375686</v>
      </c>
      <c r="Q190" s="72">
        <f t="shared" si="29"/>
        <v>375686</v>
      </c>
      <c r="R190" s="129">
        <f t="shared" si="31"/>
        <v>375686</v>
      </c>
      <c r="S190" s="204" t="e">
        <f t="shared" si="34"/>
        <v>#REF!</v>
      </c>
      <c r="T190" s="125"/>
      <c r="U190" s="126">
        <f t="shared" si="32"/>
        <v>83</v>
      </c>
      <c r="V190" s="127">
        <f t="shared" si="33"/>
        <v>45260</v>
      </c>
      <c r="W190" s="128">
        <f>VLOOKUP(V190,IPC!$B$9:$D$855,3,2)</f>
        <v>137.09</v>
      </c>
      <c r="X190" s="128">
        <f>VLOOKUP(O190,IPC!$B$9:$D$855,3,1)</f>
        <v>136.11000000000001</v>
      </c>
    </row>
    <row r="191" spans="1:24" s="67" customFormat="1" ht="26.4" x14ac:dyDescent="0.25">
      <c r="A191" s="67" t="s">
        <v>76</v>
      </c>
      <c r="B191" s="68" t="s">
        <v>28</v>
      </c>
      <c r="C191" s="257"/>
      <c r="D191" s="296" t="s">
        <v>260</v>
      </c>
      <c r="E191" s="288">
        <v>860034313</v>
      </c>
      <c r="F191" s="83" t="s">
        <v>279</v>
      </c>
      <c r="G191" s="121" t="s">
        <v>239</v>
      </c>
      <c r="H191" s="121" t="s">
        <v>287</v>
      </c>
      <c r="I191" s="69" t="s">
        <v>248</v>
      </c>
      <c r="J191" s="69" t="s">
        <v>217</v>
      </c>
      <c r="K191" s="121" t="s">
        <v>406</v>
      </c>
      <c r="L191" s="87" t="s">
        <v>436</v>
      </c>
      <c r="M191" s="72">
        <v>373000</v>
      </c>
      <c r="N191" s="66">
        <f t="shared" si="27"/>
        <v>373000</v>
      </c>
      <c r="O191" s="137">
        <v>45207</v>
      </c>
      <c r="P191" s="72">
        <f t="shared" si="28"/>
        <v>374750</v>
      </c>
      <c r="Q191" s="72">
        <f t="shared" si="29"/>
        <v>374750</v>
      </c>
      <c r="R191" s="129">
        <f t="shared" si="31"/>
        <v>374750</v>
      </c>
      <c r="S191" s="204" t="e">
        <f t="shared" si="34"/>
        <v>#REF!</v>
      </c>
      <c r="T191" s="125"/>
      <c r="U191" s="126">
        <f t="shared" si="32"/>
        <v>53</v>
      </c>
      <c r="V191" s="127">
        <f t="shared" si="33"/>
        <v>45260</v>
      </c>
      <c r="W191" s="128">
        <f>VLOOKUP(V191,IPC!$B$9:$D$855,3,2)</f>
        <v>137.09</v>
      </c>
      <c r="X191" s="128">
        <f>VLOOKUP(O191,IPC!$B$9:$D$855,3,1)</f>
        <v>136.44999999999999</v>
      </c>
    </row>
    <row r="192" spans="1:24" s="67" customFormat="1" ht="26.4" x14ac:dyDescent="0.25">
      <c r="A192" s="67" t="s">
        <v>76</v>
      </c>
      <c r="B192" s="68" t="s">
        <v>28</v>
      </c>
      <c r="C192" s="257"/>
      <c r="D192" s="296" t="s">
        <v>260</v>
      </c>
      <c r="E192" s="288">
        <v>860034313</v>
      </c>
      <c r="F192" s="83" t="s">
        <v>279</v>
      </c>
      <c r="G192" s="121" t="s">
        <v>239</v>
      </c>
      <c r="H192" s="121" t="s">
        <v>287</v>
      </c>
      <c r="I192" s="69" t="s">
        <v>248</v>
      </c>
      <c r="J192" s="69" t="s">
        <v>217</v>
      </c>
      <c r="K192" s="121" t="s">
        <v>1696</v>
      </c>
      <c r="L192" s="87" t="s">
        <v>436</v>
      </c>
      <c r="M192" s="72">
        <v>373000</v>
      </c>
      <c r="N192" s="66">
        <f t="shared" si="27"/>
        <v>373000</v>
      </c>
      <c r="O192" s="137">
        <v>45238</v>
      </c>
      <c r="P192" s="72">
        <f t="shared" si="28"/>
        <v>373000</v>
      </c>
      <c r="Q192" s="72">
        <f t="shared" si="29"/>
        <v>373000</v>
      </c>
      <c r="R192" s="129">
        <f t="shared" si="31"/>
        <v>373000</v>
      </c>
      <c r="S192" s="204" t="e">
        <f t="shared" si="34"/>
        <v>#REF!</v>
      </c>
      <c r="T192" s="125"/>
      <c r="U192" s="126">
        <f t="shared" si="32"/>
        <v>22</v>
      </c>
      <c r="V192" s="127">
        <f t="shared" si="33"/>
        <v>45260</v>
      </c>
      <c r="W192" s="128">
        <f>VLOOKUP(V192,IPC!$B$9:$D$855,3,2)</f>
        <v>137.09</v>
      </c>
      <c r="X192" s="128">
        <f>VLOOKUP(O192,IPC!$B$9:$D$855,3,1)</f>
        <v>137.09</v>
      </c>
    </row>
    <row r="193" spans="1:24" s="67" customFormat="1" ht="26.4" x14ac:dyDescent="0.25">
      <c r="A193" s="67" t="s">
        <v>76</v>
      </c>
      <c r="B193" s="68" t="s">
        <v>28</v>
      </c>
      <c r="C193" s="257"/>
      <c r="D193" s="296" t="s">
        <v>260</v>
      </c>
      <c r="E193" s="288">
        <v>860034313</v>
      </c>
      <c r="F193" s="83" t="s">
        <v>279</v>
      </c>
      <c r="G193" s="121" t="s">
        <v>239</v>
      </c>
      <c r="H193" s="121" t="s">
        <v>287</v>
      </c>
      <c r="I193" s="69" t="s">
        <v>248</v>
      </c>
      <c r="J193" s="69" t="s">
        <v>217</v>
      </c>
      <c r="K193" s="121" t="s">
        <v>407</v>
      </c>
      <c r="L193" s="87" t="s">
        <v>436</v>
      </c>
      <c r="M193" s="72">
        <v>23466224</v>
      </c>
      <c r="N193" s="66">
        <f t="shared" si="27"/>
        <v>0</v>
      </c>
      <c r="O193" s="137">
        <v>46973</v>
      </c>
      <c r="P193" s="72">
        <f t="shared" si="28"/>
        <v>0</v>
      </c>
      <c r="Q193" s="72">
        <f t="shared" si="29"/>
        <v>23466224</v>
      </c>
      <c r="R193" s="129">
        <f t="shared" si="31"/>
        <v>23466224</v>
      </c>
      <c r="S193" s="204" t="e">
        <f t="shared" si="34"/>
        <v>#REF!</v>
      </c>
      <c r="T193" s="125"/>
      <c r="U193" s="126">
        <f t="shared" si="32"/>
        <v>-1713</v>
      </c>
      <c r="V193" s="127">
        <f t="shared" si="33"/>
        <v>45260</v>
      </c>
      <c r="W193" s="128">
        <f>VLOOKUP(V193,IPC!$B$9:$D$855,3,2)</f>
        <v>137.09</v>
      </c>
      <c r="X193" s="128">
        <f>VLOOKUP(O193,IPC!$B$9:$D$855,3,1)</f>
        <v>141.47999999999999</v>
      </c>
    </row>
    <row r="194" spans="1:24" s="67" customFormat="1" ht="26.4" x14ac:dyDescent="0.25">
      <c r="A194" s="67" t="s">
        <v>76</v>
      </c>
      <c r="B194" s="68" t="s">
        <v>28</v>
      </c>
      <c r="C194" s="257"/>
      <c r="D194" s="296" t="s">
        <v>260</v>
      </c>
      <c r="E194" s="288">
        <v>860034313</v>
      </c>
      <c r="F194" s="83" t="s">
        <v>279</v>
      </c>
      <c r="G194" s="121" t="s">
        <v>239</v>
      </c>
      <c r="H194" s="121" t="s">
        <v>287</v>
      </c>
      <c r="I194" s="69" t="s">
        <v>248</v>
      </c>
      <c r="J194" s="69" t="s">
        <v>217</v>
      </c>
      <c r="K194" s="121" t="s">
        <v>408</v>
      </c>
      <c r="L194" s="87" t="s">
        <v>437</v>
      </c>
      <c r="M194" s="72">
        <v>1257994</v>
      </c>
      <c r="N194" s="66">
        <f t="shared" si="27"/>
        <v>1257994</v>
      </c>
      <c r="O194" s="137">
        <v>45135</v>
      </c>
      <c r="P194" s="72">
        <f t="shared" si="28"/>
        <v>1282695</v>
      </c>
      <c r="Q194" s="72">
        <f t="shared" si="29"/>
        <v>1282695</v>
      </c>
      <c r="R194" s="129">
        <f t="shared" si="31"/>
        <v>1282695</v>
      </c>
      <c r="S194" s="204" t="e">
        <f t="shared" si="34"/>
        <v>#REF!</v>
      </c>
      <c r="T194" s="125"/>
      <c r="U194" s="126">
        <f t="shared" si="32"/>
        <v>125</v>
      </c>
      <c r="V194" s="127">
        <f t="shared" si="33"/>
        <v>45260</v>
      </c>
      <c r="W194" s="128">
        <f>VLOOKUP(V194,IPC!$B$9:$D$855,3,2)</f>
        <v>137.09</v>
      </c>
      <c r="X194" s="128">
        <f>VLOOKUP(O194,IPC!$B$9:$D$855,3,1)</f>
        <v>134.44999999999999</v>
      </c>
    </row>
    <row r="195" spans="1:24" s="67" customFormat="1" ht="26.4" x14ac:dyDescent="0.25">
      <c r="A195" s="67" t="s">
        <v>76</v>
      </c>
      <c r="B195" s="68" t="s">
        <v>28</v>
      </c>
      <c r="C195" s="257"/>
      <c r="D195" s="296" t="s">
        <v>260</v>
      </c>
      <c r="E195" s="288">
        <v>860034313</v>
      </c>
      <c r="F195" s="83" t="s">
        <v>279</v>
      </c>
      <c r="G195" s="121" t="s">
        <v>239</v>
      </c>
      <c r="H195" s="121" t="s">
        <v>287</v>
      </c>
      <c r="I195" s="69" t="s">
        <v>248</v>
      </c>
      <c r="J195" s="69" t="s">
        <v>217</v>
      </c>
      <c r="K195" s="121" t="s">
        <v>409</v>
      </c>
      <c r="L195" s="87" t="s">
        <v>437</v>
      </c>
      <c r="M195" s="72">
        <v>1258875</v>
      </c>
      <c r="N195" s="66">
        <f t="shared" si="27"/>
        <v>1258875</v>
      </c>
      <c r="O195" s="137">
        <v>45166</v>
      </c>
      <c r="P195" s="72">
        <f t="shared" si="28"/>
        <v>1274682</v>
      </c>
      <c r="Q195" s="72">
        <f t="shared" si="29"/>
        <v>1274682</v>
      </c>
      <c r="R195" s="129">
        <f t="shared" si="31"/>
        <v>1274682</v>
      </c>
      <c r="S195" s="204" t="e">
        <f t="shared" si="34"/>
        <v>#REF!</v>
      </c>
      <c r="T195" s="125"/>
      <c r="U195" s="126">
        <f t="shared" si="32"/>
        <v>94</v>
      </c>
      <c r="V195" s="127">
        <f t="shared" si="33"/>
        <v>45260</v>
      </c>
      <c r="W195" s="128">
        <f>VLOOKUP(V195,IPC!$B$9:$D$855,3,2)</f>
        <v>137.09</v>
      </c>
      <c r="X195" s="128">
        <f>VLOOKUP(O195,IPC!$B$9:$D$855,3,1)</f>
        <v>135.38999999999999</v>
      </c>
    </row>
    <row r="196" spans="1:24" s="67" customFormat="1" ht="26.4" x14ac:dyDescent="0.25">
      <c r="A196" s="67" t="s">
        <v>76</v>
      </c>
      <c r="B196" s="68" t="s">
        <v>28</v>
      </c>
      <c r="C196" s="257"/>
      <c r="D196" s="296" t="s">
        <v>260</v>
      </c>
      <c r="E196" s="288">
        <v>860034313</v>
      </c>
      <c r="F196" s="83" t="s">
        <v>279</v>
      </c>
      <c r="G196" s="121" t="s">
        <v>239</v>
      </c>
      <c r="H196" s="121" t="s">
        <v>287</v>
      </c>
      <c r="I196" s="69" t="s">
        <v>248</v>
      </c>
      <c r="J196" s="69" t="s">
        <v>217</v>
      </c>
      <c r="K196" s="121" t="s">
        <v>410</v>
      </c>
      <c r="L196" s="87" t="s">
        <v>437</v>
      </c>
      <c r="M196" s="72">
        <v>1258875</v>
      </c>
      <c r="N196" s="66">
        <f t="shared" si="27"/>
        <v>1258875</v>
      </c>
      <c r="O196" s="137">
        <v>45197</v>
      </c>
      <c r="P196" s="72">
        <f t="shared" si="28"/>
        <v>1267939</v>
      </c>
      <c r="Q196" s="72">
        <f t="shared" si="29"/>
        <v>1267939</v>
      </c>
      <c r="R196" s="129">
        <f t="shared" si="31"/>
        <v>1267939</v>
      </c>
      <c r="S196" s="204" t="e">
        <f t="shared" si="34"/>
        <v>#REF!</v>
      </c>
      <c r="T196" s="125"/>
      <c r="U196" s="126">
        <f t="shared" si="32"/>
        <v>63</v>
      </c>
      <c r="V196" s="127">
        <f t="shared" si="33"/>
        <v>45260</v>
      </c>
      <c r="W196" s="128">
        <f>VLOOKUP(V196,IPC!$B$9:$D$855,3,2)</f>
        <v>137.09</v>
      </c>
      <c r="X196" s="128">
        <f>VLOOKUP(O196,IPC!$B$9:$D$855,3,1)</f>
        <v>136.11000000000001</v>
      </c>
    </row>
    <row r="197" spans="1:24" s="67" customFormat="1" ht="26.4" x14ac:dyDescent="0.25">
      <c r="A197" s="67" t="s">
        <v>76</v>
      </c>
      <c r="B197" s="68" t="s">
        <v>28</v>
      </c>
      <c r="C197" s="257"/>
      <c r="D197" s="296" t="s">
        <v>260</v>
      </c>
      <c r="E197" s="288">
        <v>860034313</v>
      </c>
      <c r="F197" s="83" t="s">
        <v>279</v>
      </c>
      <c r="G197" s="121" t="s">
        <v>239</v>
      </c>
      <c r="H197" s="121" t="s">
        <v>287</v>
      </c>
      <c r="I197" s="69" t="s">
        <v>248</v>
      </c>
      <c r="J197" s="69" t="s">
        <v>217</v>
      </c>
      <c r="K197" s="121" t="s">
        <v>411</v>
      </c>
      <c r="L197" s="87" t="s">
        <v>437</v>
      </c>
      <c r="M197" s="72">
        <v>1258875</v>
      </c>
      <c r="N197" s="66">
        <f t="shared" si="27"/>
        <v>1258875</v>
      </c>
      <c r="O197" s="137">
        <v>45227</v>
      </c>
      <c r="P197" s="72">
        <f t="shared" si="28"/>
        <v>1264780</v>
      </c>
      <c r="Q197" s="72">
        <f t="shared" si="29"/>
        <v>1264780</v>
      </c>
      <c r="R197" s="129">
        <f t="shared" si="31"/>
        <v>1264780</v>
      </c>
      <c r="S197" s="204" t="e">
        <f t="shared" si="34"/>
        <v>#REF!</v>
      </c>
      <c r="T197" s="125"/>
      <c r="U197" s="126">
        <f t="shared" si="32"/>
        <v>33</v>
      </c>
      <c r="V197" s="127">
        <f t="shared" si="33"/>
        <v>45260</v>
      </c>
      <c r="W197" s="128">
        <f>VLOOKUP(V197,IPC!$B$9:$D$855,3,2)</f>
        <v>137.09</v>
      </c>
      <c r="X197" s="128">
        <f>VLOOKUP(O197,IPC!$B$9:$D$855,3,1)</f>
        <v>136.44999999999999</v>
      </c>
    </row>
    <row r="198" spans="1:24" s="67" customFormat="1" ht="26.4" x14ac:dyDescent="0.25">
      <c r="A198" s="67" t="s">
        <v>76</v>
      </c>
      <c r="B198" s="68" t="s">
        <v>28</v>
      </c>
      <c r="C198" s="257"/>
      <c r="D198" s="296" t="s">
        <v>260</v>
      </c>
      <c r="E198" s="288">
        <v>860034313</v>
      </c>
      <c r="F198" s="83" t="s">
        <v>279</v>
      </c>
      <c r="G198" s="121" t="s">
        <v>239</v>
      </c>
      <c r="H198" s="121" t="s">
        <v>287</v>
      </c>
      <c r="I198" s="69" t="s">
        <v>248</v>
      </c>
      <c r="J198" s="69" t="s">
        <v>217</v>
      </c>
      <c r="K198" s="121" t="s">
        <v>1697</v>
      </c>
      <c r="L198" s="87" t="s">
        <v>437</v>
      </c>
      <c r="M198" s="72">
        <v>1258875</v>
      </c>
      <c r="N198" s="66">
        <f t="shared" si="27"/>
        <v>1258875</v>
      </c>
      <c r="O198" s="137">
        <v>45258</v>
      </c>
      <c r="P198" s="72">
        <f t="shared" si="28"/>
        <v>1258875</v>
      </c>
      <c r="Q198" s="72">
        <f t="shared" si="29"/>
        <v>1258875</v>
      </c>
      <c r="R198" s="129">
        <f t="shared" si="31"/>
        <v>1258875</v>
      </c>
      <c r="S198" s="204" t="e">
        <f t="shared" si="34"/>
        <v>#REF!</v>
      </c>
      <c r="T198" s="125"/>
      <c r="U198" s="126">
        <f t="shared" si="32"/>
        <v>2</v>
      </c>
      <c r="V198" s="127">
        <f t="shared" si="33"/>
        <v>45260</v>
      </c>
      <c r="W198" s="128">
        <f>VLOOKUP(V198,IPC!$B$9:$D$855,3,2)</f>
        <v>137.09</v>
      </c>
      <c r="X198" s="128">
        <f>VLOOKUP(O198,IPC!$B$9:$D$855,3,1)</f>
        <v>137.09</v>
      </c>
    </row>
    <row r="199" spans="1:24" s="67" customFormat="1" ht="26.4" x14ac:dyDescent="0.25">
      <c r="A199" s="67" t="s">
        <v>76</v>
      </c>
      <c r="B199" s="68" t="s">
        <v>28</v>
      </c>
      <c r="C199" s="257"/>
      <c r="D199" s="296" t="s">
        <v>260</v>
      </c>
      <c r="E199" s="288">
        <v>860034313</v>
      </c>
      <c r="F199" s="83" t="s">
        <v>279</v>
      </c>
      <c r="G199" s="121" t="s">
        <v>239</v>
      </c>
      <c r="H199" s="121" t="s">
        <v>287</v>
      </c>
      <c r="I199" s="69" t="s">
        <v>248</v>
      </c>
      <c r="J199" s="69" t="s">
        <v>217</v>
      </c>
      <c r="K199" s="121" t="s">
        <v>412</v>
      </c>
      <c r="L199" s="87" t="s">
        <v>437</v>
      </c>
      <c r="M199" s="72">
        <v>61684865</v>
      </c>
      <c r="N199" s="66">
        <f t="shared" si="27"/>
        <v>0</v>
      </c>
      <c r="O199" s="137">
        <v>46749</v>
      </c>
      <c r="P199" s="72">
        <f t="shared" si="28"/>
        <v>0</v>
      </c>
      <c r="Q199" s="72">
        <f t="shared" si="29"/>
        <v>61684865</v>
      </c>
      <c r="R199" s="129">
        <f t="shared" si="31"/>
        <v>61684865</v>
      </c>
      <c r="S199" s="204" t="e">
        <f t="shared" si="34"/>
        <v>#REF!</v>
      </c>
      <c r="T199" s="125"/>
      <c r="U199" s="126">
        <f t="shared" si="32"/>
        <v>-1489</v>
      </c>
      <c r="V199" s="127">
        <f t="shared" si="33"/>
        <v>45260</v>
      </c>
      <c r="W199" s="128">
        <f>VLOOKUP(V199,IPC!$B$9:$D$855,3,2)</f>
        <v>137.09</v>
      </c>
      <c r="X199" s="128">
        <f>VLOOKUP(O199,IPC!$B$9:$D$855,3,1)</f>
        <v>141.47999999999999</v>
      </c>
    </row>
    <row r="200" spans="1:24" s="67" customFormat="1" ht="26.4" x14ac:dyDescent="0.25">
      <c r="A200" s="67" t="s">
        <v>76</v>
      </c>
      <c r="B200" s="68" t="s">
        <v>28</v>
      </c>
      <c r="C200" s="257"/>
      <c r="D200" s="296" t="s">
        <v>260</v>
      </c>
      <c r="E200" s="288">
        <v>860034313</v>
      </c>
      <c r="F200" s="83" t="s">
        <v>279</v>
      </c>
      <c r="G200" s="121" t="s">
        <v>239</v>
      </c>
      <c r="H200" s="121" t="s">
        <v>287</v>
      </c>
      <c r="I200" s="69" t="s">
        <v>248</v>
      </c>
      <c r="J200" s="69" t="s">
        <v>217</v>
      </c>
      <c r="K200" s="121" t="s">
        <v>413</v>
      </c>
      <c r="L200" s="87" t="s">
        <v>438</v>
      </c>
      <c r="M200" s="72">
        <v>151756</v>
      </c>
      <c r="N200" s="66">
        <f t="shared" si="27"/>
        <v>151756</v>
      </c>
      <c r="O200" s="137">
        <v>45117</v>
      </c>
      <c r="P200" s="72">
        <f t="shared" si="28"/>
        <v>154736</v>
      </c>
      <c r="Q200" s="72">
        <f t="shared" si="29"/>
        <v>154736</v>
      </c>
      <c r="R200" s="129">
        <f t="shared" si="31"/>
        <v>154736</v>
      </c>
      <c r="S200" s="204" t="e">
        <f t="shared" si="34"/>
        <v>#REF!</v>
      </c>
      <c r="T200" s="125"/>
      <c r="U200" s="126">
        <f t="shared" si="32"/>
        <v>143</v>
      </c>
      <c r="V200" s="127">
        <f t="shared" si="33"/>
        <v>45260</v>
      </c>
      <c r="W200" s="128">
        <f>VLOOKUP(V200,IPC!$B$9:$D$855,3,2)</f>
        <v>137.09</v>
      </c>
      <c r="X200" s="128">
        <f>VLOOKUP(O200,IPC!$B$9:$D$855,3,1)</f>
        <v>134.44999999999999</v>
      </c>
    </row>
    <row r="201" spans="1:24" s="67" customFormat="1" ht="26.4" x14ac:dyDescent="0.25">
      <c r="A201" s="67" t="s">
        <v>76</v>
      </c>
      <c r="B201" s="68" t="s">
        <v>28</v>
      </c>
      <c r="C201" s="257"/>
      <c r="D201" s="296" t="s">
        <v>260</v>
      </c>
      <c r="E201" s="288">
        <v>860034313</v>
      </c>
      <c r="F201" s="83" t="s">
        <v>279</v>
      </c>
      <c r="G201" s="121" t="s">
        <v>239</v>
      </c>
      <c r="H201" s="121" t="s">
        <v>287</v>
      </c>
      <c r="I201" s="69" t="s">
        <v>248</v>
      </c>
      <c r="J201" s="69" t="s">
        <v>217</v>
      </c>
      <c r="K201" s="121" t="s">
        <v>414</v>
      </c>
      <c r="L201" s="87" t="s">
        <v>438</v>
      </c>
      <c r="M201" s="72">
        <v>153000</v>
      </c>
      <c r="N201" s="66">
        <f t="shared" si="27"/>
        <v>153000</v>
      </c>
      <c r="O201" s="137">
        <v>45148</v>
      </c>
      <c r="P201" s="72">
        <f t="shared" si="28"/>
        <v>154921</v>
      </c>
      <c r="Q201" s="72">
        <f t="shared" si="29"/>
        <v>154921</v>
      </c>
      <c r="R201" s="129">
        <f t="shared" si="31"/>
        <v>154921</v>
      </c>
      <c r="S201" s="204" t="e">
        <f t="shared" si="34"/>
        <v>#REF!</v>
      </c>
      <c r="T201" s="125"/>
      <c r="U201" s="126">
        <f t="shared" si="32"/>
        <v>112</v>
      </c>
      <c r="V201" s="127">
        <f t="shared" si="33"/>
        <v>45260</v>
      </c>
      <c r="W201" s="128">
        <f>VLOOKUP(V201,IPC!$B$9:$D$855,3,2)</f>
        <v>137.09</v>
      </c>
      <c r="X201" s="128">
        <f>VLOOKUP(O201,IPC!$B$9:$D$855,3,1)</f>
        <v>135.38999999999999</v>
      </c>
    </row>
    <row r="202" spans="1:24" s="67" customFormat="1" ht="26.4" x14ac:dyDescent="0.25">
      <c r="A202" s="67" t="s">
        <v>76</v>
      </c>
      <c r="B202" s="68" t="s">
        <v>28</v>
      </c>
      <c r="C202" s="257"/>
      <c r="D202" s="296" t="s">
        <v>260</v>
      </c>
      <c r="E202" s="288">
        <v>860034313</v>
      </c>
      <c r="F202" s="83" t="s">
        <v>279</v>
      </c>
      <c r="G202" s="121" t="s">
        <v>239</v>
      </c>
      <c r="H202" s="121" t="s">
        <v>287</v>
      </c>
      <c r="I202" s="69" t="s">
        <v>248</v>
      </c>
      <c r="J202" s="69" t="s">
        <v>217</v>
      </c>
      <c r="K202" s="121" t="s">
        <v>415</v>
      </c>
      <c r="L202" s="87" t="s">
        <v>438</v>
      </c>
      <c r="M202" s="72">
        <v>153000</v>
      </c>
      <c r="N202" s="66">
        <f t="shared" si="27"/>
        <v>153000</v>
      </c>
      <c r="O202" s="137">
        <v>45179</v>
      </c>
      <c r="P202" s="72">
        <f t="shared" si="28"/>
        <v>154102</v>
      </c>
      <c r="Q202" s="72">
        <f t="shared" si="29"/>
        <v>154102</v>
      </c>
      <c r="R202" s="129">
        <f t="shared" si="31"/>
        <v>154102</v>
      </c>
      <c r="S202" s="204" t="e">
        <f t="shared" si="34"/>
        <v>#REF!</v>
      </c>
      <c r="T202" s="125"/>
      <c r="U202" s="126">
        <f t="shared" si="32"/>
        <v>81</v>
      </c>
      <c r="V202" s="127">
        <f t="shared" si="33"/>
        <v>45260</v>
      </c>
      <c r="W202" s="128">
        <f>VLOOKUP(V202,IPC!$B$9:$D$855,3,2)</f>
        <v>137.09</v>
      </c>
      <c r="X202" s="128">
        <f>VLOOKUP(O202,IPC!$B$9:$D$855,3,1)</f>
        <v>136.11000000000001</v>
      </c>
    </row>
    <row r="203" spans="1:24" s="67" customFormat="1" ht="26.4" x14ac:dyDescent="0.25">
      <c r="A203" s="67" t="s">
        <v>76</v>
      </c>
      <c r="B203" s="68" t="s">
        <v>28</v>
      </c>
      <c r="C203" s="257"/>
      <c r="D203" s="296" t="s">
        <v>260</v>
      </c>
      <c r="E203" s="288">
        <v>860034313</v>
      </c>
      <c r="F203" s="83" t="s">
        <v>279</v>
      </c>
      <c r="G203" s="121" t="s">
        <v>239</v>
      </c>
      <c r="H203" s="121" t="s">
        <v>287</v>
      </c>
      <c r="I203" s="69" t="s">
        <v>248</v>
      </c>
      <c r="J203" s="69" t="s">
        <v>217</v>
      </c>
      <c r="K203" s="121" t="s">
        <v>416</v>
      </c>
      <c r="L203" s="87" t="s">
        <v>438</v>
      </c>
      <c r="M203" s="72">
        <v>153000</v>
      </c>
      <c r="N203" s="66">
        <f t="shared" si="27"/>
        <v>153000</v>
      </c>
      <c r="O203" s="137">
        <v>45209</v>
      </c>
      <c r="P203" s="72">
        <f t="shared" si="28"/>
        <v>153718</v>
      </c>
      <c r="Q203" s="72">
        <f t="shared" si="29"/>
        <v>153718</v>
      </c>
      <c r="R203" s="129">
        <f t="shared" si="31"/>
        <v>153718</v>
      </c>
      <c r="S203" s="204" t="e">
        <f t="shared" si="34"/>
        <v>#REF!</v>
      </c>
      <c r="T203" s="125"/>
      <c r="U203" s="126">
        <f t="shared" si="32"/>
        <v>51</v>
      </c>
      <c r="V203" s="127">
        <f t="shared" si="33"/>
        <v>45260</v>
      </c>
      <c r="W203" s="128">
        <f>VLOOKUP(V203,IPC!$B$9:$D$855,3,2)</f>
        <v>137.09</v>
      </c>
      <c r="X203" s="128">
        <f>VLOOKUP(O203,IPC!$B$9:$D$855,3,1)</f>
        <v>136.44999999999999</v>
      </c>
    </row>
    <row r="204" spans="1:24" s="67" customFormat="1" ht="26.4" x14ac:dyDescent="0.25">
      <c r="A204" s="67" t="s">
        <v>76</v>
      </c>
      <c r="B204" s="68" t="s">
        <v>28</v>
      </c>
      <c r="C204" s="257"/>
      <c r="D204" s="296" t="s">
        <v>260</v>
      </c>
      <c r="E204" s="288">
        <v>860034313</v>
      </c>
      <c r="F204" s="83" t="s">
        <v>279</v>
      </c>
      <c r="G204" s="121" t="s">
        <v>239</v>
      </c>
      <c r="H204" s="121" t="s">
        <v>287</v>
      </c>
      <c r="I204" s="69" t="s">
        <v>248</v>
      </c>
      <c r="J204" s="69" t="s">
        <v>217</v>
      </c>
      <c r="K204" s="121" t="s">
        <v>1698</v>
      </c>
      <c r="L204" s="87" t="s">
        <v>438</v>
      </c>
      <c r="M204" s="72">
        <v>153000</v>
      </c>
      <c r="N204" s="66">
        <f t="shared" si="27"/>
        <v>153000</v>
      </c>
      <c r="O204" s="137">
        <v>45240</v>
      </c>
      <c r="P204" s="72">
        <f t="shared" si="28"/>
        <v>153000</v>
      </c>
      <c r="Q204" s="72">
        <f t="shared" si="29"/>
        <v>153000</v>
      </c>
      <c r="R204" s="129">
        <f t="shared" si="31"/>
        <v>153000</v>
      </c>
      <c r="S204" s="204" t="e">
        <f t="shared" si="34"/>
        <v>#REF!</v>
      </c>
      <c r="T204" s="125"/>
      <c r="U204" s="126">
        <f t="shared" si="32"/>
        <v>20</v>
      </c>
      <c r="V204" s="127">
        <f t="shared" si="33"/>
        <v>45260</v>
      </c>
      <c r="W204" s="128">
        <f>VLOOKUP(V204,IPC!$B$9:$D$855,3,2)</f>
        <v>137.09</v>
      </c>
      <c r="X204" s="128">
        <f>VLOOKUP(O204,IPC!$B$9:$D$855,3,1)</f>
        <v>137.09</v>
      </c>
    </row>
    <row r="205" spans="1:24" s="67" customFormat="1" ht="26.4" x14ac:dyDescent="0.25">
      <c r="A205" s="67" t="s">
        <v>76</v>
      </c>
      <c r="B205" s="68" t="s">
        <v>28</v>
      </c>
      <c r="C205" s="257"/>
      <c r="D205" s="296" t="s">
        <v>260</v>
      </c>
      <c r="E205" s="288">
        <v>860034313</v>
      </c>
      <c r="F205" s="83" t="s">
        <v>279</v>
      </c>
      <c r="G205" s="121" t="s">
        <v>239</v>
      </c>
      <c r="H205" s="121" t="s">
        <v>287</v>
      </c>
      <c r="I205" s="69" t="s">
        <v>248</v>
      </c>
      <c r="J205" s="69" t="s">
        <v>217</v>
      </c>
      <c r="K205" s="121" t="s">
        <v>417</v>
      </c>
      <c r="L205" s="87" t="s">
        <v>438</v>
      </c>
      <c r="M205" s="72">
        <v>9425014</v>
      </c>
      <c r="N205" s="66">
        <f t="shared" si="27"/>
        <v>0</v>
      </c>
      <c r="O205" s="137">
        <v>47067</v>
      </c>
      <c r="P205" s="72">
        <f t="shared" si="28"/>
        <v>0</v>
      </c>
      <c r="Q205" s="72">
        <f t="shared" si="29"/>
        <v>9425014</v>
      </c>
      <c r="R205" s="129">
        <f t="shared" si="31"/>
        <v>9425014</v>
      </c>
      <c r="S205" s="204" t="e">
        <f t="shared" si="34"/>
        <v>#REF!</v>
      </c>
      <c r="T205" s="125"/>
      <c r="U205" s="126">
        <f t="shared" si="32"/>
        <v>-1807</v>
      </c>
      <c r="V205" s="127">
        <f t="shared" si="33"/>
        <v>45260</v>
      </c>
      <c r="W205" s="128">
        <f>VLOOKUP(V205,IPC!$B$9:$D$855,3,2)</f>
        <v>137.09</v>
      </c>
      <c r="X205" s="128">
        <f>VLOOKUP(O205,IPC!$B$9:$D$855,3,1)</f>
        <v>141.47999999999999</v>
      </c>
    </row>
    <row r="206" spans="1:24" s="67" customFormat="1" ht="26.4" x14ac:dyDescent="0.25">
      <c r="A206" s="67" t="s">
        <v>76</v>
      </c>
      <c r="B206" s="68" t="s">
        <v>28</v>
      </c>
      <c r="C206" s="257"/>
      <c r="D206" s="296" t="s">
        <v>260</v>
      </c>
      <c r="E206" s="288">
        <v>860034313</v>
      </c>
      <c r="F206" s="83" t="s">
        <v>279</v>
      </c>
      <c r="G206" s="121" t="s">
        <v>239</v>
      </c>
      <c r="H206" s="121" t="s">
        <v>287</v>
      </c>
      <c r="I206" s="69" t="s">
        <v>248</v>
      </c>
      <c r="J206" s="69" t="s">
        <v>217</v>
      </c>
      <c r="K206" s="121" t="s">
        <v>418</v>
      </c>
      <c r="L206" s="87" t="s">
        <v>439</v>
      </c>
      <c r="M206" s="72">
        <v>289394</v>
      </c>
      <c r="N206" s="66">
        <f t="shared" si="27"/>
        <v>289394</v>
      </c>
      <c r="O206" s="137">
        <v>45117</v>
      </c>
      <c r="P206" s="72">
        <f t="shared" si="28"/>
        <v>295076</v>
      </c>
      <c r="Q206" s="72">
        <f t="shared" si="29"/>
        <v>295076</v>
      </c>
      <c r="R206" s="129">
        <f t="shared" si="31"/>
        <v>295076</v>
      </c>
      <c r="S206" s="204" t="e">
        <f t="shared" si="34"/>
        <v>#REF!</v>
      </c>
      <c r="T206" s="125"/>
      <c r="U206" s="126">
        <f t="shared" si="32"/>
        <v>143</v>
      </c>
      <c r="V206" s="127">
        <f t="shared" si="33"/>
        <v>45260</v>
      </c>
      <c r="W206" s="128">
        <f>VLOOKUP(V206,IPC!$B$9:$D$855,3,2)</f>
        <v>137.09</v>
      </c>
      <c r="X206" s="128">
        <f>VLOOKUP(O206,IPC!$B$9:$D$855,3,1)</f>
        <v>134.44999999999999</v>
      </c>
    </row>
    <row r="207" spans="1:24" s="67" customFormat="1" ht="26.4" x14ac:dyDescent="0.25">
      <c r="A207" s="67" t="s">
        <v>76</v>
      </c>
      <c r="B207" s="68" t="s">
        <v>28</v>
      </c>
      <c r="C207" s="257"/>
      <c r="D207" s="296" t="s">
        <v>260</v>
      </c>
      <c r="E207" s="288">
        <v>860034313</v>
      </c>
      <c r="F207" s="83" t="s">
        <v>279</v>
      </c>
      <c r="G207" s="121" t="s">
        <v>239</v>
      </c>
      <c r="H207" s="121" t="s">
        <v>287</v>
      </c>
      <c r="I207" s="69" t="s">
        <v>248</v>
      </c>
      <c r="J207" s="69" t="s">
        <v>217</v>
      </c>
      <c r="K207" s="121" t="s">
        <v>419</v>
      </c>
      <c r="L207" s="87" t="s">
        <v>439</v>
      </c>
      <c r="M207" s="72">
        <v>291000</v>
      </c>
      <c r="N207" s="66">
        <f t="shared" ref="N207:N221" si="35">IF(U207&gt;1,M207,0)</f>
        <v>291000</v>
      </c>
      <c r="O207" s="137">
        <v>45148</v>
      </c>
      <c r="P207" s="72">
        <f t="shared" ref="P207:P221" si="36">IFERROR(ROUND((N207*(W207/X207)),0),0)</f>
        <v>294654</v>
      </c>
      <c r="Q207" s="72">
        <f t="shared" ref="Q207:Q221" si="37">+P207-N207+M207</f>
        <v>294654</v>
      </c>
      <c r="R207" s="129">
        <f t="shared" si="31"/>
        <v>294654</v>
      </c>
      <c r="S207" s="204" t="e">
        <f t="shared" si="34"/>
        <v>#REF!</v>
      </c>
      <c r="T207" s="125"/>
      <c r="U207" s="126">
        <f t="shared" si="32"/>
        <v>112</v>
      </c>
      <c r="V207" s="127">
        <f t="shared" si="33"/>
        <v>45260</v>
      </c>
      <c r="W207" s="128">
        <f>VLOOKUP(V207,IPC!$B$9:$D$855,3,2)</f>
        <v>137.09</v>
      </c>
      <c r="X207" s="128">
        <f>VLOOKUP(O207,IPC!$B$9:$D$855,3,1)</f>
        <v>135.38999999999999</v>
      </c>
    </row>
    <row r="208" spans="1:24" s="67" customFormat="1" ht="26.4" x14ac:dyDescent="0.25">
      <c r="A208" s="67" t="s">
        <v>76</v>
      </c>
      <c r="B208" s="68" t="s">
        <v>28</v>
      </c>
      <c r="C208" s="257"/>
      <c r="D208" s="296" t="s">
        <v>260</v>
      </c>
      <c r="E208" s="288">
        <v>860034313</v>
      </c>
      <c r="F208" s="83" t="s">
        <v>1675</v>
      </c>
      <c r="G208" s="121" t="s">
        <v>239</v>
      </c>
      <c r="H208" s="121" t="s">
        <v>287</v>
      </c>
      <c r="I208" s="69" t="s">
        <v>248</v>
      </c>
      <c r="J208" s="69" t="s">
        <v>217</v>
      </c>
      <c r="K208" s="121" t="s">
        <v>420</v>
      </c>
      <c r="L208" s="87" t="s">
        <v>439</v>
      </c>
      <c r="M208" s="72">
        <v>291000</v>
      </c>
      <c r="N208" s="66">
        <f t="shared" si="35"/>
        <v>291000</v>
      </c>
      <c r="O208" s="137">
        <v>45179</v>
      </c>
      <c r="P208" s="72">
        <f t="shared" si="36"/>
        <v>293095</v>
      </c>
      <c r="Q208" s="72">
        <f t="shared" si="37"/>
        <v>293095</v>
      </c>
      <c r="R208" s="129">
        <f t="shared" si="31"/>
        <v>293095</v>
      </c>
      <c r="S208" s="204" t="e">
        <f t="shared" si="34"/>
        <v>#REF!</v>
      </c>
      <c r="T208" s="125"/>
      <c r="U208" s="126">
        <f t="shared" si="32"/>
        <v>81</v>
      </c>
      <c r="V208" s="127">
        <f t="shared" si="33"/>
        <v>45260</v>
      </c>
      <c r="W208" s="128">
        <f>VLOOKUP(V208,IPC!$B$9:$D$855,3,2)</f>
        <v>137.09</v>
      </c>
      <c r="X208" s="128">
        <f>VLOOKUP(O208,IPC!$B$9:$D$855,3,1)</f>
        <v>136.11000000000001</v>
      </c>
    </row>
    <row r="209" spans="1:24" s="67" customFormat="1" ht="26.4" x14ac:dyDescent="0.25">
      <c r="A209" s="67" t="s">
        <v>76</v>
      </c>
      <c r="B209" s="68" t="s">
        <v>28</v>
      </c>
      <c r="C209" s="257"/>
      <c r="D209" s="296" t="s">
        <v>260</v>
      </c>
      <c r="E209" s="288">
        <v>860034313</v>
      </c>
      <c r="F209" s="83" t="s">
        <v>279</v>
      </c>
      <c r="G209" s="121" t="s">
        <v>239</v>
      </c>
      <c r="H209" s="121" t="s">
        <v>287</v>
      </c>
      <c r="I209" s="69" t="s">
        <v>248</v>
      </c>
      <c r="J209" s="69" t="s">
        <v>217</v>
      </c>
      <c r="K209" s="121" t="s">
        <v>421</v>
      </c>
      <c r="L209" s="87" t="s">
        <v>439</v>
      </c>
      <c r="M209" s="72">
        <v>291000</v>
      </c>
      <c r="N209" s="66">
        <f t="shared" si="35"/>
        <v>291000</v>
      </c>
      <c r="O209" s="137">
        <v>45209</v>
      </c>
      <c r="P209" s="72">
        <f t="shared" si="36"/>
        <v>292365</v>
      </c>
      <c r="Q209" s="72">
        <f t="shared" si="37"/>
        <v>292365</v>
      </c>
      <c r="R209" s="129">
        <f t="shared" si="31"/>
        <v>292365</v>
      </c>
      <c r="S209" s="204" t="e">
        <f t="shared" si="34"/>
        <v>#REF!</v>
      </c>
      <c r="T209" s="125"/>
      <c r="U209" s="126">
        <f t="shared" si="32"/>
        <v>51</v>
      </c>
      <c r="V209" s="127">
        <f t="shared" si="33"/>
        <v>45260</v>
      </c>
      <c r="W209" s="128">
        <f>VLOOKUP(V209,IPC!$B$9:$D$855,3,2)</f>
        <v>137.09</v>
      </c>
      <c r="X209" s="128">
        <f>VLOOKUP(O209,IPC!$B$9:$D$855,3,1)</f>
        <v>136.44999999999999</v>
      </c>
    </row>
    <row r="210" spans="1:24" s="67" customFormat="1" ht="26.4" x14ac:dyDescent="0.25">
      <c r="A210" s="67" t="s">
        <v>76</v>
      </c>
      <c r="B210" s="68" t="s">
        <v>28</v>
      </c>
      <c r="C210" s="257"/>
      <c r="D210" s="296" t="s">
        <v>260</v>
      </c>
      <c r="E210" s="288">
        <v>860034313</v>
      </c>
      <c r="F210" s="83" t="s">
        <v>279</v>
      </c>
      <c r="G210" s="121" t="s">
        <v>239</v>
      </c>
      <c r="H210" s="121" t="s">
        <v>287</v>
      </c>
      <c r="I210" s="69" t="s">
        <v>248</v>
      </c>
      <c r="J210" s="69" t="s">
        <v>217</v>
      </c>
      <c r="K210" s="121" t="s">
        <v>1699</v>
      </c>
      <c r="L210" s="87" t="s">
        <v>439</v>
      </c>
      <c r="M210" s="72">
        <v>291000</v>
      </c>
      <c r="N210" s="66">
        <f t="shared" si="35"/>
        <v>291000</v>
      </c>
      <c r="O210" s="137">
        <v>45240</v>
      </c>
      <c r="P210" s="72">
        <f t="shared" si="36"/>
        <v>291000</v>
      </c>
      <c r="Q210" s="72">
        <f t="shared" si="37"/>
        <v>291000</v>
      </c>
      <c r="R210" s="129">
        <f t="shared" si="31"/>
        <v>291000</v>
      </c>
      <c r="S210" s="204" t="e">
        <f t="shared" ref="S210:S220" si="38">+R210/$R$809</f>
        <v>#REF!</v>
      </c>
      <c r="T210" s="125"/>
      <c r="U210" s="126">
        <f t="shared" si="32"/>
        <v>20</v>
      </c>
      <c r="V210" s="127">
        <f t="shared" si="33"/>
        <v>45260</v>
      </c>
      <c r="W210" s="128">
        <f>VLOOKUP(V210,IPC!$B$9:$D$855,3,2)</f>
        <v>137.09</v>
      </c>
      <c r="X210" s="128">
        <f>VLOOKUP(O210,IPC!$B$9:$D$855,3,1)</f>
        <v>137.09</v>
      </c>
    </row>
    <row r="211" spans="1:24" s="67" customFormat="1" ht="26.4" x14ac:dyDescent="0.25">
      <c r="A211" s="67" t="s">
        <v>76</v>
      </c>
      <c r="B211" s="68" t="s">
        <v>28</v>
      </c>
      <c r="C211" s="257"/>
      <c r="D211" s="296" t="s">
        <v>260</v>
      </c>
      <c r="E211" s="288">
        <v>860034313</v>
      </c>
      <c r="F211" s="83" t="s">
        <v>279</v>
      </c>
      <c r="G211" s="121" t="s">
        <v>239</v>
      </c>
      <c r="H211" s="121" t="s">
        <v>287</v>
      </c>
      <c r="I211" s="69" t="s">
        <v>248</v>
      </c>
      <c r="J211" s="69" t="s">
        <v>217</v>
      </c>
      <c r="K211" s="121" t="s">
        <v>422</v>
      </c>
      <c r="L211" s="87" t="s">
        <v>439</v>
      </c>
      <c r="M211" s="72">
        <v>18174462</v>
      </c>
      <c r="N211" s="66">
        <f t="shared" si="35"/>
        <v>0</v>
      </c>
      <c r="O211" s="137">
        <v>47097</v>
      </c>
      <c r="P211" s="72">
        <f t="shared" si="36"/>
        <v>0</v>
      </c>
      <c r="Q211" s="72">
        <f t="shared" si="37"/>
        <v>18174462</v>
      </c>
      <c r="R211" s="129">
        <f t="shared" si="31"/>
        <v>18174462</v>
      </c>
      <c r="S211" s="204" t="e">
        <f t="shared" si="38"/>
        <v>#REF!</v>
      </c>
      <c r="T211" s="125"/>
      <c r="U211" s="126">
        <f t="shared" si="32"/>
        <v>-1837</v>
      </c>
      <c r="V211" s="127">
        <f t="shared" si="33"/>
        <v>45260</v>
      </c>
      <c r="W211" s="128">
        <f>VLOOKUP(V211,IPC!$B$9:$D$855,3,2)</f>
        <v>137.09</v>
      </c>
      <c r="X211" s="128">
        <f>VLOOKUP(O211,IPC!$B$9:$D$855,3,1)</f>
        <v>141.47999999999999</v>
      </c>
    </row>
    <row r="212" spans="1:24" s="67" customFormat="1" ht="26.4" x14ac:dyDescent="0.25">
      <c r="A212" s="67" t="s">
        <v>76</v>
      </c>
      <c r="B212" s="68" t="s">
        <v>28</v>
      </c>
      <c r="C212" s="257"/>
      <c r="D212" s="296" t="s">
        <v>260</v>
      </c>
      <c r="E212" s="288">
        <v>860034313</v>
      </c>
      <c r="F212" s="83" t="s">
        <v>279</v>
      </c>
      <c r="G212" s="121" t="s">
        <v>239</v>
      </c>
      <c r="H212" s="121" t="s">
        <v>287</v>
      </c>
      <c r="I212" s="69" t="s">
        <v>248</v>
      </c>
      <c r="J212" s="69" t="s">
        <v>217</v>
      </c>
      <c r="K212" s="121" t="s">
        <v>423</v>
      </c>
      <c r="L212" s="87" t="s">
        <v>440</v>
      </c>
      <c r="M212" s="72">
        <v>2630556</v>
      </c>
      <c r="N212" s="66">
        <f t="shared" si="35"/>
        <v>2630556</v>
      </c>
      <c r="O212" s="137">
        <v>45229</v>
      </c>
      <c r="P212" s="72">
        <f t="shared" si="36"/>
        <v>2642894</v>
      </c>
      <c r="Q212" s="72">
        <f t="shared" si="37"/>
        <v>2642894</v>
      </c>
      <c r="R212" s="129">
        <f t="shared" si="31"/>
        <v>2642894</v>
      </c>
      <c r="S212" s="204" t="e">
        <f t="shared" si="38"/>
        <v>#REF!</v>
      </c>
      <c r="T212" s="125"/>
      <c r="U212" s="126">
        <f t="shared" si="32"/>
        <v>31</v>
      </c>
      <c r="V212" s="127">
        <f t="shared" si="33"/>
        <v>45260</v>
      </c>
      <c r="W212" s="128">
        <f>VLOOKUP(V212,IPC!$B$9:$D$855,3,2)</f>
        <v>137.09</v>
      </c>
      <c r="X212" s="128">
        <f>VLOOKUP(O212,IPC!$B$9:$D$855,3,1)</f>
        <v>136.44999999999999</v>
      </c>
    </row>
    <row r="213" spans="1:24" s="67" customFormat="1" ht="39.6" x14ac:dyDescent="0.25">
      <c r="A213" s="67" t="s">
        <v>76</v>
      </c>
      <c r="B213" s="68" t="s">
        <v>28</v>
      </c>
      <c r="C213" s="257"/>
      <c r="D213" s="296" t="s">
        <v>260</v>
      </c>
      <c r="E213" s="288">
        <v>860034313</v>
      </c>
      <c r="F213" s="83" t="s">
        <v>279</v>
      </c>
      <c r="G213" s="121" t="s">
        <v>239</v>
      </c>
      <c r="H213" s="121" t="s">
        <v>287</v>
      </c>
      <c r="I213" s="69" t="s">
        <v>248</v>
      </c>
      <c r="J213" s="69" t="s">
        <v>217</v>
      </c>
      <c r="K213" s="121" t="s">
        <v>424</v>
      </c>
      <c r="L213" s="87" t="s">
        <v>440</v>
      </c>
      <c r="M213" s="72">
        <v>9262136</v>
      </c>
      <c r="N213" s="66">
        <f t="shared" si="35"/>
        <v>0</v>
      </c>
      <c r="O213" s="137">
        <v>45260</v>
      </c>
      <c r="P213" s="72">
        <f t="shared" si="36"/>
        <v>0</v>
      </c>
      <c r="Q213" s="72">
        <f t="shared" si="37"/>
        <v>9262136</v>
      </c>
      <c r="R213" s="129">
        <f t="shared" si="31"/>
        <v>9262136</v>
      </c>
      <c r="S213" s="204" t="e">
        <f t="shared" si="38"/>
        <v>#REF!</v>
      </c>
      <c r="T213" s="125"/>
      <c r="U213" s="126">
        <f t="shared" si="32"/>
        <v>0</v>
      </c>
      <c r="V213" s="127">
        <f t="shared" si="33"/>
        <v>45260</v>
      </c>
      <c r="W213" s="128">
        <f>VLOOKUP(V213,IPC!$B$9:$D$855,3,2)</f>
        <v>137.09</v>
      </c>
      <c r="X213" s="128">
        <f>VLOOKUP(O213,IPC!$B$9:$D$855,3,1)</f>
        <v>137.09</v>
      </c>
    </row>
    <row r="214" spans="1:24" s="67" customFormat="1" ht="26.4" x14ac:dyDescent="0.25">
      <c r="A214" s="67" t="s">
        <v>76</v>
      </c>
      <c r="B214" s="68" t="s">
        <v>28</v>
      </c>
      <c r="C214" s="257"/>
      <c r="D214" s="296" t="s">
        <v>260</v>
      </c>
      <c r="E214" s="288">
        <v>860034313</v>
      </c>
      <c r="F214" s="83" t="s">
        <v>279</v>
      </c>
      <c r="G214" s="121" t="s">
        <v>239</v>
      </c>
      <c r="H214" s="121" t="s">
        <v>287</v>
      </c>
      <c r="I214" s="69" t="s">
        <v>248</v>
      </c>
      <c r="J214" s="69" t="s">
        <v>217</v>
      </c>
      <c r="K214" s="121" t="s">
        <v>425</v>
      </c>
      <c r="L214" s="87" t="s">
        <v>441</v>
      </c>
      <c r="M214" s="72">
        <v>1815737</v>
      </c>
      <c r="N214" s="66">
        <f t="shared" si="35"/>
        <v>1815737</v>
      </c>
      <c r="O214" s="137">
        <v>45229</v>
      </c>
      <c r="P214" s="72">
        <f t="shared" si="36"/>
        <v>1824253</v>
      </c>
      <c r="Q214" s="72">
        <f t="shared" si="37"/>
        <v>1824253</v>
      </c>
      <c r="R214" s="129">
        <f t="shared" si="31"/>
        <v>1824253</v>
      </c>
      <c r="S214" s="204" t="e">
        <f t="shared" si="38"/>
        <v>#REF!</v>
      </c>
      <c r="T214" s="125"/>
      <c r="U214" s="126">
        <f t="shared" si="32"/>
        <v>31</v>
      </c>
      <c r="V214" s="127">
        <f t="shared" si="33"/>
        <v>45260</v>
      </c>
      <c r="W214" s="128">
        <f>VLOOKUP(V214,IPC!$B$9:$D$855,3,2)</f>
        <v>137.09</v>
      </c>
      <c r="X214" s="128">
        <f>VLOOKUP(O214,IPC!$B$9:$D$855,3,1)</f>
        <v>136.44999999999999</v>
      </c>
    </row>
    <row r="215" spans="1:24" s="67" customFormat="1" ht="39.6" x14ac:dyDescent="0.25">
      <c r="A215" s="67" t="s">
        <v>76</v>
      </c>
      <c r="B215" s="68" t="s">
        <v>28</v>
      </c>
      <c r="C215" s="257"/>
      <c r="D215" s="296" t="s">
        <v>260</v>
      </c>
      <c r="E215" s="288">
        <v>860034313</v>
      </c>
      <c r="F215" s="83" t="s">
        <v>279</v>
      </c>
      <c r="G215" s="121" t="s">
        <v>239</v>
      </c>
      <c r="H215" s="121" t="s">
        <v>287</v>
      </c>
      <c r="I215" s="69" t="s">
        <v>248</v>
      </c>
      <c r="J215" s="69" t="s">
        <v>217</v>
      </c>
      <c r="K215" s="121" t="s">
        <v>426</v>
      </c>
      <c r="L215" s="87" t="s">
        <v>441</v>
      </c>
      <c r="M215" s="72">
        <v>5957564</v>
      </c>
      <c r="N215" s="66">
        <f t="shared" si="35"/>
        <v>0</v>
      </c>
      <c r="O215" s="137">
        <v>45260</v>
      </c>
      <c r="P215" s="72">
        <f t="shared" si="36"/>
        <v>0</v>
      </c>
      <c r="Q215" s="72">
        <f t="shared" si="37"/>
        <v>5957564</v>
      </c>
      <c r="R215" s="129">
        <f t="shared" si="31"/>
        <v>5957564</v>
      </c>
      <c r="S215" s="204" t="e">
        <f t="shared" si="38"/>
        <v>#REF!</v>
      </c>
      <c r="T215" s="125"/>
      <c r="U215" s="126">
        <f t="shared" si="32"/>
        <v>0</v>
      </c>
      <c r="V215" s="127">
        <f t="shared" si="33"/>
        <v>45260</v>
      </c>
      <c r="W215" s="128">
        <f>VLOOKUP(V215,IPC!$B$9:$D$855,3,2)</f>
        <v>137.09</v>
      </c>
      <c r="X215" s="128">
        <f>VLOOKUP(O215,IPC!$B$9:$D$855,3,1)</f>
        <v>137.09</v>
      </c>
    </row>
    <row r="216" spans="1:24" s="67" customFormat="1" ht="26.4" x14ac:dyDescent="0.25">
      <c r="A216" s="67" t="s">
        <v>76</v>
      </c>
      <c r="B216" s="68" t="s">
        <v>28</v>
      </c>
      <c r="C216" s="257"/>
      <c r="D216" s="296" t="s">
        <v>261</v>
      </c>
      <c r="E216" s="288">
        <v>890903937</v>
      </c>
      <c r="F216" s="83" t="s">
        <v>280</v>
      </c>
      <c r="G216" s="121" t="s">
        <v>108</v>
      </c>
      <c r="H216" s="121" t="s">
        <v>288</v>
      </c>
      <c r="I216" s="69" t="s">
        <v>248</v>
      </c>
      <c r="J216" s="69" t="s">
        <v>217</v>
      </c>
      <c r="K216" s="121" t="s">
        <v>427</v>
      </c>
      <c r="L216" s="87">
        <v>134196</v>
      </c>
      <c r="M216" s="72">
        <v>549979</v>
      </c>
      <c r="N216" s="66">
        <f t="shared" si="35"/>
        <v>549979</v>
      </c>
      <c r="O216" s="137">
        <v>45137</v>
      </c>
      <c r="P216" s="72">
        <f t="shared" si="36"/>
        <v>560778</v>
      </c>
      <c r="Q216" s="72">
        <f t="shared" si="37"/>
        <v>560778</v>
      </c>
      <c r="R216" s="129">
        <f t="shared" si="31"/>
        <v>560778</v>
      </c>
      <c r="S216" s="204" t="e">
        <f t="shared" si="38"/>
        <v>#REF!</v>
      </c>
      <c r="T216" s="125"/>
      <c r="U216" s="126">
        <f t="shared" si="32"/>
        <v>123</v>
      </c>
      <c r="V216" s="127">
        <f t="shared" si="33"/>
        <v>45260</v>
      </c>
      <c r="W216" s="128">
        <f>VLOOKUP(V216,IPC!$B$9:$D$855,3,2)</f>
        <v>137.09</v>
      </c>
      <c r="X216" s="128">
        <f>VLOOKUP(O216,IPC!$B$9:$D$855,3,1)</f>
        <v>134.44999999999999</v>
      </c>
    </row>
    <row r="217" spans="1:24" s="67" customFormat="1" ht="26.4" x14ac:dyDescent="0.25">
      <c r="A217" s="67" t="s">
        <v>76</v>
      </c>
      <c r="B217" s="68" t="s">
        <v>28</v>
      </c>
      <c r="C217" s="257"/>
      <c r="D217" s="296" t="s">
        <v>261</v>
      </c>
      <c r="E217" s="288">
        <v>890903937</v>
      </c>
      <c r="F217" s="83" t="s">
        <v>280</v>
      </c>
      <c r="G217" s="121" t="s">
        <v>108</v>
      </c>
      <c r="H217" s="121" t="s">
        <v>288</v>
      </c>
      <c r="I217" s="69" t="s">
        <v>248</v>
      </c>
      <c r="J217" s="69" t="s">
        <v>217</v>
      </c>
      <c r="K217" s="121" t="s">
        <v>428</v>
      </c>
      <c r="L217" s="87">
        <v>134196</v>
      </c>
      <c r="M217" s="72">
        <v>549979</v>
      </c>
      <c r="N217" s="66">
        <f t="shared" si="35"/>
        <v>549979</v>
      </c>
      <c r="O217" s="137">
        <v>45168</v>
      </c>
      <c r="P217" s="72">
        <f t="shared" si="36"/>
        <v>556885</v>
      </c>
      <c r="Q217" s="72">
        <f t="shared" si="37"/>
        <v>556885</v>
      </c>
      <c r="R217" s="129">
        <f t="shared" si="31"/>
        <v>556885</v>
      </c>
      <c r="S217" s="204" t="e">
        <f t="shared" si="38"/>
        <v>#REF!</v>
      </c>
      <c r="T217" s="125"/>
      <c r="U217" s="126">
        <f t="shared" si="32"/>
        <v>92</v>
      </c>
      <c r="V217" s="127">
        <f t="shared" si="33"/>
        <v>45260</v>
      </c>
      <c r="W217" s="128">
        <f>VLOOKUP(V217,IPC!$B$9:$D$855,3,2)</f>
        <v>137.09</v>
      </c>
      <c r="X217" s="128">
        <f>VLOOKUP(O217,IPC!$B$9:$D$855,3,1)</f>
        <v>135.38999999999999</v>
      </c>
    </row>
    <row r="218" spans="1:24" s="67" customFormat="1" ht="26.4" x14ac:dyDescent="0.25">
      <c r="A218" s="67" t="s">
        <v>76</v>
      </c>
      <c r="B218" s="68" t="s">
        <v>28</v>
      </c>
      <c r="C218" s="257"/>
      <c r="D218" s="296" t="s">
        <v>261</v>
      </c>
      <c r="E218" s="288">
        <v>890903937</v>
      </c>
      <c r="F218" s="83" t="s">
        <v>280</v>
      </c>
      <c r="G218" s="121" t="s">
        <v>108</v>
      </c>
      <c r="H218" s="121" t="s">
        <v>288</v>
      </c>
      <c r="I218" s="69" t="s">
        <v>248</v>
      </c>
      <c r="J218" s="69" t="s">
        <v>217</v>
      </c>
      <c r="K218" s="121" t="s">
        <v>429</v>
      </c>
      <c r="L218" s="87">
        <v>134196</v>
      </c>
      <c r="M218" s="72">
        <v>549979</v>
      </c>
      <c r="N218" s="66">
        <f t="shared" si="35"/>
        <v>549979</v>
      </c>
      <c r="O218" s="137">
        <v>45199</v>
      </c>
      <c r="P218" s="72">
        <f t="shared" si="36"/>
        <v>553939</v>
      </c>
      <c r="Q218" s="72">
        <f t="shared" si="37"/>
        <v>553939</v>
      </c>
      <c r="R218" s="129">
        <f t="shared" si="31"/>
        <v>553939</v>
      </c>
      <c r="S218" s="204" t="e">
        <f t="shared" si="38"/>
        <v>#REF!</v>
      </c>
      <c r="T218" s="125"/>
      <c r="U218" s="126">
        <f t="shared" si="32"/>
        <v>61</v>
      </c>
      <c r="V218" s="127">
        <f t="shared" si="33"/>
        <v>45260</v>
      </c>
      <c r="W218" s="128">
        <f>VLOOKUP(V218,IPC!$B$9:$D$855,3,2)</f>
        <v>137.09</v>
      </c>
      <c r="X218" s="128">
        <f>VLOOKUP(O218,IPC!$B$9:$D$855,3,1)</f>
        <v>136.11000000000001</v>
      </c>
    </row>
    <row r="219" spans="1:24" s="67" customFormat="1" ht="26.4" x14ac:dyDescent="0.25">
      <c r="A219" s="67" t="s">
        <v>76</v>
      </c>
      <c r="B219" s="68" t="s">
        <v>28</v>
      </c>
      <c r="C219" s="257"/>
      <c r="D219" s="296" t="s">
        <v>261</v>
      </c>
      <c r="E219" s="288">
        <v>890903937</v>
      </c>
      <c r="F219" s="83" t="s">
        <v>280</v>
      </c>
      <c r="G219" s="121" t="s">
        <v>108</v>
      </c>
      <c r="H219" s="121" t="s">
        <v>288</v>
      </c>
      <c r="I219" s="69" t="s">
        <v>248</v>
      </c>
      <c r="J219" s="69" t="s">
        <v>217</v>
      </c>
      <c r="K219" s="121" t="s">
        <v>430</v>
      </c>
      <c r="L219" s="87">
        <v>134196</v>
      </c>
      <c r="M219" s="72">
        <v>549979</v>
      </c>
      <c r="N219" s="66">
        <f t="shared" si="35"/>
        <v>549979</v>
      </c>
      <c r="O219" s="137">
        <v>45229</v>
      </c>
      <c r="P219" s="72">
        <f t="shared" si="36"/>
        <v>552559</v>
      </c>
      <c r="Q219" s="72">
        <f t="shared" si="37"/>
        <v>552559</v>
      </c>
      <c r="R219" s="129">
        <f t="shared" si="31"/>
        <v>552559</v>
      </c>
      <c r="S219" s="204" t="e">
        <f t="shared" si="38"/>
        <v>#REF!</v>
      </c>
      <c r="T219" s="125"/>
      <c r="U219" s="126">
        <f t="shared" si="32"/>
        <v>31</v>
      </c>
      <c r="V219" s="127">
        <f t="shared" si="33"/>
        <v>45260</v>
      </c>
      <c r="W219" s="128">
        <f>VLOOKUP(V219,IPC!$B$9:$D$855,3,2)</f>
        <v>137.09</v>
      </c>
      <c r="X219" s="128">
        <f>VLOOKUP(O219,IPC!$B$9:$D$855,3,1)</f>
        <v>136.44999999999999</v>
      </c>
    </row>
    <row r="220" spans="1:24" s="67" customFormat="1" ht="26.4" x14ac:dyDescent="0.25">
      <c r="A220" s="67" t="s">
        <v>76</v>
      </c>
      <c r="B220" s="68" t="s">
        <v>28</v>
      </c>
      <c r="C220" s="257"/>
      <c r="D220" s="296" t="s">
        <v>261</v>
      </c>
      <c r="E220" s="288">
        <v>890903937</v>
      </c>
      <c r="F220" s="83" t="s">
        <v>280</v>
      </c>
      <c r="G220" s="121" t="s">
        <v>108</v>
      </c>
      <c r="H220" s="121" t="s">
        <v>288</v>
      </c>
      <c r="I220" s="69" t="s">
        <v>248</v>
      </c>
      <c r="J220" s="69" t="s">
        <v>217</v>
      </c>
      <c r="K220" s="121" t="s">
        <v>1700</v>
      </c>
      <c r="L220" s="87">
        <v>134196</v>
      </c>
      <c r="M220" s="72">
        <v>549979</v>
      </c>
      <c r="N220" s="66">
        <f t="shared" si="35"/>
        <v>0</v>
      </c>
      <c r="O220" s="137">
        <v>45260</v>
      </c>
      <c r="P220" s="72">
        <f t="shared" si="36"/>
        <v>0</v>
      </c>
      <c r="Q220" s="72">
        <f t="shared" si="37"/>
        <v>549979</v>
      </c>
      <c r="R220" s="129">
        <f t="shared" si="31"/>
        <v>549979</v>
      </c>
      <c r="S220" s="204" t="e">
        <f t="shared" si="38"/>
        <v>#REF!</v>
      </c>
      <c r="T220" s="125"/>
      <c r="U220" s="126">
        <f t="shared" si="32"/>
        <v>0</v>
      </c>
      <c r="V220" s="127">
        <f t="shared" si="33"/>
        <v>45260</v>
      </c>
      <c r="W220" s="128">
        <f>VLOOKUP(V220,IPC!$B$9:$D$855,3,2)</f>
        <v>137.09</v>
      </c>
      <c r="X220" s="128">
        <f>VLOOKUP(O220,IPC!$B$9:$D$855,3,1)</f>
        <v>137.09</v>
      </c>
    </row>
    <row r="221" spans="1:24" s="67" customFormat="1" ht="13.8" thickBot="1" x14ac:dyDescent="0.3">
      <c r="A221" s="67" t="s">
        <v>76</v>
      </c>
      <c r="B221" s="68" t="s">
        <v>28</v>
      </c>
      <c r="C221" s="257"/>
      <c r="D221" s="296"/>
      <c r="E221" s="289"/>
      <c r="F221" s="83"/>
      <c r="G221" s="121"/>
      <c r="H221" s="121"/>
      <c r="I221" s="69"/>
      <c r="J221" s="69"/>
      <c r="K221" s="121"/>
      <c r="L221" s="87"/>
      <c r="M221" s="306">
        <f>SUM(M50:M220)</f>
        <v>2619564876</v>
      </c>
      <c r="N221" s="66">
        <f t="shared" si="35"/>
        <v>2619564876</v>
      </c>
      <c r="O221" s="137"/>
      <c r="P221" s="72">
        <f t="shared" si="36"/>
        <v>0</v>
      </c>
      <c r="Q221" s="72">
        <f t="shared" si="37"/>
        <v>0</v>
      </c>
      <c r="R221" s="129">
        <f t="shared" si="31"/>
        <v>0</v>
      </c>
      <c r="S221" s="204"/>
      <c r="T221" s="125"/>
      <c r="U221" s="126">
        <f t="shared" si="32"/>
        <v>45260</v>
      </c>
      <c r="V221" s="127">
        <f t="shared" si="33"/>
        <v>45260</v>
      </c>
      <c r="W221" s="128">
        <f>VLOOKUP(V221,IPC!$B$9:$D$855,3,2)</f>
        <v>137.09</v>
      </c>
      <c r="X221" s="128" t="e">
        <f>VLOOKUP(O221,IPC!$B$9:$D$855,3,1)</f>
        <v>#N/A</v>
      </c>
    </row>
    <row r="222" spans="1:24" s="67" customFormat="1" ht="40.200000000000003" thickBot="1" x14ac:dyDescent="0.3">
      <c r="B222" s="312" t="s">
        <v>104</v>
      </c>
      <c r="C222" s="313" t="s">
        <v>6</v>
      </c>
      <c r="D222" s="314" t="s">
        <v>7</v>
      </c>
      <c r="E222" s="315" t="s">
        <v>0</v>
      </c>
      <c r="F222" s="316" t="s">
        <v>8</v>
      </c>
      <c r="G222" s="316" t="s">
        <v>9</v>
      </c>
      <c r="H222" s="316" t="s">
        <v>58</v>
      </c>
      <c r="I222" s="316" t="s">
        <v>1</v>
      </c>
      <c r="J222" s="316" t="s">
        <v>2</v>
      </c>
      <c r="K222" s="316" t="s">
        <v>95</v>
      </c>
      <c r="L222" s="313" t="s">
        <v>96</v>
      </c>
      <c r="M222" s="316" t="s">
        <v>3</v>
      </c>
      <c r="N222" s="316" t="s">
        <v>4</v>
      </c>
      <c r="O222" s="317" t="s">
        <v>20</v>
      </c>
      <c r="P222" s="316" t="s">
        <v>19</v>
      </c>
      <c r="Q222" s="316" t="s">
        <v>25</v>
      </c>
      <c r="R222" s="316" t="s">
        <v>5</v>
      </c>
      <c r="S222" s="318" t="s">
        <v>10</v>
      </c>
      <c r="T222" s="136"/>
      <c r="U222" s="126" t="e">
        <f>+$U$7-O222</f>
        <v>#VALUE!</v>
      </c>
      <c r="V222" s="127">
        <f t="shared" si="33"/>
        <v>45260</v>
      </c>
      <c r="W222" s="128">
        <f>VLOOKUP(V222,IPC!$B$9:$D$855,3,2)</f>
        <v>137.09</v>
      </c>
      <c r="X222" s="128" t="e">
        <f>VLOOKUP(O222,IPC!$B$9:$D$855,3,1)</f>
        <v>#N/A</v>
      </c>
    </row>
    <row r="223" spans="1:24" s="67" customFormat="1" ht="39.6" x14ac:dyDescent="0.25">
      <c r="B223" s="120" t="s">
        <v>29</v>
      </c>
      <c r="C223" s="264"/>
      <c r="D223" s="297" t="s">
        <v>1801</v>
      </c>
      <c r="E223" s="77">
        <v>22465539</v>
      </c>
      <c r="F223" s="65" t="s">
        <v>1803</v>
      </c>
      <c r="G223" s="201" t="s">
        <v>239</v>
      </c>
      <c r="H223" s="265" t="s">
        <v>1805</v>
      </c>
      <c r="I223" s="62" t="s">
        <v>248</v>
      </c>
      <c r="J223" s="266" t="s">
        <v>1807</v>
      </c>
      <c r="K223" s="267" t="s">
        <v>1808</v>
      </c>
      <c r="L223" s="268"/>
      <c r="M223" s="65"/>
      <c r="N223" s="65"/>
      <c r="O223" s="269"/>
      <c r="P223" s="65"/>
      <c r="Q223" s="123">
        <f>1116468000*92.5%</f>
        <v>1032732900</v>
      </c>
      <c r="R223" s="123">
        <f>1116468000*92.5%</f>
        <v>1032732900</v>
      </c>
      <c r="S223" s="203" t="e">
        <f>+R223/$R$809</f>
        <v>#REF!</v>
      </c>
      <c r="T223" s="138"/>
      <c r="U223" s="126">
        <f>+$U$7-O223</f>
        <v>45260</v>
      </c>
      <c r="V223" s="127">
        <f t="shared" si="33"/>
        <v>45260</v>
      </c>
      <c r="W223" s="128">
        <f>VLOOKUP(V223,IPC!$B$9:$D$855,3,2)</f>
        <v>137.09</v>
      </c>
      <c r="X223" s="128" t="e">
        <f>VLOOKUP(O223,IPC!$B$9:$D$855,3,1)</f>
        <v>#N/A</v>
      </c>
    </row>
    <row r="224" spans="1:24" s="67" customFormat="1" ht="27" thickBot="1" x14ac:dyDescent="0.3">
      <c r="B224" s="319" t="s">
        <v>29</v>
      </c>
      <c r="C224" s="320"/>
      <c r="D224" s="321" t="s">
        <v>1802</v>
      </c>
      <c r="E224" s="322">
        <v>80020488</v>
      </c>
      <c r="F224" s="323" t="s">
        <v>1804</v>
      </c>
      <c r="G224" s="252" t="s">
        <v>239</v>
      </c>
      <c r="H224" s="324" t="s">
        <v>1806</v>
      </c>
      <c r="I224" s="62" t="s">
        <v>248</v>
      </c>
      <c r="J224" s="325" t="s">
        <v>1807</v>
      </c>
      <c r="K224" s="326" t="s">
        <v>1809</v>
      </c>
      <c r="L224" s="327"/>
      <c r="M224" s="323"/>
      <c r="N224" s="323"/>
      <c r="O224" s="328"/>
      <c r="P224" s="323"/>
      <c r="Q224" s="323">
        <f>1116468000*7.5%</f>
        <v>83735100</v>
      </c>
      <c r="R224" s="323">
        <f>1116468000*7.5%</f>
        <v>83735100</v>
      </c>
      <c r="S224" s="329"/>
      <c r="T224" s="138"/>
      <c r="U224" s="126"/>
      <c r="V224" s="127"/>
      <c r="W224" s="128"/>
      <c r="X224" s="128"/>
    </row>
    <row r="225" spans="1:24" s="67" customFormat="1" ht="40.200000000000003" thickBot="1" x14ac:dyDescent="0.3">
      <c r="A225" s="139"/>
      <c r="B225" s="330" t="s">
        <v>104</v>
      </c>
      <c r="C225" s="313" t="s">
        <v>6</v>
      </c>
      <c r="D225" s="314" t="s">
        <v>7</v>
      </c>
      <c r="E225" s="315" t="s">
        <v>0</v>
      </c>
      <c r="F225" s="315" t="s">
        <v>8</v>
      </c>
      <c r="G225" s="315" t="s">
        <v>9</v>
      </c>
      <c r="H225" s="315" t="s">
        <v>58</v>
      </c>
      <c r="I225" s="315" t="s">
        <v>1</v>
      </c>
      <c r="J225" s="315" t="s">
        <v>2</v>
      </c>
      <c r="K225" s="315" t="s">
        <v>95</v>
      </c>
      <c r="L225" s="313" t="s">
        <v>96</v>
      </c>
      <c r="M225" s="315" t="s">
        <v>3</v>
      </c>
      <c r="N225" s="315" t="s">
        <v>4</v>
      </c>
      <c r="O225" s="331" t="s">
        <v>20</v>
      </c>
      <c r="P225" s="315" t="s">
        <v>19</v>
      </c>
      <c r="Q225" s="315" t="s">
        <v>25</v>
      </c>
      <c r="R225" s="315" t="s">
        <v>5</v>
      </c>
      <c r="S225" s="332" t="s">
        <v>10</v>
      </c>
      <c r="T225" s="140"/>
      <c r="U225" s="126" t="e">
        <f>+$U$7-O225</f>
        <v>#VALUE!</v>
      </c>
      <c r="V225" s="141">
        <f t="shared" si="33"/>
        <v>45260</v>
      </c>
      <c r="W225" s="142">
        <f>VLOOKUP(V225,IPC!$B$9:$D$855,3,2)</f>
        <v>137.09</v>
      </c>
      <c r="X225" s="142" t="e">
        <f>VLOOKUP(O225,IPC!$B$9:$D$855,3,1)</f>
        <v>#N/A</v>
      </c>
    </row>
    <row r="226" spans="1:24" s="67" customFormat="1" ht="26.4" x14ac:dyDescent="0.25">
      <c r="A226" s="67" t="s">
        <v>76</v>
      </c>
      <c r="B226" s="134" t="s">
        <v>42</v>
      </c>
      <c r="C226" s="224"/>
      <c r="D226" s="295" t="s">
        <v>442</v>
      </c>
      <c r="E226" s="287">
        <v>901182261</v>
      </c>
      <c r="F226" s="78" t="s">
        <v>506</v>
      </c>
      <c r="G226" s="201" t="s">
        <v>239</v>
      </c>
      <c r="H226" s="201" t="s">
        <v>569</v>
      </c>
      <c r="I226" s="77" t="s">
        <v>248</v>
      </c>
      <c r="J226" s="77" t="s">
        <v>217</v>
      </c>
      <c r="K226" s="201" t="s">
        <v>640</v>
      </c>
      <c r="L226" s="193">
        <v>1042</v>
      </c>
      <c r="M226" s="123">
        <v>816000</v>
      </c>
      <c r="N226" s="122">
        <f t="shared" ref="N226:N289" si="39">IF(U226&gt;1,M226,0)</f>
        <v>816000</v>
      </c>
      <c r="O226" s="145">
        <v>44895</v>
      </c>
      <c r="P226" s="123">
        <f>IFERROR(ROUND((N226*(W226/X226)),0),0)</f>
        <v>898806</v>
      </c>
      <c r="Q226" s="123">
        <f>+P226-N226+M226</f>
        <v>898806</v>
      </c>
      <c r="R226" s="124">
        <f>+Q226</f>
        <v>898806</v>
      </c>
      <c r="S226" s="205" t="e">
        <f t="shared" ref="S226:S289" si="40">+R226/$R$809</f>
        <v>#REF!</v>
      </c>
      <c r="T226" s="125"/>
      <c r="U226" s="126">
        <f>+$U$7-O226</f>
        <v>365</v>
      </c>
      <c r="V226" s="127">
        <f t="shared" si="33"/>
        <v>45260</v>
      </c>
      <c r="W226" s="128">
        <f>VLOOKUP(V226,IPC!$B$9:$D$855,3,2)</f>
        <v>137.09</v>
      </c>
      <c r="X226" s="128">
        <f>VLOOKUP(O226,IPC!$B$9:$D$855,3,1)</f>
        <v>124.46</v>
      </c>
    </row>
    <row r="227" spans="1:24" s="67" customFormat="1" ht="26.4" x14ac:dyDescent="0.25">
      <c r="A227" s="67" t="s">
        <v>76</v>
      </c>
      <c r="B227" s="134" t="s">
        <v>42</v>
      </c>
      <c r="C227" s="258"/>
      <c r="D227" s="296" t="s">
        <v>442</v>
      </c>
      <c r="E227" s="288">
        <v>901182261</v>
      </c>
      <c r="F227" s="83" t="s">
        <v>506</v>
      </c>
      <c r="G227" s="121" t="s">
        <v>239</v>
      </c>
      <c r="H227" s="121" t="s">
        <v>569</v>
      </c>
      <c r="I227" s="69" t="s">
        <v>248</v>
      </c>
      <c r="J227" s="69" t="s">
        <v>217</v>
      </c>
      <c r="K227" s="121" t="s">
        <v>641</v>
      </c>
      <c r="L227" s="87" t="s">
        <v>1168</v>
      </c>
      <c r="M227" s="72">
        <v>89000</v>
      </c>
      <c r="N227" s="66">
        <f t="shared" si="39"/>
        <v>89000</v>
      </c>
      <c r="O227" s="137">
        <v>44908</v>
      </c>
      <c r="P227" s="72">
        <f t="shared" ref="P227:P290" si="41">IFERROR(ROUND((N227*(W227/X227)),0),0)</f>
        <v>96810</v>
      </c>
      <c r="Q227" s="72">
        <f t="shared" ref="Q227:Q290" si="42">+P227-N227+M227</f>
        <v>96810</v>
      </c>
      <c r="R227" s="129">
        <f t="shared" ref="R227:R290" si="43">+Q227</f>
        <v>96810</v>
      </c>
      <c r="S227" s="204" t="e">
        <f t="shared" si="40"/>
        <v>#REF!</v>
      </c>
      <c r="T227" s="125"/>
      <c r="U227" s="126">
        <f t="shared" ref="U227:U407" si="44">+$U$7-O227</f>
        <v>352</v>
      </c>
      <c r="V227" s="127">
        <f t="shared" si="33"/>
        <v>45260</v>
      </c>
      <c r="W227" s="128">
        <f>VLOOKUP(V227,IPC!$B$9:$D$855,3,2)</f>
        <v>137.09</v>
      </c>
      <c r="X227" s="128">
        <f>VLOOKUP(O227,IPC!$B$9:$D$855,3,1)</f>
        <v>126.03</v>
      </c>
    </row>
    <row r="228" spans="1:24" s="67" customFormat="1" ht="26.4" x14ac:dyDescent="0.25">
      <c r="A228" s="67" t="s">
        <v>76</v>
      </c>
      <c r="B228" s="134" t="s">
        <v>42</v>
      </c>
      <c r="C228" s="258"/>
      <c r="D228" s="296" t="s">
        <v>442</v>
      </c>
      <c r="E228" s="288">
        <v>901182261</v>
      </c>
      <c r="F228" s="83" t="s">
        <v>506</v>
      </c>
      <c r="G228" s="121" t="s">
        <v>239</v>
      </c>
      <c r="H228" s="121" t="s">
        <v>569</v>
      </c>
      <c r="I228" s="69" t="s">
        <v>248</v>
      </c>
      <c r="J228" s="69" t="s">
        <v>217</v>
      </c>
      <c r="K228" s="121" t="s">
        <v>642</v>
      </c>
      <c r="L228" s="87" t="s">
        <v>1169</v>
      </c>
      <c r="M228" s="72">
        <v>104000</v>
      </c>
      <c r="N228" s="66">
        <f t="shared" si="39"/>
        <v>104000</v>
      </c>
      <c r="O228" s="137">
        <v>44908</v>
      </c>
      <c r="P228" s="72">
        <f t="shared" si="41"/>
        <v>113127</v>
      </c>
      <c r="Q228" s="72">
        <f t="shared" si="42"/>
        <v>113127</v>
      </c>
      <c r="R228" s="129">
        <f t="shared" si="43"/>
        <v>113127</v>
      </c>
      <c r="S228" s="204" t="e">
        <f t="shared" si="40"/>
        <v>#REF!</v>
      </c>
      <c r="T228" s="125"/>
      <c r="U228" s="126">
        <f t="shared" si="44"/>
        <v>352</v>
      </c>
      <c r="V228" s="127">
        <f t="shared" si="33"/>
        <v>45260</v>
      </c>
      <c r="W228" s="128">
        <f>VLOOKUP(V228,IPC!$B$9:$D$855,3,2)</f>
        <v>137.09</v>
      </c>
      <c r="X228" s="128">
        <f>VLOOKUP(O228,IPC!$B$9:$D$855,3,1)</f>
        <v>126.03</v>
      </c>
    </row>
    <row r="229" spans="1:24" s="67" customFormat="1" ht="26.4" x14ac:dyDescent="0.25">
      <c r="A229" s="67" t="s">
        <v>76</v>
      </c>
      <c r="B229" s="134" t="s">
        <v>42</v>
      </c>
      <c r="C229" s="258"/>
      <c r="D229" s="296" t="s">
        <v>442</v>
      </c>
      <c r="E229" s="288">
        <v>901182261</v>
      </c>
      <c r="F229" s="83" t="s">
        <v>506</v>
      </c>
      <c r="G229" s="121" t="s">
        <v>239</v>
      </c>
      <c r="H229" s="121" t="s">
        <v>569</v>
      </c>
      <c r="I229" s="69" t="s">
        <v>248</v>
      </c>
      <c r="J229" s="69" t="s">
        <v>217</v>
      </c>
      <c r="K229" s="121" t="s">
        <v>643</v>
      </c>
      <c r="L229" s="87" t="s">
        <v>1170</v>
      </c>
      <c r="M229" s="72">
        <v>1490000</v>
      </c>
      <c r="N229" s="66">
        <f t="shared" si="39"/>
        <v>1490000</v>
      </c>
      <c r="O229" s="137">
        <v>44908</v>
      </c>
      <c r="P229" s="72">
        <f t="shared" si="41"/>
        <v>1620758</v>
      </c>
      <c r="Q229" s="72">
        <f t="shared" si="42"/>
        <v>1620758</v>
      </c>
      <c r="R229" s="129">
        <f t="shared" si="43"/>
        <v>1620758</v>
      </c>
      <c r="S229" s="204" t="e">
        <f t="shared" si="40"/>
        <v>#REF!</v>
      </c>
      <c r="T229" s="125"/>
      <c r="U229" s="126">
        <f t="shared" si="44"/>
        <v>352</v>
      </c>
      <c r="V229" s="127">
        <f t="shared" si="33"/>
        <v>45260</v>
      </c>
      <c r="W229" s="128">
        <f>VLOOKUP(V229,IPC!$B$9:$D$855,3,2)</f>
        <v>137.09</v>
      </c>
      <c r="X229" s="128">
        <f>VLOOKUP(O229,IPC!$B$9:$D$855,3,1)</f>
        <v>126.03</v>
      </c>
    </row>
    <row r="230" spans="1:24" s="67" customFormat="1" ht="26.4" x14ac:dyDescent="0.25">
      <c r="A230" s="67" t="s">
        <v>76</v>
      </c>
      <c r="B230" s="134" t="s">
        <v>42</v>
      </c>
      <c r="C230" s="258"/>
      <c r="D230" s="296" t="s">
        <v>442</v>
      </c>
      <c r="E230" s="288">
        <v>901182261</v>
      </c>
      <c r="F230" s="83" t="s">
        <v>506</v>
      </c>
      <c r="G230" s="121" t="s">
        <v>239</v>
      </c>
      <c r="H230" s="121" t="s">
        <v>569</v>
      </c>
      <c r="I230" s="69" t="s">
        <v>248</v>
      </c>
      <c r="J230" s="69" t="s">
        <v>217</v>
      </c>
      <c r="K230" s="121" t="s">
        <v>644</v>
      </c>
      <c r="L230" s="87" t="s">
        <v>1171</v>
      </c>
      <c r="M230" s="72">
        <v>1525000</v>
      </c>
      <c r="N230" s="66">
        <f t="shared" si="39"/>
        <v>1525000</v>
      </c>
      <c r="O230" s="137">
        <v>44908</v>
      </c>
      <c r="P230" s="72">
        <f t="shared" si="41"/>
        <v>1658829</v>
      </c>
      <c r="Q230" s="72">
        <f t="shared" si="42"/>
        <v>1658829</v>
      </c>
      <c r="R230" s="129">
        <f t="shared" si="43"/>
        <v>1658829</v>
      </c>
      <c r="S230" s="204" t="e">
        <f t="shared" si="40"/>
        <v>#REF!</v>
      </c>
      <c r="T230" s="125"/>
      <c r="U230" s="126">
        <f t="shared" si="44"/>
        <v>352</v>
      </c>
      <c r="V230" s="127">
        <f t="shared" si="33"/>
        <v>45260</v>
      </c>
      <c r="W230" s="128">
        <f>VLOOKUP(V230,IPC!$B$9:$D$855,3,2)</f>
        <v>137.09</v>
      </c>
      <c r="X230" s="128">
        <f>VLOOKUP(O230,IPC!$B$9:$D$855,3,1)</f>
        <v>126.03</v>
      </c>
    </row>
    <row r="231" spans="1:24" s="67" customFormat="1" ht="26.4" x14ac:dyDescent="0.25">
      <c r="A231" s="67" t="s">
        <v>76</v>
      </c>
      <c r="B231" s="134" t="s">
        <v>42</v>
      </c>
      <c r="C231" s="258"/>
      <c r="D231" s="296" t="s">
        <v>442</v>
      </c>
      <c r="E231" s="288">
        <v>901182261</v>
      </c>
      <c r="F231" s="83" t="s">
        <v>506</v>
      </c>
      <c r="G231" s="121" t="s">
        <v>239</v>
      </c>
      <c r="H231" s="121" t="s">
        <v>569</v>
      </c>
      <c r="I231" s="69" t="s">
        <v>248</v>
      </c>
      <c r="J231" s="69" t="s">
        <v>217</v>
      </c>
      <c r="K231" s="121" t="s">
        <v>645</v>
      </c>
      <c r="L231" s="87" t="s">
        <v>1172</v>
      </c>
      <c r="M231" s="72">
        <v>780000</v>
      </c>
      <c r="N231" s="66">
        <f t="shared" si="39"/>
        <v>780000</v>
      </c>
      <c r="O231" s="137">
        <v>44925</v>
      </c>
      <c r="P231" s="72">
        <f t="shared" si="41"/>
        <v>848450</v>
      </c>
      <c r="Q231" s="72">
        <f t="shared" si="42"/>
        <v>848450</v>
      </c>
      <c r="R231" s="129">
        <f t="shared" si="43"/>
        <v>848450</v>
      </c>
      <c r="S231" s="204" t="e">
        <f t="shared" si="40"/>
        <v>#REF!</v>
      </c>
      <c r="T231" s="125"/>
      <c r="U231" s="126">
        <f t="shared" si="44"/>
        <v>335</v>
      </c>
      <c r="V231" s="127">
        <f t="shared" si="33"/>
        <v>45260</v>
      </c>
      <c r="W231" s="128">
        <f>VLOOKUP(V231,IPC!$B$9:$D$855,3,2)</f>
        <v>137.09</v>
      </c>
      <c r="X231" s="128">
        <f>VLOOKUP(O231,IPC!$B$9:$D$855,3,1)</f>
        <v>126.03</v>
      </c>
    </row>
    <row r="232" spans="1:24" s="67" customFormat="1" ht="26.4" x14ac:dyDescent="0.25">
      <c r="A232" s="67" t="s">
        <v>76</v>
      </c>
      <c r="B232" s="134" t="s">
        <v>42</v>
      </c>
      <c r="C232" s="258"/>
      <c r="D232" s="296" t="s">
        <v>442</v>
      </c>
      <c r="E232" s="288">
        <v>901182261</v>
      </c>
      <c r="F232" s="83" t="s">
        <v>506</v>
      </c>
      <c r="G232" s="121" t="s">
        <v>239</v>
      </c>
      <c r="H232" s="121" t="s">
        <v>569</v>
      </c>
      <c r="I232" s="69" t="s">
        <v>248</v>
      </c>
      <c r="J232" s="69" t="s">
        <v>217</v>
      </c>
      <c r="K232" s="121" t="s">
        <v>646</v>
      </c>
      <c r="L232" s="87" t="s">
        <v>1173</v>
      </c>
      <c r="M232" s="72">
        <v>1090000</v>
      </c>
      <c r="N232" s="66">
        <f t="shared" si="39"/>
        <v>1090000</v>
      </c>
      <c r="O232" s="137">
        <v>44927</v>
      </c>
      <c r="P232" s="72">
        <f t="shared" si="41"/>
        <v>1164950</v>
      </c>
      <c r="Q232" s="72">
        <f t="shared" si="42"/>
        <v>1164950</v>
      </c>
      <c r="R232" s="129">
        <f t="shared" si="43"/>
        <v>1164950</v>
      </c>
      <c r="S232" s="204" t="e">
        <f t="shared" si="40"/>
        <v>#REF!</v>
      </c>
      <c r="T232" s="125"/>
      <c r="U232" s="126">
        <f t="shared" si="44"/>
        <v>333</v>
      </c>
      <c r="V232" s="127">
        <f t="shared" si="33"/>
        <v>45260</v>
      </c>
      <c r="W232" s="128">
        <f>VLOOKUP(V232,IPC!$B$9:$D$855,3,2)</f>
        <v>137.09</v>
      </c>
      <c r="X232" s="128">
        <f>VLOOKUP(O232,IPC!$B$9:$D$855,3,1)</f>
        <v>128.27000000000001</v>
      </c>
    </row>
    <row r="233" spans="1:24" s="67" customFormat="1" ht="26.4" x14ac:dyDescent="0.25">
      <c r="A233" s="67" t="s">
        <v>76</v>
      </c>
      <c r="B233" s="134" t="s">
        <v>42</v>
      </c>
      <c r="C233" s="258"/>
      <c r="D233" s="296" t="s">
        <v>442</v>
      </c>
      <c r="E233" s="288">
        <v>901182261</v>
      </c>
      <c r="F233" s="83" t="s">
        <v>506</v>
      </c>
      <c r="G233" s="121" t="s">
        <v>239</v>
      </c>
      <c r="H233" s="121" t="s">
        <v>569</v>
      </c>
      <c r="I233" s="69" t="s">
        <v>248</v>
      </c>
      <c r="J233" s="69" t="s">
        <v>217</v>
      </c>
      <c r="K233" s="121" t="s">
        <v>647</v>
      </c>
      <c r="L233" s="87" t="s">
        <v>1174</v>
      </c>
      <c r="M233" s="72">
        <v>1410000</v>
      </c>
      <c r="N233" s="66">
        <f t="shared" si="39"/>
        <v>1410000</v>
      </c>
      <c r="O233" s="137">
        <v>44927</v>
      </c>
      <c r="P233" s="72">
        <f t="shared" si="41"/>
        <v>1506953</v>
      </c>
      <c r="Q233" s="72">
        <f t="shared" si="42"/>
        <v>1506953</v>
      </c>
      <c r="R233" s="129">
        <f t="shared" si="43"/>
        <v>1506953</v>
      </c>
      <c r="S233" s="204" t="e">
        <f t="shared" si="40"/>
        <v>#REF!</v>
      </c>
      <c r="T233" s="125"/>
      <c r="U233" s="126">
        <f t="shared" si="44"/>
        <v>333</v>
      </c>
      <c r="V233" s="127">
        <f t="shared" si="33"/>
        <v>45260</v>
      </c>
      <c r="W233" s="128">
        <f>VLOOKUP(V233,IPC!$B$9:$D$855,3,2)</f>
        <v>137.09</v>
      </c>
      <c r="X233" s="128">
        <f>VLOOKUP(O233,IPC!$B$9:$D$855,3,1)</f>
        <v>128.27000000000001</v>
      </c>
    </row>
    <row r="234" spans="1:24" s="67" customFormat="1" ht="26.4" x14ac:dyDescent="0.25">
      <c r="A234" s="67" t="s">
        <v>76</v>
      </c>
      <c r="B234" s="134" t="s">
        <v>42</v>
      </c>
      <c r="C234" s="258"/>
      <c r="D234" s="296" t="s">
        <v>442</v>
      </c>
      <c r="E234" s="288">
        <v>901182261</v>
      </c>
      <c r="F234" s="83" t="s">
        <v>506</v>
      </c>
      <c r="G234" s="121" t="s">
        <v>239</v>
      </c>
      <c r="H234" s="121" t="s">
        <v>569</v>
      </c>
      <c r="I234" s="69" t="s">
        <v>248</v>
      </c>
      <c r="J234" s="69" t="s">
        <v>217</v>
      </c>
      <c r="K234" s="121" t="s">
        <v>648</v>
      </c>
      <c r="L234" s="87" t="s">
        <v>1175</v>
      </c>
      <c r="M234" s="72">
        <v>1345000</v>
      </c>
      <c r="N234" s="66">
        <f t="shared" si="39"/>
        <v>1345000</v>
      </c>
      <c r="O234" s="137">
        <v>44946</v>
      </c>
      <c r="P234" s="72">
        <f t="shared" si="41"/>
        <v>1437484</v>
      </c>
      <c r="Q234" s="72">
        <f t="shared" si="42"/>
        <v>1437484</v>
      </c>
      <c r="R234" s="129">
        <f t="shared" si="43"/>
        <v>1437484</v>
      </c>
      <c r="S234" s="204" t="e">
        <f t="shared" si="40"/>
        <v>#REF!</v>
      </c>
      <c r="T234" s="125"/>
      <c r="U234" s="126">
        <f t="shared" si="44"/>
        <v>314</v>
      </c>
      <c r="V234" s="127">
        <f t="shared" si="33"/>
        <v>45260</v>
      </c>
      <c r="W234" s="128">
        <f>VLOOKUP(V234,IPC!$B$9:$D$855,3,2)</f>
        <v>137.09</v>
      </c>
      <c r="X234" s="128">
        <f>VLOOKUP(O234,IPC!$B$9:$D$855,3,1)</f>
        <v>128.27000000000001</v>
      </c>
    </row>
    <row r="235" spans="1:24" s="67" customFormat="1" ht="26.4" x14ac:dyDescent="0.25">
      <c r="A235" s="67" t="s">
        <v>76</v>
      </c>
      <c r="B235" s="134" t="s">
        <v>42</v>
      </c>
      <c r="C235" s="258"/>
      <c r="D235" s="296" t="s">
        <v>442</v>
      </c>
      <c r="E235" s="288">
        <v>901182261</v>
      </c>
      <c r="F235" s="83" t="s">
        <v>506</v>
      </c>
      <c r="G235" s="121" t="s">
        <v>239</v>
      </c>
      <c r="H235" s="121" t="s">
        <v>569</v>
      </c>
      <c r="I235" s="69" t="s">
        <v>248</v>
      </c>
      <c r="J235" s="69" t="s">
        <v>217</v>
      </c>
      <c r="K235" s="121" t="s">
        <v>649</v>
      </c>
      <c r="L235" s="87" t="s">
        <v>1176</v>
      </c>
      <c r="M235" s="72">
        <v>1405000</v>
      </c>
      <c r="N235" s="66">
        <f t="shared" si="39"/>
        <v>1405000</v>
      </c>
      <c r="O235" s="137">
        <v>44946</v>
      </c>
      <c r="P235" s="72">
        <f t="shared" si="41"/>
        <v>1501609</v>
      </c>
      <c r="Q235" s="72">
        <f t="shared" si="42"/>
        <v>1501609</v>
      </c>
      <c r="R235" s="129">
        <f t="shared" si="43"/>
        <v>1501609</v>
      </c>
      <c r="S235" s="204" t="e">
        <f t="shared" si="40"/>
        <v>#REF!</v>
      </c>
      <c r="T235" s="125"/>
      <c r="U235" s="126">
        <f t="shared" si="44"/>
        <v>314</v>
      </c>
      <c r="V235" s="127">
        <f t="shared" si="33"/>
        <v>45260</v>
      </c>
      <c r="W235" s="128">
        <f>VLOOKUP(V235,IPC!$B$9:$D$855,3,2)</f>
        <v>137.09</v>
      </c>
      <c r="X235" s="128">
        <f>VLOOKUP(O235,IPC!$B$9:$D$855,3,1)</f>
        <v>128.27000000000001</v>
      </c>
    </row>
    <row r="236" spans="1:24" s="67" customFormat="1" ht="26.4" x14ac:dyDescent="0.25">
      <c r="A236" s="67" t="s">
        <v>76</v>
      </c>
      <c r="B236" s="134" t="s">
        <v>42</v>
      </c>
      <c r="C236" s="258"/>
      <c r="D236" s="296" t="s">
        <v>442</v>
      </c>
      <c r="E236" s="288">
        <v>901182261</v>
      </c>
      <c r="F236" s="83" t="s">
        <v>506</v>
      </c>
      <c r="G236" s="121" t="s">
        <v>239</v>
      </c>
      <c r="H236" s="121" t="s">
        <v>569</v>
      </c>
      <c r="I236" s="69" t="s">
        <v>248</v>
      </c>
      <c r="J236" s="69" t="s">
        <v>217</v>
      </c>
      <c r="K236" s="121" t="s">
        <v>650</v>
      </c>
      <c r="L236" s="87" t="s">
        <v>1177</v>
      </c>
      <c r="M236" s="72">
        <v>250000</v>
      </c>
      <c r="N236" s="66">
        <f t="shared" si="39"/>
        <v>250000</v>
      </c>
      <c r="O236" s="137">
        <v>44946</v>
      </c>
      <c r="P236" s="72">
        <f t="shared" si="41"/>
        <v>267190</v>
      </c>
      <c r="Q236" s="72">
        <f t="shared" si="42"/>
        <v>267190</v>
      </c>
      <c r="R236" s="129">
        <f t="shared" si="43"/>
        <v>267190</v>
      </c>
      <c r="S236" s="204" t="e">
        <f t="shared" si="40"/>
        <v>#REF!</v>
      </c>
      <c r="T236" s="125"/>
      <c r="U236" s="126">
        <f t="shared" si="44"/>
        <v>314</v>
      </c>
      <c r="V236" s="127">
        <f t="shared" si="33"/>
        <v>45260</v>
      </c>
      <c r="W236" s="128">
        <f>VLOOKUP(V236,IPC!$B$9:$D$855,3,2)</f>
        <v>137.09</v>
      </c>
      <c r="X236" s="128">
        <f>VLOOKUP(O236,IPC!$B$9:$D$855,3,1)</f>
        <v>128.27000000000001</v>
      </c>
    </row>
    <row r="237" spans="1:24" s="67" customFormat="1" ht="26.4" x14ac:dyDescent="0.25">
      <c r="A237" s="67" t="s">
        <v>76</v>
      </c>
      <c r="B237" s="134" t="s">
        <v>42</v>
      </c>
      <c r="C237" s="258"/>
      <c r="D237" s="296" t="s">
        <v>442</v>
      </c>
      <c r="E237" s="288">
        <v>901182261</v>
      </c>
      <c r="F237" s="83" t="s">
        <v>506</v>
      </c>
      <c r="G237" s="121" t="s">
        <v>239</v>
      </c>
      <c r="H237" s="121" t="s">
        <v>569</v>
      </c>
      <c r="I237" s="69" t="s">
        <v>248</v>
      </c>
      <c r="J237" s="69" t="s">
        <v>217</v>
      </c>
      <c r="K237" s="121" t="s">
        <v>651</v>
      </c>
      <c r="L237" s="87" t="s">
        <v>1178</v>
      </c>
      <c r="M237" s="72">
        <v>250000</v>
      </c>
      <c r="N237" s="66">
        <f t="shared" si="39"/>
        <v>250000</v>
      </c>
      <c r="O237" s="137">
        <v>44946</v>
      </c>
      <c r="P237" s="72">
        <f t="shared" si="41"/>
        <v>267190</v>
      </c>
      <c r="Q237" s="72">
        <f t="shared" si="42"/>
        <v>267190</v>
      </c>
      <c r="R237" s="129">
        <f t="shared" si="43"/>
        <v>267190</v>
      </c>
      <c r="S237" s="204" t="e">
        <f t="shared" si="40"/>
        <v>#REF!</v>
      </c>
      <c r="T237" s="125"/>
      <c r="U237" s="126">
        <f t="shared" si="44"/>
        <v>314</v>
      </c>
      <c r="V237" s="127">
        <f t="shared" ref="V237:V423" si="45">+$U$7</f>
        <v>45260</v>
      </c>
      <c r="W237" s="128">
        <f>VLOOKUP(V237,IPC!$B$9:$D$855,3,2)</f>
        <v>137.09</v>
      </c>
      <c r="X237" s="128">
        <f>VLOOKUP(O237,IPC!$B$9:$D$855,3,1)</f>
        <v>128.27000000000001</v>
      </c>
    </row>
    <row r="238" spans="1:24" s="67" customFormat="1" ht="26.4" x14ac:dyDescent="0.25">
      <c r="A238" s="67" t="s">
        <v>76</v>
      </c>
      <c r="B238" s="134" t="s">
        <v>42</v>
      </c>
      <c r="C238" s="258"/>
      <c r="D238" s="296" t="s">
        <v>442</v>
      </c>
      <c r="E238" s="288">
        <v>901182261</v>
      </c>
      <c r="F238" s="83" t="s">
        <v>506</v>
      </c>
      <c r="G238" s="121" t="s">
        <v>239</v>
      </c>
      <c r="H238" s="121" t="s">
        <v>569</v>
      </c>
      <c r="I238" s="69" t="s">
        <v>248</v>
      </c>
      <c r="J238" s="69" t="s">
        <v>217</v>
      </c>
      <c r="K238" s="121" t="s">
        <v>652</v>
      </c>
      <c r="L238" s="87" t="s">
        <v>1179</v>
      </c>
      <c r="M238" s="72">
        <v>2710000</v>
      </c>
      <c r="N238" s="66">
        <f t="shared" si="39"/>
        <v>2710000</v>
      </c>
      <c r="O238" s="137">
        <v>44946</v>
      </c>
      <c r="P238" s="72">
        <f t="shared" si="41"/>
        <v>2896343</v>
      </c>
      <c r="Q238" s="72">
        <f t="shared" si="42"/>
        <v>2896343</v>
      </c>
      <c r="R238" s="129">
        <f t="shared" si="43"/>
        <v>2896343</v>
      </c>
      <c r="S238" s="204" t="e">
        <f t="shared" si="40"/>
        <v>#REF!</v>
      </c>
      <c r="T238" s="125"/>
      <c r="U238" s="126">
        <f t="shared" si="44"/>
        <v>314</v>
      </c>
      <c r="V238" s="127">
        <f t="shared" si="45"/>
        <v>45260</v>
      </c>
      <c r="W238" s="128">
        <f>VLOOKUP(V238,IPC!$B$9:$D$855,3,2)</f>
        <v>137.09</v>
      </c>
      <c r="X238" s="128">
        <f>VLOOKUP(O238,IPC!$B$9:$D$855,3,1)</f>
        <v>128.27000000000001</v>
      </c>
    </row>
    <row r="239" spans="1:24" s="67" customFormat="1" ht="26.4" x14ac:dyDescent="0.25">
      <c r="A239" s="67" t="s">
        <v>76</v>
      </c>
      <c r="B239" s="134" t="s">
        <v>42</v>
      </c>
      <c r="C239" s="258"/>
      <c r="D239" s="296" t="s">
        <v>442</v>
      </c>
      <c r="E239" s="288">
        <v>901182261</v>
      </c>
      <c r="F239" s="83" t="s">
        <v>506</v>
      </c>
      <c r="G239" s="121" t="s">
        <v>239</v>
      </c>
      <c r="H239" s="121" t="s">
        <v>569</v>
      </c>
      <c r="I239" s="69" t="s">
        <v>248</v>
      </c>
      <c r="J239" s="69" t="s">
        <v>217</v>
      </c>
      <c r="K239" s="121" t="s">
        <v>653</v>
      </c>
      <c r="L239" s="87" t="s">
        <v>1180</v>
      </c>
      <c r="M239" s="72">
        <v>250000</v>
      </c>
      <c r="N239" s="66">
        <f t="shared" si="39"/>
        <v>250000</v>
      </c>
      <c r="O239" s="137">
        <v>44957</v>
      </c>
      <c r="P239" s="72">
        <f t="shared" si="41"/>
        <v>267190</v>
      </c>
      <c r="Q239" s="72">
        <f t="shared" si="42"/>
        <v>267190</v>
      </c>
      <c r="R239" s="129">
        <f t="shared" si="43"/>
        <v>267190</v>
      </c>
      <c r="S239" s="204" t="e">
        <f t="shared" si="40"/>
        <v>#REF!</v>
      </c>
      <c r="T239" s="125"/>
      <c r="U239" s="126">
        <f t="shared" si="44"/>
        <v>303</v>
      </c>
      <c r="V239" s="127">
        <f t="shared" si="45"/>
        <v>45260</v>
      </c>
      <c r="W239" s="128">
        <f>VLOOKUP(V239,IPC!$B$9:$D$855,3,2)</f>
        <v>137.09</v>
      </c>
      <c r="X239" s="128">
        <f>VLOOKUP(O239,IPC!$B$9:$D$855,3,1)</f>
        <v>128.27000000000001</v>
      </c>
    </row>
    <row r="240" spans="1:24" s="67" customFormat="1" ht="26.4" x14ac:dyDescent="0.25">
      <c r="A240" s="67" t="s">
        <v>76</v>
      </c>
      <c r="B240" s="134" t="s">
        <v>42</v>
      </c>
      <c r="C240" s="258"/>
      <c r="D240" s="296" t="s">
        <v>442</v>
      </c>
      <c r="E240" s="288">
        <v>901182261</v>
      </c>
      <c r="F240" s="83" t="s">
        <v>506</v>
      </c>
      <c r="G240" s="121" t="s">
        <v>239</v>
      </c>
      <c r="H240" s="121" t="s">
        <v>569</v>
      </c>
      <c r="I240" s="69" t="s">
        <v>248</v>
      </c>
      <c r="J240" s="69" t="s">
        <v>217</v>
      </c>
      <c r="K240" s="121" t="s">
        <v>654</v>
      </c>
      <c r="L240" s="87" t="s">
        <v>1181</v>
      </c>
      <c r="M240" s="72">
        <v>250000</v>
      </c>
      <c r="N240" s="66">
        <f t="shared" si="39"/>
        <v>250000</v>
      </c>
      <c r="O240" s="137">
        <v>44957</v>
      </c>
      <c r="P240" s="72">
        <f t="shared" si="41"/>
        <v>267190</v>
      </c>
      <c r="Q240" s="72">
        <f t="shared" si="42"/>
        <v>267190</v>
      </c>
      <c r="R240" s="129">
        <f t="shared" si="43"/>
        <v>267190</v>
      </c>
      <c r="S240" s="204" t="e">
        <f t="shared" si="40"/>
        <v>#REF!</v>
      </c>
      <c r="T240" s="125"/>
      <c r="U240" s="126">
        <f t="shared" si="44"/>
        <v>303</v>
      </c>
      <c r="V240" s="127">
        <f t="shared" si="45"/>
        <v>45260</v>
      </c>
      <c r="W240" s="128">
        <f>VLOOKUP(V240,IPC!$B$9:$D$855,3,2)</f>
        <v>137.09</v>
      </c>
      <c r="X240" s="128">
        <f>VLOOKUP(O240,IPC!$B$9:$D$855,3,1)</f>
        <v>128.27000000000001</v>
      </c>
    </row>
    <row r="241" spans="1:24" s="67" customFormat="1" ht="26.4" x14ac:dyDescent="0.25">
      <c r="A241" s="67" t="s">
        <v>76</v>
      </c>
      <c r="B241" s="134" t="s">
        <v>42</v>
      </c>
      <c r="C241" s="258"/>
      <c r="D241" s="296" t="s">
        <v>442</v>
      </c>
      <c r="E241" s="288">
        <v>901182261</v>
      </c>
      <c r="F241" s="83" t="s">
        <v>506</v>
      </c>
      <c r="G241" s="121" t="s">
        <v>239</v>
      </c>
      <c r="H241" s="121" t="s">
        <v>569</v>
      </c>
      <c r="I241" s="69" t="s">
        <v>248</v>
      </c>
      <c r="J241" s="69" t="s">
        <v>217</v>
      </c>
      <c r="K241" s="121" t="s">
        <v>655</v>
      </c>
      <c r="L241" s="87" t="s">
        <v>1182</v>
      </c>
      <c r="M241" s="72">
        <v>1490000</v>
      </c>
      <c r="N241" s="66">
        <f t="shared" si="39"/>
        <v>1490000</v>
      </c>
      <c r="O241" s="137">
        <v>44957</v>
      </c>
      <c r="P241" s="72">
        <f t="shared" si="41"/>
        <v>1592454</v>
      </c>
      <c r="Q241" s="72">
        <f t="shared" si="42"/>
        <v>1592454</v>
      </c>
      <c r="R241" s="129">
        <f t="shared" si="43"/>
        <v>1592454</v>
      </c>
      <c r="S241" s="204" t="e">
        <f t="shared" si="40"/>
        <v>#REF!</v>
      </c>
      <c r="T241" s="125"/>
      <c r="U241" s="126">
        <f t="shared" si="44"/>
        <v>303</v>
      </c>
      <c r="V241" s="127">
        <f t="shared" si="45"/>
        <v>45260</v>
      </c>
      <c r="W241" s="128">
        <f>VLOOKUP(V241,IPC!$B$9:$D$855,3,2)</f>
        <v>137.09</v>
      </c>
      <c r="X241" s="128">
        <f>VLOOKUP(O241,IPC!$B$9:$D$855,3,1)</f>
        <v>128.27000000000001</v>
      </c>
    </row>
    <row r="242" spans="1:24" s="67" customFormat="1" ht="26.4" x14ac:dyDescent="0.25">
      <c r="A242" s="67" t="s">
        <v>76</v>
      </c>
      <c r="B242" s="134" t="s">
        <v>42</v>
      </c>
      <c r="C242" s="258"/>
      <c r="D242" s="296" t="s">
        <v>442</v>
      </c>
      <c r="E242" s="288">
        <v>901182261</v>
      </c>
      <c r="F242" s="83" t="s">
        <v>506</v>
      </c>
      <c r="G242" s="121" t="s">
        <v>239</v>
      </c>
      <c r="H242" s="121" t="s">
        <v>569</v>
      </c>
      <c r="I242" s="69" t="s">
        <v>248</v>
      </c>
      <c r="J242" s="69" t="s">
        <v>217</v>
      </c>
      <c r="K242" s="121" t="s">
        <v>656</v>
      </c>
      <c r="L242" s="87" t="s">
        <v>1183</v>
      </c>
      <c r="M242" s="72">
        <v>2760000</v>
      </c>
      <c r="N242" s="66">
        <f t="shared" si="39"/>
        <v>2760000</v>
      </c>
      <c r="O242" s="137">
        <v>44957</v>
      </c>
      <c r="P242" s="72">
        <f t="shared" si="41"/>
        <v>2949781</v>
      </c>
      <c r="Q242" s="72">
        <f t="shared" si="42"/>
        <v>2949781</v>
      </c>
      <c r="R242" s="129">
        <f t="shared" si="43"/>
        <v>2949781</v>
      </c>
      <c r="S242" s="204" t="e">
        <f t="shared" si="40"/>
        <v>#REF!</v>
      </c>
      <c r="T242" s="125"/>
      <c r="U242" s="126">
        <f t="shared" si="44"/>
        <v>303</v>
      </c>
      <c r="V242" s="127">
        <f t="shared" si="45"/>
        <v>45260</v>
      </c>
      <c r="W242" s="128">
        <f>VLOOKUP(V242,IPC!$B$9:$D$855,3,2)</f>
        <v>137.09</v>
      </c>
      <c r="X242" s="128">
        <f>VLOOKUP(O242,IPC!$B$9:$D$855,3,1)</f>
        <v>128.27000000000001</v>
      </c>
    </row>
    <row r="243" spans="1:24" s="67" customFormat="1" ht="26.4" x14ac:dyDescent="0.25">
      <c r="A243" s="67" t="s">
        <v>76</v>
      </c>
      <c r="B243" s="134" t="s">
        <v>42</v>
      </c>
      <c r="C243" s="258"/>
      <c r="D243" s="296" t="s">
        <v>442</v>
      </c>
      <c r="E243" s="288">
        <v>901182261</v>
      </c>
      <c r="F243" s="83" t="s">
        <v>506</v>
      </c>
      <c r="G243" s="121" t="s">
        <v>239</v>
      </c>
      <c r="H243" s="121" t="s">
        <v>569</v>
      </c>
      <c r="I243" s="69" t="s">
        <v>248</v>
      </c>
      <c r="J243" s="69" t="s">
        <v>217</v>
      </c>
      <c r="K243" s="121" t="s">
        <v>657</v>
      </c>
      <c r="L243" s="87" t="s">
        <v>1184</v>
      </c>
      <c r="M243" s="72">
        <v>1690000</v>
      </c>
      <c r="N243" s="66">
        <f t="shared" si="39"/>
        <v>1690000</v>
      </c>
      <c r="O243" s="137">
        <v>44927</v>
      </c>
      <c r="P243" s="72">
        <f t="shared" si="41"/>
        <v>1806206</v>
      </c>
      <c r="Q243" s="72">
        <f t="shared" si="42"/>
        <v>1806206</v>
      </c>
      <c r="R243" s="129">
        <f t="shared" si="43"/>
        <v>1806206</v>
      </c>
      <c r="S243" s="204" t="e">
        <f t="shared" si="40"/>
        <v>#REF!</v>
      </c>
      <c r="T243" s="125"/>
      <c r="U243" s="126">
        <f t="shared" si="44"/>
        <v>333</v>
      </c>
      <c r="V243" s="127">
        <f t="shared" si="45"/>
        <v>45260</v>
      </c>
      <c r="W243" s="128">
        <f>VLOOKUP(V243,IPC!$B$9:$D$855,3,2)</f>
        <v>137.09</v>
      </c>
      <c r="X243" s="128">
        <f>VLOOKUP(O243,IPC!$B$9:$D$855,3,1)</f>
        <v>128.27000000000001</v>
      </c>
    </row>
    <row r="244" spans="1:24" s="67" customFormat="1" ht="26.4" x14ac:dyDescent="0.25">
      <c r="A244" s="67" t="s">
        <v>76</v>
      </c>
      <c r="B244" s="134" t="s">
        <v>42</v>
      </c>
      <c r="C244" s="258"/>
      <c r="D244" s="296" t="s">
        <v>442</v>
      </c>
      <c r="E244" s="288">
        <v>901182261</v>
      </c>
      <c r="F244" s="83" t="s">
        <v>506</v>
      </c>
      <c r="G244" s="121" t="s">
        <v>239</v>
      </c>
      <c r="H244" s="121" t="s">
        <v>569</v>
      </c>
      <c r="I244" s="69" t="s">
        <v>248</v>
      </c>
      <c r="J244" s="69" t="s">
        <v>217</v>
      </c>
      <c r="K244" s="121" t="s">
        <v>658</v>
      </c>
      <c r="L244" s="87" t="s">
        <v>1185</v>
      </c>
      <c r="M244" s="72">
        <v>33000</v>
      </c>
      <c r="N244" s="66">
        <f t="shared" si="39"/>
        <v>33000</v>
      </c>
      <c r="O244" s="304" t="s">
        <v>1658</v>
      </c>
      <c r="P244" s="72">
        <f t="shared" si="41"/>
        <v>0</v>
      </c>
      <c r="Q244" s="72">
        <f t="shared" si="42"/>
        <v>0</v>
      </c>
      <c r="R244" s="129">
        <f t="shared" si="43"/>
        <v>0</v>
      </c>
      <c r="S244" s="204" t="e">
        <f t="shared" si="40"/>
        <v>#REF!</v>
      </c>
      <c r="T244" s="125"/>
      <c r="U244" s="126">
        <f t="shared" si="44"/>
        <v>287</v>
      </c>
      <c r="V244" s="127">
        <f t="shared" si="45"/>
        <v>45260</v>
      </c>
      <c r="W244" s="128">
        <f>VLOOKUP(V244,IPC!$B$9:$D$855,3,2)</f>
        <v>137.09</v>
      </c>
      <c r="X244" s="128" t="e">
        <f>VLOOKUP(O244,IPC!$B$9:$D$855,3,1)</f>
        <v>#N/A</v>
      </c>
    </row>
    <row r="245" spans="1:24" s="67" customFormat="1" ht="26.4" x14ac:dyDescent="0.25">
      <c r="A245" s="67" t="s">
        <v>76</v>
      </c>
      <c r="B245" s="134" t="s">
        <v>42</v>
      </c>
      <c r="C245" s="258"/>
      <c r="D245" s="296" t="s">
        <v>442</v>
      </c>
      <c r="E245" s="288">
        <v>901182261</v>
      </c>
      <c r="F245" s="83" t="s">
        <v>506</v>
      </c>
      <c r="G245" s="121" t="s">
        <v>239</v>
      </c>
      <c r="H245" s="121" t="s">
        <v>569</v>
      </c>
      <c r="I245" s="69" t="s">
        <v>248</v>
      </c>
      <c r="J245" s="69" t="s">
        <v>217</v>
      </c>
      <c r="K245" s="121" t="s">
        <v>659</v>
      </c>
      <c r="L245" s="87" t="s">
        <v>1186</v>
      </c>
      <c r="M245" s="72">
        <v>1310000</v>
      </c>
      <c r="N245" s="66">
        <f t="shared" si="39"/>
        <v>1310000</v>
      </c>
      <c r="O245" s="137">
        <v>44990</v>
      </c>
      <c r="P245" s="72">
        <f t="shared" si="41"/>
        <v>1362889</v>
      </c>
      <c r="Q245" s="72">
        <f t="shared" si="42"/>
        <v>1362889</v>
      </c>
      <c r="R245" s="129">
        <f t="shared" si="43"/>
        <v>1362889</v>
      </c>
      <c r="S245" s="204" t="e">
        <f t="shared" si="40"/>
        <v>#REF!</v>
      </c>
      <c r="T245" s="125"/>
      <c r="U245" s="126">
        <f t="shared" si="44"/>
        <v>270</v>
      </c>
      <c r="V245" s="127">
        <f t="shared" si="45"/>
        <v>45260</v>
      </c>
      <c r="W245" s="128">
        <f>VLOOKUP(V245,IPC!$B$9:$D$855,3,2)</f>
        <v>137.09</v>
      </c>
      <c r="X245" s="128">
        <f>VLOOKUP(O245,IPC!$B$9:$D$855,3,1)</f>
        <v>131.77000000000001</v>
      </c>
    </row>
    <row r="246" spans="1:24" s="67" customFormat="1" ht="26.4" x14ac:dyDescent="0.25">
      <c r="A246" s="67" t="s">
        <v>76</v>
      </c>
      <c r="B246" s="134" t="s">
        <v>42</v>
      </c>
      <c r="C246" s="258"/>
      <c r="D246" s="296" t="s">
        <v>442</v>
      </c>
      <c r="E246" s="288">
        <v>901182261</v>
      </c>
      <c r="F246" s="83" t="s">
        <v>506</v>
      </c>
      <c r="G246" s="121" t="s">
        <v>239</v>
      </c>
      <c r="H246" s="121" t="s">
        <v>569</v>
      </c>
      <c r="I246" s="69" t="s">
        <v>248</v>
      </c>
      <c r="J246" s="69" t="s">
        <v>217</v>
      </c>
      <c r="K246" s="121" t="s">
        <v>660</v>
      </c>
      <c r="L246" s="87" t="s">
        <v>1187</v>
      </c>
      <c r="M246" s="72">
        <v>690000</v>
      </c>
      <c r="N246" s="66">
        <f t="shared" si="39"/>
        <v>690000</v>
      </c>
      <c r="O246" s="137">
        <v>45001</v>
      </c>
      <c r="P246" s="72">
        <f t="shared" si="41"/>
        <v>717858</v>
      </c>
      <c r="Q246" s="72">
        <f t="shared" si="42"/>
        <v>717858</v>
      </c>
      <c r="R246" s="129">
        <f t="shared" si="43"/>
        <v>717858</v>
      </c>
      <c r="S246" s="204" t="e">
        <f t="shared" si="40"/>
        <v>#REF!</v>
      </c>
      <c r="T246" s="125"/>
      <c r="U246" s="126">
        <f t="shared" si="44"/>
        <v>259</v>
      </c>
      <c r="V246" s="127">
        <f t="shared" si="45"/>
        <v>45260</v>
      </c>
      <c r="W246" s="128">
        <f>VLOOKUP(V246,IPC!$B$9:$D$855,3,2)</f>
        <v>137.09</v>
      </c>
      <c r="X246" s="128">
        <f>VLOOKUP(O246,IPC!$B$9:$D$855,3,1)</f>
        <v>131.77000000000001</v>
      </c>
    </row>
    <row r="247" spans="1:24" s="67" customFormat="1" ht="26.4" x14ac:dyDescent="0.25">
      <c r="A247" s="67" t="s">
        <v>76</v>
      </c>
      <c r="B247" s="134" t="s">
        <v>42</v>
      </c>
      <c r="C247" s="258"/>
      <c r="D247" s="296" t="s">
        <v>442</v>
      </c>
      <c r="E247" s="288">
        <v>901182261</v>
      </c>
      <c r="F247" s="83" t="s">
        <v>506</v>
      </c>
      <c r="G247" s="121" t="s">
        <v>239</v>
      </c>
      <c r="H247" s="121" t="s">
        <v>569</v>
      </c>
      <c r="I247" s="69" t="s">
        <v>248</v>
      </c>
      <c r="J247" s="69" t="s">
        <v>217</v>
      </c>
      <c r="K247" s="121" t="s">
        <v>661</v>
      </c>
      <c r="L247" s="87" t="s">
        <v>1188</v>
      </c>
      <c r="M247" s="72">
        <v>180000</v>
      </c>
      <c r="N247" s="66">
        <f t="shared" si="39"/>
        <v>180000</v>
      </c>
      <c r="O247" s="137">
        <v>45005</v>
      </c>
      <c r="P247" s="72">
        <f t="shared" si="41"/>
        <v>187267</v>
      </c>
      <c r="Q247" s="72">
        <f t="shared" si="42"/>
        <v>187267</v>
      </c>
      <c r="R247" s="129">
        <f t="shared" si="43"/>
        <v>187267</v>
      </c>
      <c r="S247" s="204" t="e">
        <f t="shared" si="40"/>
        <v>#REF!</v>
      </c>
      <c r="T247" s="125"/>
      <c r="U247" s="126">
        <f t="shared" si="44"/>
        <v>255</v>
      </c>
      <c r="V247" s="127">
        <f t="shared" si="45"/>
        <v>45260</v>
      </c>
      <c r="W247" s="128">
        <f>VLOOKUP(V247,IPC!$B$9:$D$855,3,2)</f>
        <v>137.09</v>
      </c>
      <c r="X247" s="128">
        <f>VLOOKUP(O247,IPC!$B$9:$D$855,3,1)</f>
        <v>131.77000000000001</v>
      </c>
    </row>
    <row r="248" spans="1:24" s="67" customFormat="1" ht="26.4" x14ac:dyDescent="0.25">
      <c r="A248" s="67" t="s">
        <v>76</v>
      </c>
      <c r="B248" s="134" t="s">
        <v>42</v>
      </c>
      <c r="C248" s="258"/>
      <c r="D248" s="296" t="s">
        <v>442</v>
      </c>
      <c r="E248" s="288">
        <v>901182261</v>
      </c>
      <c r="F248" s="83" t="s">
        <v>506</v>
      </c>
      <c r="G248" s="121" t="s">
        <v>239</v>
      </c>
      <c r="H248" s="121" t="s">
        <v>569</v>
      </c>
      <c r="I248" s="69" t="s">
        <v>248</v>
      </c>
      <c r="J248" s="69" t="s">
        <v>217</v>
      </c>
      <c r="K248" s="121" t="s">
        <v>662</v>
      </c>
      <c r="L248" s="87" t="s">
        <v>1189</v>
      </c>
      <c r="M248" s="72">
        <v>2440000</v>
      </c>
      <c r="N248" s="66">
        <f t="shared" si="39"/>
        <v>2440000</v>
      </c>
      <c r="O248" s="137">
        <v>45077</v>
      </c>
      <c r="P248" s="72">
        <f t="shared" si="41"/>
        <v>2507869</v>
      </c>
      <c r="Q248" s="72">
        <f t="shared" si="42"/>
        <v>2507869</v>
      </c>
      <c r="R248" s="129">
        <f t="shared" si="43"/>
        <v>2507869</v>
      </c>
      <c r="S248" s="204" t="e">
        <f t="shared" si="40"/>
        <v>#REF!</v>
      </c>
      <c r="T248" s="125"/>
      <c r="U248" s="126">
        <f t="shared" si="44"/>
        <v>183</v>
      </c>
      <c r="V248" s="127">
        <f t="shared" si="45"/>
        <v>45260</v>
      </c>
      <c r="W248" s="128">
        <f>VLOOKUP(V248,IPC!$B$9:$D$855,3,2)</f>
        <v>137.09</v>
      </c>
      <c r="X248" s="128">
        <f>VLOOKUP(O248,IPC!$B$9:$D$855,3,1)</f>
        <v>133.38</v>
      </c>
    </row>
    <row r="249" spans="1:24" s="67" customFormat="1" ht="26.4" x14ac:dyDescent="0.25">
      <c r="A249" s="67" t="s">
        <v>76</v>
      </c>
      <c r="B249" s="134" t="s">
        <v>42</v>
      </c>
      <c r="C249" s="258"/>
      <c r="D249" s="296" t="s">
        <v>442</v>
      </c>
      <c r="E249" s="288">
        <v>901182261</v>
      </c>
      <c r="F249" s="83" t="s">
        <v>506</v>
      </c>
      <c r="G249" s="121" t="s">
        <v>239</v>
      </c>
      <c r="H249" s="121" t="s">
        <v>569</v>
      </c>
      <c r="I249" s="69" t="s">
        <v>248</v>
      </c>
      <c r="J249" s="69" t="s">
        <v>217</v>
      </c>
      <c r="K249" s="121" t="s">
        <v>663</v>
      </c>
      <c r="L249" s="87" t="s">
        <v>1190</v>
      </c>
      <c r="M249" s="72">
        <v>720000</v>
      </c>
      <c r="N249" s="66">
        <f t="shared" si="39"/>
        <v>720000</v>
      </c>
      <c r="O249" s="137">
        <v>45077</v>
      </c>
      <c r="P249" s="72">
        <f t="shared" si="41"/>
        <v>740027</v>
      </c>
      <c r="Q249" s="72">
        <f t="shared" si="42"/>
        <v>740027</v>
      </c>
      <c r="R249" s="129">
        <f t="shared" si="43"/>
        <v>740027</v>
      </c>
      <c r="S249" s="204" t="e">
        <f t="shared" si="40"/>
        <v>#REF!</v>
      </c>
      <c r="T249" s="125"/>
      <c r="U249" s="126">
        <f t="shared" si="44"/>
        <v>183</v>
      </c>
      <c r="V249" s="127">
        <f t="shared" si="45"/>
        <v>45260</v>
      </c>
      <c r="W249" s="128">
        <f>VLOOKUP(V249,IPC!$B$9:$D$855,3,2)</f>
        <v>137.09</v>
      </c>
      <c r="X249" s="128">
        <f>VLOOKUP(O249,IPC!$B$9:$D$855,3,1)</f>
        <v>133.38</v>
      </c>
    </row>
    <row r="250" spans="1:24" s="67" customFormat="1" ht="26.4" x14ac:dyDescent="0.25">
      <c r="A250" s="67" t="s">
        <v>76</v>
      </c>
      <c r="B250" s="134" t="s">
        <v>42</v>
      </c>
      <c r="C250" s="258"/>
      <c r="D250" s="296" t="s">
        <v>442</v>
      </c>
      <c r="E250" s="288">
        <v>901182261</v>
      </c>
      <c r="F250" s="83" t="s">
        <v>506</v>
      </c>
      <c r="G250" s="121" t="s">
        <v>239</v>
      </c>
      <c r="H250" s="121" t="s">
        <v>569</v>
      </c>
      <c r="I250" s="69" t="s">
        <v>248</v>
      </c>
      <c r="J250" s="69" t="s">
        <v>217</v>
      </c>
      <c r="K250" s="121" t="s">
        <v>664</v>
      </c>
      <c r="L250" s="87" t="s">
        <v>1191</v>
      </c>
      <c r="M250" s="72">
        <v>2440000</v>
      </c>
      <c r="N250" s="66">
        <f t="shared" si="39"/>
        <v>2440000</v>
      </c>
      <c r="O250" s="137">
        <v>45083</v>
      </c>
      <c r="P250" s="72">
        <f t="shared" si="41"/>
        <v>2500371</v>
      </c>
      <c r="Q250" s="72">
        <f t="shared" si="42"/>
        <v>2500371</v>
      </c>
      <c r="R250" s="129">
        <f t="shared" si="43"/>
        <v>2500371</v>
      </c>
      <c r="S250" s="204" t="e">
        <f t="shared" si="40"/>
        <v>#REF!</v>
      </c>
      <c r="T250" s="125"/>
      <c r="U250" s="126">
        <f t="shared" si="44"/>
        <v>177</v>
      </c>
      <c r="V250" s="127">
        <f t="shared" si="45"/>
        <v>45260</v>
      </c>
      <c r="W250" s="128">
        <f>VLOOKUP(V250,IPC!$B$9:$D$855,3,2)</f>
        <v>137.09</v>
      </c>
      <c r="X250" s="128">
        <f>VLOOKUP(O250,IPC!$B$9:$D$855,3,1)</f>
        <v>133.78</v>
      </c>
    </row>
    <row r="251" spans="1:24" s="67" customFormat="1" ht="26.4" x14ac:dyDescent="0.25">
      <c r="A251" s="67" t="s">
        <v>76</v>
      </c>
      <c r="B251" s="134" t="s">
        <v>42</v>
      </c>
      <c r="C251" s="258"/>
      <c r="D251" s="296" t="s">
        <v>442</v>
      </c>
      <c r="E251" s="288">
        <v>901182261</v>
      </c>
      <c r="F251" s="83" t="s">
        <v>506</v>
      </c>
      <c r="G251" s="121" t="s">
        <v>239</v>
      </c>
      <c r="H251" s="121" t="s">
        <v>569</v>
      </c>
      <c r="I251" s="69" t="s">
        <v>248</v>
      </c>
      <c r="J251" s="69" t="s">
        <v>217</v>
      </c>
      <c r="K251" s="121" t="s">
        <v>665</v>
      </c>
      <c r="L251" s="87" t="s">
        <v>1192</v>
      </c>
      <c r="M251" s="72">
        <v>839000</v>
      </c>
      <c r="N251" s="66">
        <f t="shared" si="39"/>
        <v>839000</v>
      </c>
      <c r="O251" s="137">
        <v>44696</v>
      </c>
      <c r="P251" s="72">
        <f t="shared" si="41"/>
        <v>968985</v>
      </c>
      <c r="Q251" s="72">
        <f t="shared" si="42"/>
        <v>968985</v>
      </c>
      <c r="R251" s="129">
        <f t="shared" si="43"/>
        <v>968985</v>
      </c>
      <c r="S251" s="204" t="e">
        <f t="shared" si="40"/>
        <v>#REF!</v>
      </c>
      <c r="T251" s="125"/>
      <c r="U251" s="126">
        <f t="shared" si="44"/>
        <v>564</v>
      </c>
      <c r="V251" s="127">
        <f t="shared" si="45"/>
        <v>45260</v>
      </c>
      <c r="W251" s="128">
        <f>VLOOKUP(V251,IPC!$B$9:$D$855,3,2)</f>
        <v>137.09</v>
      </c>
      <c r="X251" s="128">
        <f>VLOOKUP(O251,IPC!$B$9:$D$855,3,1)</f>
        <v>118.7</v>
      </c>
    </row>
    <row r="252" spans="1:24" s="67" customFormat="1" ht="26.4" x14ac:dyDescent="0.25">
      <c r="A252" s="67" t="s">
        <v>76</v>
      </c>
      <c r="B252" s="134" t="s">
        <v>42</v>
      </c>
      <c r="C252" s="258"/>
      <c r="D252" s="296" t="s">
        <v>442</v>
      </c>
      <c r="E252" s="288">
        <v>901182261</v>
      </c>
      <c r="F252" s="83" t="s">
        <v>506</v>
      </c>
      <c r="G252" s="121" t="s">
        <v>239</v>
      </c>
      <c r="H252" s="121" t="s">
        <v>569</v>
      </c>
      <c r="I252" s="69" t="s">
        <v>248</v>
      </c>
      <c r="J252" s="69" t="s">
        <v>217</v>
      </c>
      <c r="K252" s="121" t="s">
        <v>666</v>
      </c>
      <c r="L252" s="87" t="s">
        <v>1193</v>
      </c>
      <c r="M252" s="72">
        <v>1452000</v>
      </c>
      <c r="N252" s="66">
        <f t="shared" si="39"/>
        <v>1452000</v>
      </c>
      <c r="O252" s="137">
        <v>44696</v>
      </c>
      <c r="P252" s="72">
        <f t="shared" si="41"/>
        <v>1676956</v>
      </c>
      <c r="Q252" s="72">
        <f t="shared" si="42"/>
        <v>1676956</v>
      </c>
      <c r="R252" s="129">
        <f t="shared" si="43"/>
        <v>1676956</v>
      </c>
      <c r="S252" s="204" t="e">
        <f t="shared" si="40"/>
        <v>#REF!</v>
      </c>
      <c r="T252" s="125"/>
      <c r="U252" s="126">
        <f t="shared" si="44"/>
        <v>564</v>
      </c>
      <c r="V252" s="127">
        <f t="shared" si="45"/>
        <v>45260</v>
      </c>
      <c r="W252" s="128">
        <f>VLOOKUP(V252,IPC!$B$9:$D$855,3,2)</f>
        <v>137.09</v>
      </c>
      <c r="X252" s="128">
        <f>VLOOKUP(O252,IPC!$B$9:$D$855,3,1)</f>
        <v>118.7</v>
      </c>
    </row>
    <row r="253" spans="1:24" s="67" customFormat="1" ht="26.4" x14ac:dyDescent="0.25">
      <c r="A253" s="67" t="s">
        <v>76</v>
      </c>
      <c r="B253" s="134" t="s">
        <v>42</v>
      </c>
      <c r="C253" s="258"/>
      <c r="D253" s="296" t="s">
        <v>442</v>
      </c>
      <c r="E253" s="288">
        <v>901182261</v>
      </c>
      <c r="F253" s="83" t="s">
        <v>506</v>
      </c>
      <c r="G253" s="121" t="s">
        <v>239</v>
      </c>
      <c r="H253" s="121" t="s">
        <v>569</v>
      </c>
      <c r="I253" s="69" t="s">
        <v>248</v>
      </c>
      <c r="J253" s="69" t="s">
        <v>217</v>
      </c>
      <c r="K253" s="121" t="s">
        <v>667</v>
      </c>
      <c r="L253" s="87" t="s">
        <v>1194</v>
      </c>
      <c r="M253" s="72">
        <v>136000</v>
      </c>
      <c r="N253" s="66">
        <f t="shared" si="39"/>
        <v>136000</v>
      </c>
      <c r="O253" s="137">
        <v>44703</v>
      </c>
      <c r="P253" s="72">
        <f t="shared" si="41"/>
        <v>157070</v>
      </c>
      <c r="Q253" s="72">
        <f t="shared" si="42"/>
        <v>157070</v>
      </c>
      <c r="R253" s="129">
        <f t="shared" si="43"/>
        <v>157070</v>
      </c>
      <c r="S253" s="204" t="e">
        <f t="shared" si="40"/>
        <v>#REF!</v>
      </c>
      <c r="T253" s="125"/>
      <c r="U253" s="126">
        <f t="shared" si="44"/>
        <v>557</v>
      </c>
      <c r="V253" s="127">
        <f t="shared" si="45"/>
        <v>45260</v>
      </c>
      <c r="W253" s="128">
        <f>VLOOKUP(V253,IPC!$B$9:$D$855,3,2)</f>
        <v>137.09</v>
      </c>
      <c r="X253" s="128">
        <f>VLOOKUP(O253,IPC!$B$9:$D$855,3,1)</f>
        <v>118.7</v>
      </c>
    </row>
    <row r="254" spans="1:24" s="67" customFormat="1" ht="26.4" x14ac:dyDescent="0.25">
      <c r="A254" s="67" t="s">
        <v>76</v>
      </c>
      <c r="B254" s="134" t="s">
        <v>42</v>
      </c>
      <c r="C254" s="258"/>
      <c r="D254" s="296" t="s">
        <v>442</v>
      </c>
      <c r="E254" s="288">
        <v>901182261</v>
      </c>
      <c r="F254" s="83" t="s">
        <v>506</v>
      </c>
      <c r="G254" s="121" t="s">
        <v>239</v>
      </c>
      <c r="H254" s="121" t="s">
        <v>569</v>
      </c>
      <c r="I254" s="69" t="s">
        <v>248</v>
      </c>
      <c r="J254" s="69" t="s">
        <v>217</v>
      </c>
      <c r="K254" s="121" t="s">
        <v>668</v>
      </c>
      <c r="L254" s="87" t="s">
        <v>1195</v>
      </c>
      <c r="M254" s="72">
        <v>170000</v>
      </c>
      <c r="N254" s="66">
        <f t="shared" si="39"/>
        <v>170000</v>
      </c>
      <c r="O254" s="137">
        <v>44703</v>
      </c>
      <c r="P254" s="72">
        <f t="shared" si="41"/>
        <v>196338</v>
      </c>
      <c r="Q254" s="72">
        <f t="shared" si="42"/>
        <v>196338</v>
      </c>
      <c r="R254" s="129">
        <f t="shared" si="43"/>
        <v>196338</v>
      </c>
      <c r="S254" s="204" t="e">
        <f t="shared" si="40"/>
        <v>#REF!</v>
      </c>
      <c r="T254" s="125"/>
      <c r="U254" s="126">
        <f t="shared" si="44"/>
        <v>557</v>
      </c>
      <c r="V254" s="127">
        <f t="shared" si="45"/>
        <v>45260</v>
      </c>
      <c r="W254" s="128">
        <f>VLOOKUP(V254,IPC!$B$9:$D$855,3,2)</f>
        <v>137.09</v>
      </c>
      <c r="X254" s="128">
        <f>VLOOKUP(O254,IPC!$B$9:$D$855,3,1)</f>
        <v>118.7</v>
      </c>
    </row>
    <row r="255" spans="1:24" s="67" customFormat="1" ht="26.4" x14ac:dyDescent="0.25">
      <c r="A255" s="67" t="s">
        <v>76</v>
      </c>
      <c r="B255" s="134" t="s">
        <v>42</v>
      </c>
      <c r="C255" s="258"/>
      <c r="D255" s="298" t="s">
        <v>442</v>
      </c>
      <c r="E255" s="288">
        <v>901182261</v>
      </c>
      <c r="F255" s="83" t="s">
        <v>506</v>
      </c>
      <c r="G255" s="121" t="s">
        <v>239</v>
      </c>
      <c r="H255" s="121" t="s">
        <v>569</v>
      </c>
      <c r="I255" s="69" t="s">
        <v>248</v>
      </c>
      <c r="J255" s="69" t="s">
        <v>217</v>
      </c>
      <c r="K255" s="121" t="s">
        <v>669</v>
      </c>
      <c r="L255" s="87" t="s">
        <v>1196</v>
      </c>
      <c r="M255" s="72">
        <v>250000</v>
      </c>
      <c r="N255" s="66">
        <f t="shared" si="39"/>
        <v>250000</v>
      </c>
      <c r="O255" s="137">
        <v>44705</v>
      </c>
      <c r="P255" s="72">
        <f t="shared" si="41"/>
        <v>288732</v>
      </c>
      <c r="Q255" s="72">
        <f t="shared" si="42"/>
        <v>288732</v>
      </c>
      <c r="R255" s="129">
        <f t="shared" si="43"/>
        <v>288732</v>
      </c>
      <c r="S255" s="204" t="e">
        <f t="shared" si="40"/>
        <v>#REF!</v>
      </c>
      <c r="T255" s="125"/>
      <c r="U255" s="126">
        <f t="shared" si="44"/>
        <v>555</v>
      </c>
      <c r="V255" s="127">
        <f t="shared" si="45"/>
        <v>45260</v>
      </c>
      <c r="W255" s="128">
        <f>VLOOKUP(V255,IPC!$B$9:$D$855,3,2)</f>
        <v>137.09</v>
      </c>
      <c r="X255" s="128">
        <f>VLOOKUP(O255,IPC!$B$9:$D$855,3,1)</f>
        <v>118.7</v>
      </c>
    </row>
    <row r="256" spans="1:24" s="67" customFormat="1" ht="26.4" x14ac:dyDescent="0.25">
      <c r="A256" s="67" t="s">
        <v>76</v>
      </c>
      <c r="B256" s="134" t="s">
        <v>42</v>
      </c>
      <c r="C256" s="258"/>
      <c r="D256" s="296" t="s">
        <v>442</v>
      </c>
      <c r="E256" s="288">
        <v>901182261</v>
      </c>
      <c r="F256" s="83" t="s">
        <v>506</v>
      </c>
      <c r="G256" s="121" t="s">
        <v>239</v>
      </c>
      <c r="H256" s="121" t="s">
        <v>569</v>
      </c>
      <c r="I256" s="69" t="s">
        <v>248</v>
      </c>
      <c r="J256" s="69" t="s">
        <v>217</v>
      </c>
      <c r="K256" s="121" t="s">
        <v>670</v>
      </c>
      <c r="L256" s="87" t="s">
        <v>1197</v>
      </c>
      <c r="M256" s="72">
        <v>1307000</v>
      </c>
      <c r="N256" s="66">
        <f t="shared" si="39"/>
        <v>1307000</v>
      </c>
      <c r="O256" s="137">
        <v>44705</v>
      </c>
      <c r="P256" s="72">
        <f t="shared" si="41"/>
        <v>1509491</v>
      </c>
      <c r="Q256" s="72">
        <f t="shared" si="42"/>
        <v>1509491</v>
      </c>
      <c r="R256" s="129">
        <f t="shared" si="43"/>
        <v>1509491</v>
      </c>
      <c r="S256" s="204" t="e">
        <f t="shared" si="40"/>
        <v>#REF!</v>
      </c>
      <c r="T256" s="125"/>
      <c r="U256" s="126">
        <f t="shared" si="44"/>
        <v>555</v>
      </c>
      <c r="V256" s="127">
        <f t="shared" si="45"/>
        <v>45260</v>
      </c>
      <c r="W256" s="128">
        <f>VLOOKUP(V256,IPC!$B$9:$D$855,3,2)</f>
        <v>137.09</v>
      </c>
      <c r="X256" s="128">
        <f>VLOOKUP(O256,IPC!$B$9:$D$855,3,1)</f>
        <v>118.7</v>
      </c>
    </row>
    <row r="257" spans="1:24" s="67" customFormat="1" ht="26.4" x14ac:dyDescent="0.25">
      <c r="A257" s="67" t="s">
        <v>76</v>
      </c>
      <c r="B257" s="134" t="s">
        <v>42</v>
      </c>
      <c r="C257" s="258"/>
      <c r="D257" s="296" t="s">
        <v>442</v>
      </c>
      <c r="E257" s="288">
        <v>901182261</v>
      </c>
      <c r="F257" s="83" t="s">
        <v>506</v>
      </c>
      <c r="G257" s="121" t="s">
        <v>239</v>
      </c>
      <c r="H257" s="121" t="s">
        <v>569</v>
      </c>
      <c r="I257" s="69" t="s">
        <v>248</v>
      </c>
      <c r="J257" s="69" t="s">
        <v>217</v>
      </c>
      <c r="K257" s="121" t="s">
        <v>671</v>
      </c>
      <c r="L257" s="87" t="s">
        <v>1198</v>
      </c>
      <c r="M257" s="72">
        <v>118000</v>
      </c>
      <c r="N257" s="66">
        <f t="shared" si="39"/>
        <v>118000</v>
      </c>
      <c r="O257" s="137">
        <v>44711</v>
      </c>
      <c r="P257" s="72">
        <f t="shared" si="41"/>
        <v>136282</v>
      </c>
      <c r="Q257" s="72">
        <f t="shared" si="42"/>
        <v>136282</v>
      </c>
      <c r="R257" s="129">
        <f t="shared" si="43"/>
        <v>136282</v>
      </c>
      <c r="S257" s="204" t="e">
        <f t="shared" si="40"/>
        <v>#REF!</v>
      </c>
      <c r="T257" s="125"/>
      <c r="U257" s="126">
        <f t="shared" si="44"/>
        <v>549</v>
      </c>
      <c r="V257" s="127">
        <f t="shared" si="45"/>
        <v>45260</v>
      </c>
      <c r="W257" s="128">
        <f>VLOOKUP(V257,IPC!$B$9:$D$855,3,2)</f>
        <v>137.09</v>
      </c>
      <c r="X257" s="128">
        <f>VLOOKUP(O257,IPC!$B$9:$D$855,3,1)</f>
        <v>118.7</v>
      </c>
    </row>
    <row r="258" spans="1:24" s="67" customFormat="1" ht="26.4" x14ac:dyDescent="0.25">
      <c r="A258" s="67" t="s">
        <v>76</v>
      </c>
      <c r="B258" s="134" t="s">
        <v>42</v>
      </c>
      <c r="C258" s="258"/>
      <c r="D258" s="296" t="s">
        <v>442</v>
      </c>
      <c r="E258" s="288">
        <v>901182261</v>
      </c>
      <c r="F258" s="83" t="s">
        <v>506</v>
      </c>
      <c r="G258" s="121" t="s">
        <v>239</v>
      </c>
      <c r="H258" s="121" t="s">
        <v>569</v>
      </c>
      <c r="I258" s="69" t="s">
        <v>248</v>
      </c>
      <c r="J258" s="69" t="s">
        <v>217</v>
      </c>
      <c r="K258" s="121" t="s">
        <v>672</v>
      </c>
      <c r="L258" s="87" t="s">
        <v>1199</v>
      </c>
      <c r="M258" s="72">
        <v>180000</v>
      </c>
      <c r="N258" s="66">
        <f t="shared" si="39"/>
        <v>180000</v>
      </c>
      <c r="O258" s="137">
        <v>44711</v>
      </c>
      <c r="P258" s="72">
        <f t="shared" si="41"/>
        <v>207887</v>
      </c>
      <c r="Q258" s="72">
        <f t="shared" si="42"/>
        <v>207887</v>
      </c>
      <c r="R258" s="129">
        <f t="shared" si="43"/>
        <v>207887</v>
      </c>
      <c r="S258" s="204" t="e">
        <f t="shared" si="40"/>
        <v>#REF!</v>
      </c>
      <c r="T258" s="125"/>
      <c r="U258" s="126">
        <f t="shared" si="44"/>
        <v>549</v>
      </c>
      <c r="V258" s="127">
        <f t="shared" si="45"/>
        <v>45260</v>
      </c>
      <c r="W258" s="128">
        <f>VLOOKUP(V258,IPC!$B$9:$D$855,3,2)</f>
        <v>137.09</v>
      </c>
      <c r="X258" s="128">
        <f>VLOOKUP(O258,IPC!$B$9:$D$855,3,1)</f>
        <v>118.7</v>
      </c>
    </row>
    <row r="259" spans="1:24" s="67" customFormat="1" ht="26.4" x14ac:dyDescent="0.25">
      <c r="A259" s="67" t="s">
        <v>76</v>
      </c>
      <c r="B259" s="134" t="s">
        <v>42</v>
      </c>
      <c r="C259" s="258"/>
      <c r="D259" s="296" t="s">
        <v>442</v>
      </c>
      <c r="E259" s="288">
        <v>901182261</v>
      </c>
      <c r="F259" s="83" t="s">
        <v>506</v>
      </c>
      <c r="G259" s="121" t="s">
        <v>239</v>
      </c>
      <c r="H259" s="121" t="s">
        <v>569</v>
      </c>
      <c r="I259" s="69" t="s">
        <v>248</v>
      </c>
      <c r="J259" s="69" t="s">
        <v>217</v>
      </c>
      <c r="K259" s="121" t="s">
        <v>673</v>
      </c>
      <c r="L259" s="87" t="s">
        <v>1200</v>
      </c>
      <c r="M259" s="72">
        <v>228000</v>
      </c>
      <c r="N259" s="66">
        <f t="shared" si="39"/>
        <v>228000</v>
      </c>
      <c r="O259" s="137">
        <v>44808</v>
      </c>
      <c r="P259" s="72">
        <f t="shared" si="41"/>
        <v>254885</v>
      </c>
      <c r="Q259" s="72">
        <f t="shared" si="42"/>
        <v>254885</v>
      </c>
      <c r="R259" s="129">
        <f t="shared" si="43"/>
        <v>254885</v>
      </c>
      <c r="S259" s="204" t="e">
        <f t="shared" si="40"/>
        <v>#REF!</v>
      </c>
      <c r="T259" s="125"/>
      <c r="U259" s="126">
        <f t="shared" si="44"/>
        <v>452</v>
      </c>
      <c r="V259" s="127">
        <f t="shared" si="45"/>
        <v>45260</v>
      </c>
      <c r="W259" s="128">
        <f>VLOOKUP(V259,IPC!$B$9:$D$855,3,2)</f>
        <v>137.09</v>
      </c>
      <c r="X259" s="128">
        <f>VLOOKUP(O259,IPC!$B$9:$D$855,3,1)</f>
        <v>122.63</v>
      </c>
    </row>
    <row r="260" spans="1:24" s="67" customFormat="1" ht="26.4" x14ac:dyDescent="0.25">
      <c r="A260" s="67" t="s">
        <v>76</v>
      </c>
      <c r="B260" s="134" t="s">
        <v>42</v>
      </c>
      <c r="C260" s="258"/>
      <c r="D260" s="296" t="s">
        <v>442</v>
      </c>
      <c r="E260" s="288">
        <v>901182261</v>
      </c>
      <c r="F260" s="83" t="s">
        <v>506</v>
      </c>
      <c r="G260" s="121" t="s">
        <v>239</v>
      </c>
      <c r="H260" s="121" t="s">
        <v>569</v>
      </c>
      <c r="I260" s="69" t="s">
        <v>248</v>
      </c>
      <c r="J260" s="69" t="s">
        <v>217</v>
      </c>
      <c r="K260" s="121" t="s">
        <v>674</v>
      </c>
      <c r="L260" s="87" t="s">
        <v>1201</v>
      </c>
      <c r="M260" s="72">
        <v>164000</v>
      </c>
      <c r="N260" s="66">
        <f t="shared" si="39"/>
        <v>164000</v>
      </c>
      <c r="O260" s="137">
        <v>44717</v>
      </c>
      <c r="P260" s="72">
        <f t="shared" si="41"/>
        <v>188440</v>
      </c>
      <c r="Q260" s="72">
        <f t="shared" si="42"/>
        <v>188440</v>
      </c>
      <c r="R260" s="129">
        <f t="shared" si="43"/>
        <v>188440</v>
      </c>
      <c r="S260" s="204" t="e">
        <f t="shared" si="40"/>
        <v>#REF!</v>
      </c>
      <c r="T260" s="125"/>
      <c r="U260" s="126">
        <f t="shared" si="44"/>
        <v>543</v>
      </c>
      <c r="V260" s="127">
        <f t="shared" si="45"/>
        <v>45260</v>
      </c>
      <c r="W260" s="128">
        <f>VLOOKUP(V260,IPC!$B$9:$D$855,3,2)</f>
        <v>137.09</v>
      </c>
      <c r="X260" s="128">
        <f>VLOOKUP(O260,IPC!$B$9:$D$855,3,1)</f>
        <v>119.31</v>
      </c>
    </row>
    <row r="261" spans="1:24" s="67" customFormat="1" ht="26.4" x14ac:dyDescent="0.25">
      <c r="A261" s="67" t="s">
        <v>76</v>
      </c>
      <c r="B261" s="134" t="s">
        <v>42</v>
      </c>
      <c r="C261" s="258"/>
      <c r="D261" s="296" t="s">
        <v>442</v>
      </c>
      <c r="E261" s="288">
        <v>901182261</v>
      </c>
      <c r="F261" s="83" t="s">
        <v>506</v>
      </c>
      <c r="G261" s="121" t="s">
        <v>239</v>
      </c>
      <c r="H261" s="121" t="s">
        <v>569</v>
      </c>
      <c r="I261" s="69" t="s">
        <v>248</v>
      </c>
      <c r="J261" s="69" t="s">
        <v>217</v>
      </c>
      <c r="K261" s="121" t="s">
        <v>675</v>
      </c>
      <c r="L261" s="87" t="s">
        <v>1202</v>
      </c>
      <c r="M261" s="72">
        <v>208000</v>
      </c>
      <c r="N261" s="66">
        <f t="shared" si="39"/>
        <v>208000</v>
      </c>
      <c r="O261" s="137">
        <v>44719</v>
      </c>
      <c r="P261" s="72">
        <f t="shared" si="41"/>
        <v>238997</v>
      </c>
      <c r="Q261" s="72">
        <f t="shared" si="42"/>
        <v>238997</v>
      </c>
      <c r="R261" s="129">
        <f t="shared" si="43"/>
        <v>238997</v>
      </c>
      <c r="S261" s="204" t="e">
        <f t="shared" si="40"/>
        <v>#REF!</v>
      </c>
      <c r="T261" s="125"/>
      <c r="U261" s="126">
        <f t="shared" si="44"/>
        <v>541</v>
      </c>
      <c r="V261" s="127">
        <f t="shared" si="45"/>
        <v>45260</v>
      </c>
      <c r="W261" s="128">
        <f>VLOOKUP(V261,IPC!$B$9:$D$855,3,2)</f>
        <v>137.09</v>
      </c>
      <c r="X261" s="128">
        <f>VLOOKUP(O261,IPC!$B$9:$D$855,3,1)</f>
        <v>119.31</v>
      </c>
    </row>
    <row r="262" spans="1:24" s="67" customFormat="1" ht="26.4" x14ac:dyDescent="0.25">
      <c r="A262" s="67" t="s">
        <v>76</v>
      </c>
      <c r="B262" s="134" t="s">
        <v>42</v>
      </c>
      <c r="C262" s="258"/>
      <c r="D262" s="296" t="s">
        <v>442</v>
      </c>
      <c r="E262" s="288">
        <v>901182261</v>
      </c>
      <c r="F262" s="83" t="s">
        <v>506</v>
      </c>
      <c r="G262" s="121" t="s">
        <v>239</v>
      </c>
      <c r="H262" s="121" t="s">
        <v>569</v>
      </c>
      <c r="I262" s="69" t="s">
        <v>248</v>
      </c>
      <c r="J262" s="69" t="s">
        <v>217</v>
      </c>
      <c r="K262" s="121" t="s">
        <v>676</v>
      </c>
      <c r="L262" s="87" t="s">
        <v>1203</v>
      </c>
      <c r="M262" s="72">
        <v>813000</v>
      </c>
      <c r="N262" s="66">
        <f t="shared" si="39"/>
        <v>813000</v>
      </c>
      <c r="O262" s="137">
        <v>44728</v>
      </c>
      <c r="P262" s="72">
        <f t="shared" si="41"/>
        <v>934156</v>
      </c>
      <c r="Q262" s="72">
        <f t="shared" si="42"/>
        <v>934156</v>
      </c>
      <c r="R262" s="129">
        <f t="shared" si="43"/>
        <v>934156</v>
      </c>
      <c r="S262" s="204" t="e">
        <f t="shared" si="40"/>
        <v>#REF!</v>
      </c>
      <c r="T262" s="125"/>
      <c r="U262" s="126">
        <f t="shared" si="44"/>
        <v>532</v>
      </c>
      <c r="V262" s="127">
        <f t="shared" si="45"/>
        <v>45260</v>
      </c>
      <c r="W262" s="128">
        <f>VLOOKUP(V262,IPC!$B$9:$D$855,3,2)</f>
        <v>137.09</v>
      </c>
      <c r="X262" s="128">
        <f>VLOOKUP(O262,IPC!$B$9:$D$855,3,1)</f>
        <v>119.31</v>
      </c>
    </row>
    <row r="263" spans="1:24" s="67" customFormat="1" ht="26.4" x14ac:dyDescent="0.25">
      <c r="A263" s="67" t="s">
        <v>76</v>
      </c>
      <c r="B263" s="134" t="s">
        <v>42</v>
      </c>
      <c r="C263" s="258"/>
      <c r="D263" s="296" t="s">
        <v>442</v>
      </c>
      <c r="E263" s="288">
        <v>901182261</v>
      </c>
      <c r="F263" s="83" t="s">
        <v>506</v>
      </c>
      <c r="G263" s="121" t="s">
        <v>239</v>
      </c>
      <c r="H263" s="121" t="s">
        <v>569</v>
      </c>
      <c r="I263" s="69" t="s">
        <v>248</v>
      </c>
      <c r="J263" s="69" t="s">
        <v>217</v>
      </c>
      <c r="K263" s="121" t="s">
        <v>677</v>
      </c>
      <c r="L263" s="87" t="s">
        <v>1204</v>
      </c>
      <c r="M263" s="72">
        <v>814000</v>
      </c>
      <c r="N263" s="66">
        <f t="shared" si="39"/>
        <v>814000</v>
      </c>
      <c r="O263" s="137">
        <v>44734</v>
      </c>
      <c r="P263" s="72">
        <f t="shared" si="41"/>
        <v>935305</v>
      </c>
      <c r="Q263" s="72">
        <f t="shared" si="42"/>
        <v>935305</v>
      </c>
      <c r="R263" s="129">
        <f t="shared" si="43"/>
        <v>935305</v>
      </c>
      <c r="S263" s="204" t="e">
        <f t="shared" si="40"/>
        <v>#REF!</v>
      </c>
      <c r="T263" s="125"/>
      <c r="U263" s="126">
        <f t="shared" si="44"/>
        <v>526</v>
      </c>
      <c r="V263" s="127">
        <f t="shared" si="45"/>
        <v>45260</v>
      </c>
      <c r="W263" s="128">
        <f>VLOOKUP(V263,IPC!$B$9:$D$855,3,2)</f>
        <v>137.09</v>
      </c>
      <c r="X263" s="128">
        <f>VLOOKUP(O263,IPC!$B$9:$D$855,3,1)</f>
        <v>119.31</v>
      </c>
    </row>
    <row r="264" spans="1:24" s="67" customFormat="1" ht="26.4" x14ac:dyDescent="0.25">
      <c r="A264" s="67" t="s">
        <v>76</v>
      </c>
      <c r="B264" s="134" t="s">
        <v>42</v>
      </c>
      <c r="C264" s="258"/>
      <c r="D264" s="296" t="s">
        <v>442</v>
      </c>
      <c r="E264" s="288">
        <v>901182261</v>
      </c>
      <c r="F264" s="83" t="s">
        <v>506</v>
      </c>
      <c r="G264" s="121" t="s">
        <v>239</v>
      </c>
      <c r="H264" s="121" t="s">
        <v>569</v>
      </c>
      <c r="I264" s="69" t="s">
        <v>248</v>
      </c>
      <c r="J264" s="69" t="s">
        <v>217</v>
      </c>
      <c r="K264" s="121" t="s">
        <v>678</v>
      </c>
      <c r="L264" s="87" t="s">
        <v>1205</v>
      </c>
      <c r="M264" s="72">
        <v>260000</v>
      </c>
      <c r="N264" s="66">
        <f t="shared" si="39"/>
        <v>260000</v>
      </c>
      <c r="O264" s="137">
        <v>44749</v>
      </c>
      <c r="P264" s="72">
        <f t="shared" si="41"/>
        <v>296362</v>
      </c>
      <c r="Q264" s="72">
        <f t="shared" si="42"/>
        <v>296362</v>
      </c>
      <c r="R264" s="129">
        <f t="shared" si="43"/>
        <v>296362</v>
      </c>
      <c r="S264" s="204" t="e">
        <f t="shared" si="40"/>
        <v>#REF!</v>
      </c>
      <c r="T264" s="125"/>
      <c r="U264" s="126">
        <f t="shared" si="44"/>
        <v>511</v>
      </c>
      <c r="V264" s="127">
        <f t="shared" si="45"/>
        <v>45260</v>
      </c>
      <c r="W264" s="128">
        <f>VLOOKUP(V264,IPC!$B$9:$D$855,3,2)</f>
        <v>137.09</v>
      </c>
      <c r="X264" s="128">
        <f>VLOOKUP(O264,IPC!$B$9:$D$855,3,1)</f>
        <v>120.27</v>
      </c>
    </row>
    <row r="265" spans="1:24" s="67" customFormat="1" ht="26.4" x14ac:dyDescent="0.25">
      <c r="A265" s="67" t="s">
        <v>76</v>
      </c>
      <c r="B265" s="134" t="s">
        <v>42</v>
      </c>
      <c r="C265" s="258"/>
      <c r="D265" s="296" t="s">
        <v>442</v>
      </c>
      <c r="E265" s="288">
        <v>901182261</v>
      </c>
      <c r="F265" s="83" t="s">
        <v>506</v>
      </c>
      <c r="G265" s="121" t="s">
        <v>239</v>
      </c>
      <c r="H265" s="121" t="s">
        <v>569</v>
      </c>
      <c r="I265" s="69" t="s">
        <v>248</v>
      </c>
      <c r="J265" s="69" t="s">
        <v>217</v>
      </c>
      <c r="K265" s="121" t="s">
        <v>679</v>
      </c>
      <c r="L265" s="87" t="s">
        <v>1206</v>
      </c>
      <c r="M265" s="72">
        <v>200000</v>
      </c>
      <c r="N265" s="66">
        <f t="shared" si="39"/>
        <v>200000</v>
      </c>
      <c r="O265" s="137">
        <v>44752</v>
      </c>
      <c r="P265" s="72">
        <f t="shared" si="41"/>
        <v>227970</v>
      </c>
      <c r="Q265" s="72">
        <f t="shared" si="42"/>
        <v>227970</v>
      </c>
      <c r="R265" s="129">
        <f t="shared" si="43"/>
        <v>227970</v>
      </c>
      <c r="S265" s="204" t="e">
        <f t="shared" si="40"/>
        <v>#REF!</v>
      </c>
      <c r="T265" s="125"/>
      <c r="U265" s="126">
        <f t="shared" si="44"/>
        <v>508</v>
      </c>
      <c r="V265" s="127">
        <f t="shared" si="45"/>
        <v>45260</v>
      </c>
      <c r="W265" s="128">
        <f>VLOOKUP(V265,IPC!$B$9:$D$855,3,2)</f>
        <v>137.09</v>
      </c>
      <c r="X265" s="128">
        <f>VLOOKUP(O265,IPC!$B$9:$D$855,3,1)</f>
        <v>120.27</v>
      </c>
    </row>
    <row r="266" spans="1:24" s="67" customFormat="1" ht="26.4" x14ac:dyDescent="0.25">
      <c r="A266" s="67" t="s">
        <v>76</v>
      </c>
      <c r="B266" s="134" t="s">
        <v>42</v>
      </c>
      <c r="C266" s="258"/>
      <c r="D266" s="296" t="s">
        <v>442</v>
      </c>
      <c r="E266" s="288">
        <v>901182261</v>
      </c>
      <c r="F266" s="83" t="s">
        <v>506</v>
      </c>
      <c r="G266" s="121" t="s">
        <v>239</v>
      </c>
      <c r="H266" s="121" t="s">
        <v>569</v>
      </c>
      <c r="I266" s="69" t="s">
        <v>248</v>
      </c>
      <c r="J266" s="69" t="s">
        <v>217</v>
      </c>
      <c r="K266" s="121" t="s">
        <v>680</v>
      </c>
      <c r="L266" s="87" t="s">
        <v>1207</v>
      </c>
      <c r="M266" s="72">
        <v>544000</v>
      </c>
      <c r="N266" s="66">
        <f t="shared" si="39"/>
        <v>544000</v>
      </c>
      <c r="O266" s="137">
        <v>44759</v>
      </c>
      <c r="P266" s="72">
        <f t="shared" si="41"/>
        <v>620079</v>
      </c>
      <c r="Q266" s="72">
        <f t="shared" si="42"/>
        <v>620079</v>
      </c>
      <c r="R266" s="129">
        <f t="shared" si="43"/>
        <v>620079</v>
      </c>
      <c r="S266" s="204" t="e">
        <f t="shared" si="40"/>
        <v>#REF!</v>
      </c>
      <c r="T266" s="125"/>
      <c r="U266" s="126">
        <f t="shared" si="44"/>
        <v>501</v>
      </c>
      <c r="V266" s="127">
        <f t="shared" si="45"/>
        <v>45260</v>
      </c>
      <c r="W266" s="128">
        <f>VLOOKUP(V266,IPC!$B$9:$D$855,3,2)</f>
        <v>137.09</v>
      </c>
      <c r="X266" s="128">
        <f>VLOOKUP(O266,IPC!$B$9:$D$855,3,1)</f>
        <v>120.27</v>
      </c>
    </row>
    <row r="267" spans="1:24" s="67" customFormat="1" ht="26.4" x14ac:dyDescent="0.25">
      <c r="A267" s="67" t="s">
        <v>76</v>
      </c>
      <c r="B267" s="134" t="s">
        <v>42</v>
      </c>
      <c r="C267" s="258"/>
      <c r="D267" s="296" t="s">
        <v>442</v>
      </c>
      <c r="E267" s="288">
        <v>901182261</v>
      </c>
      <c r="F267" s="83" t="s">
        <v>506</v>
      </c>
      <c r="G267" s="121" t="s">
        <v>239</v>
      </c>
      <c r="H267" s="121" t="s">
        <v>569</v>
      </c>
      <c r="I267" s="69" t="s">
        <v>248</v>
      </c>
      <c r="J267" s="69" t="s">
        <v>217</v>
      </c>
      <c r="K267" s="121" t="s">
        <v>681</v>
      </c>
      <c r="L267" s="87" t="s">
        <v>1208</v>
      </c>
      <c r="M267" s="72">
        <v>945000</v>
      </c>
      <c r="N267" s="66">
        <f t="shared" si="39"/>
        <v>945000</v>
      </c>
      <c r="O267" s="137">
        <v>44763</v>
      </c>
      <c r="P267" s="72">
        <f t="shared" si="41"/>
        <v>1077160</v>
      </c>
      <c r="Q267" s="72">
        <f t="shared" si="42"/>
        <v>1077160</v>
      </c>
      <c r="R267" s="129">
        <f t="shared" si="43"/>
        <v>1077160</v>
      </c>
      <c r="S267" s="204" t="e">
        <f t="shared" si="40"/>
        <v>#REF!</v>
      </c>
      <c r="T267" s="125"/>
      <c r="U267" s="126">
        <f t="shared" si="44"/>
        <v>497</v>
      </c>
      <c r="V267" s="127">
        <f t="shared" si="45"/>
        <v>45260</v>
      </c>
      <c r="W267" s="128">
        <f>VLOOKUP(V267,IPC!$B$9:$D$855,3,2)</f>
        <v>137.09</v>
      </c>
      <c r="X267" s="128">
        <f>VLOOKUP(O267,IPC!$B$9:$D$855,3,1)</f>
        <v>120.27</v>
      </c>
    </row>
    <row r="268" spans="1:24" s="67" customFormat="1" ht="26.4" x14ac:dyDescent="0.25">
      <c r="A268" s="67" t="s">
        <v>76</v>
      </c>
      <c r="B268" s="134" t="s">
        <v>42</v>
      </c>
      <c r="C268" s="258"/>
      <c r="D268" s="296" t="s">
        <v>442</v>
      </c>
      <c r="E268" s="288">
        <v>901182261</v>
      </c>
      <c r="F268" s="83" t="s">
        <v>506</v>
      </c>
      <c r="G268" s="121" t="s">
        <v>239</v>
      </c>
      <c r="H268" s="121" t="s">
        <v>569</v>
      </c>
      <c r="I268" s="69" t="s">
        <v>248</v>
      </c>
      <c r="J268" s="69" t="s">
        <v>217</v>
      </c>
      <c r="K268" s="121" t="s">
        <v>682</v>
      </c>
      <c r="L268" s="87" t="s">
        <v>1209</v>
      </c>
      <c r="M268" s="72">
        <v>931000</v>
      </c>
      <c r="N268" s="66">
        <f t="shared" si="39"/>
        <v>931000</v>
      </c>
      <c r="O268" s="137">
        <v>44764</v>
      </c>
      <c r="P268" s="72">
        <f t="shared" si="41"/>
        <v>1061202</v>
      </c>
      <c r="Q268" s="72">
        <f t="shared" si="42"/>
        <v>1061202</v>
      </c>
      <c r="R268" s="129">
        <f t="shared" si="43"/>
        <v>1061202</v>
      </c>
      <c r="S268" s="204" t="e">
        <f t="shared" si="40"/>
        <v>#REF!</v>
      </c>
      <c r="T268" s="125"/>
      <c r="U268" s="126">
        <f t="shared" si="44"/>
        <v>496</v>
      </c>
      <c r="V268" s="127">
        <f t="shared" si="45"/>
        <v>45260</v>
      </c>
      <c r="W268" s="128">
        <f>VLOOKUP(V268,IPC!$B$9:$D$855,3,2)</f>
        <v>137.09</v>
      </c>
      <c r="X268" s="128">
        <f>VLOOKUP(O268,IPC!$B$9:$D$855,3,1)</f>
        <v>120.27</v>
      </c>
    </row>
    <row r="269" spans="1:24" s="67" customFormat="1" ht="26.4" x14ac:dyDescent="0.25">
      <c r="A269" s="67" t="s">
        <v>76</v>
      </c>
      <c r="B269" s="134" t="s">
        <v>42</v>
      </c>
      <c r="C269" s="258"/>
      <c r="D269" s="296" t="s">
        <v>442</v>
      </c>
      <c r="E269" s="288">
        <v>901182261</v>
      </c>
      <c r="F269" s="83" t="s">
        <v>506</v>
      </c>
      <c r="G269" s="121" t="s">
        <v>239</v>
      </c>
      <c r="H269" s="121" t="s">
        <v>569</v>
      </c>
      <c r="I269" s="69" t="s">
        <v>248</v>
      </c>
      <c r="J269" s="69" t="s">
        <v>217</v>
      </c>
      <c r="K269" s="121" t="s">
        <v>683</v>
      </c>
      <c r="L269" s="87" t="s">
        <v>1210</v>
      </c>
      <c r="M269" s="72">
        <v>104000</v>
      </c>
      <c r="N269" s="66">
        <f t="shared" si="39"/>
        <v>104000</v>
      </c>
      <c r="O269" s="137">
        <v>44774</v>
      </c>
      <c r="P269" s="72">
        <f t="shared" si="41"/>
        <v>117345</v>
      </c>
      <c r="Q269" s="72">
        <f t="shared" si="42"/>
        <v>117345</v>
      </c>
      <c r="R269" s="129">
        <f t="shared" si="43"/>
        <v>117345</v>
      </c>
      <c r="S269" s="204" t="e">
        <f t="shared" si="40"/>
        <v>#REF!</v>
      </c>
      <c r="T269" s="125"/>
      <c r="U269" s="126">
        <f t="shared" si="44"/>
        <v>486</v>
      </c>
      <c r="V269" s="127">
        <f t="shared" si="45"/>
        <v>45260</v>
      </c>
      <c r="W269" s="128">
        <f>VLOOKUP(V269,IPC!$B$9:$D$855,3,2)</f>
        <v>137.09</v>
      </c>
      <c r="X269" s="128">
        <f>VLOOKUP(O269,IPC!$B$9:$D$855,3,1)</f>
        <v>121.5</v>
      </c>
    </row>
    <row r="270" spans="1:24" s="67" customFormat="1" ht="26.4" x14ac:dyDescent="0.25">
      <c r="A270" s="67" t="s">
        <v>76</v>
      </c>
      <c r="B270" s="134" t="s">
        <v>42</v>
      </c>
      <c r="C270" s="258"/>
      <c r="D270" s="296" t="s">
        <v>442</v>
      </c>
      <c r="E270" s="288">
        <v>901182261</v>
      </c>
      <c r="F270" s="83" t="s">
        <v>506</v>
      </c>
      <c r="G270" s="121" t="s">
        <v>239</v>
      </c>
      <c r="H270" s="121" t="s">
        <v>569</v>
      </c>
      <c r="I270" s="69" t="s">
        <v>248</v>
      </c>
      <c r="J270" s="69" t="s">
        <v>217</v>
      </c>
      <c r="K270" s="121" t="s">
        <v>684</v>
      </c>
      <c r="L270" s="87" t="s">
        <v>1211</v>
      </c>
      <c r="M270" s="72">
        <v>204000</v>
      </c>
      <c r="N270" s="66">
        <f t="shared" si="39"/>
        <v>204000</v>
      </c>
      <c r="O270" s="137">
        <v>44804</v>
      </c>
      <c r="P270" s="72">
        <f t="shared" si="41"/>
        <v>230176</v>
      </c>
      <c r="Q270" s="72">
        <f t="shared" si="42"/>
        <v>230176</v>
      </c>
      <c r="R270" s="129">
        <f t="shared" si="43"/>
        <v>230176</v>
      </c>
      <c r="S270" s="204" t="e">
        <f t="shared" si="40"/>
        <v>#REF!</v>
      </c>
      <c r="T270" s="125"/>
      <c r="U270" s="126">
        <f t="shared" si="44"/>
        <v>456</v>
      </c>
      <c r="V270" s="127">
        <f t="shared" si="45"/>
        <v>45260</v>
      </c>
      <c r="W270" s="128">
        <f>VLOOKUP(V270,IPC!$B$9:$D$855,3,2)</f>
        <v>137.09</v>
      </c>
      <c r="X270" s="128">
        <f>VLOOKUP(O270,IPC!$B$9:$D$855,3,1)</f>
        <v>121.5</v>
      </c>
    </row>
    <row r="271" spans="1:24" s="67" customFormat="1" ht="26.4" x14ac:dyDescent="0.25">
      <c r="A271" s="67" t="s">
        <v>76</v>
      </c>
      <c r="B271" s="134" t="s">
        <v>42</v>
      </c>
      <c r="C271" s="258"/>
      <c r="D271" s="296" t="s">
        <v>442</v>
      </c>
      <c r="E271" s="288">
        <v>901182261</v>
      </c>
      <c r="F271" s="83" t="s">
        <v>506</v>
      </c>
      <c r="G271" s="121" t="s">
        <v>239</v>
      </c>
      <c r="H271" s="121" t="s">
        <v>569</v>
      </c>
      <c r="I271" s="69" t="s">
        <v>248</v>
      </c>
      <c r="J271" s="69" t="s">
        <v>217</v>
      </c>
      <c r="K271" s="121" t="s">
        <v>685</v>
      </c>
      <c r="L271" s="87" t="s">
        <v>1212</v>
      </c>
      <c r="M271" s="72">
        <v>230000</v>
      </c>
      <c r="N271" s="66">
        <f t="shared" si="39"/>
        <v>230000</v>
      </c>
      <c r="O271" s="137">
        <v>44804</v>
      </c>
      <c r="P271" s="72">
        <f t="shared" si="41"/>
        <v>259512</v>
      </c>
      <c r="Q271" s="72">
        <f t="shared" si="42"/>
        <v>259512</v>
      </c>
      <c r="R271" s="129">
        <f t="shared" si="43"/>
        <v>259512</v>
      </c>
      <c r="S271" s="204" t="e">
        <f t="shared" si="40"/>
        <v>#REF!</v>
      </c>
      <c r="T271" s="125"/>
      <c r="U271" s="126">
        <f t="shared" si="44"/>
        <v>456</v>
      </c>
      <c r="V271" s="127">
        <f t="shared" si="45"/>
        <v>45260</v>
      </c>
      <c r="W271" s="128">
        <f>VLOOKUP(V271,IPC!$B$9:$D$855,3,2)</f>
        <v>137.09</v>
      </c>
      <c r="X271" s="128">
        <f>VLOOKUP(O271,IPC!$B$9:$D$855,3,1)</f>
        <v>121.5</v>
      </c>
    </row>
    <row r="272" spans="1:24" s="67" customFormat="1" ht="26.4" x14ac:dyDescent="0.25">
      <c r="A272" s="67" t="s">
        <v>76</v>
      </c>
      <c r="B272" s="134" t="s">
        <v>42</v>
      </c>
      <c r="C272" s="258"/>
      <c r="D272" s="296" t="s">
        <v>442</v>
      </c>
      <c r="E272" s="288">
        <v>901182261</v>
      </c>
      <c r="F272" s="83" t="s">
        <v>506</v>
      </c>
      <c r="G272" s="121" t="s">
        <v>239</v>
      </c>
      <c r="H272" s="121" t="s">
        <v>569</v>
      </c>
      <c r="I272" s="69" t="s">
        <v>248</v>
      </c>
      <c r="J272" s="69" t="s">
        <v>217</v>
      </c>
      <c r="K272" s="121" t="s">
        <v>686</v>
      </c>
      <c r="L272" s="87" t="s">
        <v>1213</v>
      </c>
      <c r="M272" s="72">
        <v>1155000</v>
      </c>
      <c r="N272" s="66">
        <f t="shared" si="39"/>
        <v>1155000</v>
      </c>
      <c r="O272" s="137">
        <v>44837</v>
      </c>
      <c r="P272" s="72">
        <f t="shared" si="41"/>
        <v>1281993</v>
      </c>
      <c r="Q272" s="72">
        <f t="shared" si="42"/>
        <v>1281993</v>
      </c>
      <c r="R272" s="129">
        <f t="shared" si="43"/>
        <v>1281993</v>
      </c>
      <c r="S272" s="204" t="e">
        <f t="shared" si="40"/>
        <v>#REF!</v>
      </c>
      <c r="T272" s="125"/>
      <c r="U272" s="126">
        <f t="shared" si="44"/>
        <v>423</v>
      </c>
      <c r="V272" s="127">
        <f t="shared" si="45"/>
        <v>45260</v>
      </c>
      <c r="W272" s="128">
        <f>VLOOKUP(V272,IPC!$B$9:$D$855,3,2)</f>
        <v>137.09</v>
      </c>
      <c r="X272" s="128">
        <f>VLOOKUP(O272,IPC!$B$9:$D$855,3,1)</f>
        <v>123.51</v>
      </c>
    </row>
    <row r="273" spans="1:24" s="67" customFormat="1" ht="26.4" x14ac:dyDescent="0.25">
      <c r="A273" s="67" t="s">
        <v>76</v>
      </c>
      <c r="B273" s="134" t="s">
        <v>42</v>
      </c>
      <c r="C273" s="258"/>
      <c r="D273" s="296" t="s">
        <v>442</v>
      </c>
      <c r="E273" s="288">
        <v>901182261</v>
      </c>
      <c r="F273" s="83" t="s">
        <v>506</v>
      </c>
      <c r="G273" s="121" t="s">
        <v>239</v>
      </c>
      <c r="H273" s="121" t="s">
        <v>569</v>
      </c>
      <c r="I273" s="69" t="s">
        <v>248</v>
      </c>
      <c r="J273" s="69" t="s">
        <v>217</v>
      </c>
      <c r="K273" s="121" t="s">
        <v>687</v>
      </c>
      <c r="L273" s="87" t="s">
        <v>1214</v>
      </c>
      <c r="M273" s="72">
        <v>113000</v>
      </c>
      <c r="N273" s="66">
        <f t="shared" si="39"/>
        <v>113000</v>
      </c>
      <c r="O273" s="137">
        <v>44837</v>
      </c>
      <c r="P273" s="72">
        <f t="shared" si="41"/>
        <v>125424</v>
      </c>
      <c r="Q273" s="72">
        <f t="shared" si="42"/>
        <v>125424</v>
      </c>
      <c r="R273" s="129">
        <f t="shared" si="43"/>
        <v>125424</v>
      </c>
      <c r="S273" s="204" t="e">
        <f t="shared" si="40"/>
        <v>#REF!</v>
      </c>
      <c r="T273" s="125"/>
      <c r="U273" s="126">
        <f t="shared" si="44"/>
        <v>423</v>
      </c>
      <c r="V273" s="127">
        <f t="shared" si="45"/>
        <v>45260</v>
      </c>
      <c r="W273" s="128">
        <f>VLOOKUP(V273,IPC!$B$9:$D$855,3,2)</f>
        <v>137.09</v>
      </c>
      <c r="X273" s="128">
        <f>VLOOKUP(O273,IPC!$B$9:$D$855,3,1)</f>
        <v>123.51</v>
      </c>
    </row>
    <row r="274" spans="1:24" s="67" customFormat="1" ht="26.4" x14ac:dyDescent="0.25">
      <c r="A274" s="67" t="s">
        <v>76</v>
      </c>
      <c r="B274" s="134" t="s">
        <v>42</v>
      </c>
      <c r="C274" s="258"/>
      <c r="D274" s="296" t="s">
        <v>442</v>
      </c>
      <c r="E274" s="288">
        <v>901182261</v>
      </c>
      <c r="F274" s="83" t="s">
        <v>506</v>
      </c>
      <c r="G274" s="121" t="s">
        <v>239</v>
      </c>
      <c r="H274" s="121" t="s">
        <v>569</v>
      </c>
      <c r="I274" s="69" t="s">
        <v>248</v>
      </c>
      <c r="J274" s="69" t="s">
        <v>217</v>
      </c>
      <c r="K274" s="121" t="s">
        <v>688</v>
      </c>
      <c r="L274" s="87" t="s">
        <v>1215</v>
      </c>
      <c r="M274" s="72">
        <v>1295000</v>
      </c>
      <c r="N274" s="66">
        <f t="shared" si="39"/>
        <v>1295000</v>
      </c>
      <c r="O274" s="137">
        <v>44844</v>
      </c>
      <c r="P274" s="72">
        <f t="shared" si="41"/>
        <v>1437386</v>
      </c>
      <c r="Q274" s="72">
        <f t="shared" si="42"/>
        <v>1437386</v>
      </c>
      <c r="R274" s="129">
        <f t="shared" si="43"/>
        <v>1437386</v>
      </c>
      <c r="S274" s="204" t="e">
        <f t="shared" si="40"/>
        <v>#REF!</v>
      </c>
      <c r="T274" s="125"/>
      <c r="U274" s="126">
        <f t="shared" si="44"/>
        <v>416</v>
      </c>
      <c r="V274" s="127">
        <f t="shared" si="45"/>
        <v>45260</v>
      </c>
      <c r="W274" s="128">
        <f>VLOOKUP(V274,IPC!$B$9:$D$855,3,2)</f>
        <v>137.09</v>
      </c>
      <c r="X274" s="128">
        <f>VLOOKUP(O274,IPC!$B$9:$D$855,3,1)</f>
        <v>123.51</v>
      </c>
    </row>
    <row r="275" spans="1:24" s="67" customFormat="1" ht="26.4" x14ac:dyDescent="0.25">
      <c r="A275" s="67" t="s">
        <v>76</v>
      </c>
      <c r="B275" s="134" t="s">
        <v>42</v>
      </c>
      <c r="C275" s="258"/>
      <c r="D275" s="296" t="s">
        <v>442</v>
      </c>
      <c r="E275" s="288">
        <v>901182261</v>
      </c>
      <c r="F275" s="83" t="s">
        <v>506</v>
      </c>
      <c r="G275" s="121" t="s">
        <v>239</v>
      </c>
      <c r="H275" s="121" t="s">
        <v>569</v>
      </c>
      <c r="I275" s="69" t="s">
        <v>248</v>
      </c>
      <c r="J275" s="69" t="s">
        <v>217</v>
      </c>
      <c r="K275" s="121" t="s">
        <v>689</v>
      </c>
      <c r="L275" s="87" t="s">
        <v>1216</v>
      </c>
      <c r="M275" s="72">
        <v>1490000</v>
      </c>
      <c r="N275" s="66">
        <f t="shared" si="39"/>
        <v>1490000</v>
      </c>
      <c r="O275" s="137">
        <v>44844</v>
      </c>
      <c r="P275" s="72">
        <f t="shared" si="41"/>
        <v>1653826</v>
      </c>
      <c r="Q275" s="72">
        <f t="shared" si="42"/>
        <v>1653826</v>
      </c>
      <c r="R275" s="129">
        <f t="shared" si="43"/>
        <v>1653826</v>
      </c>
      <c r="S275" s="204" t="e">
        <f t="shared" si="40"/>
        <v>#REF!</v>
      </c>
      <c r="T275" s="125"/>
      <c r="U275" s="126">
        <f t="shared" si="44"/>
        <v>416</v>
      </c>
      <c r="V275" s="127">
        <f t="shared" si="45"/>
        <v>45260</v>
      </c>
      <c r="W275" s="128">
        <f>VLOOKUP(V275,IPC!$B$9:$D$855,3,2)</f>
        <v>137.09</v>
      </c>
      <c r="X275" s="128">
        <f>VLOOKUP(O275,IPC!$B$9:$D$855,3,1)</f>
        <v>123.51</v>
      </c>
    </row>
    <row r="276" spans="1:24" s="67" customFormat="1" ht="26.4" x14ac:dyDescent="0.25">
      <c r="A276" s="67" t="s">
        <v>76</v>
      </c>
      <c r="B276" s="134" t="s">
        <v>42</v>
      </c>
      <c r="C276" s="258"/>
      <c r="D276" s="296" t="s">
        <v>442</v>
      </c>
      <c r="E276" s="288">
        <v>901182261</v>
      </c>
      <c r="F276" s="83" t="s">
        <v>506</v>
      </c>
      <c r="G276" s="121" t="s">
        <v>239</v>
      </c>
      <c r="H276" s="121" t="s">
        <v>569</v>
      </c>
      <c r="I276" s="69" t="s">
        <v>248</v>
      </c>
      <c r="J276" s="69" t="s">
        <v>217</v>
      </c>
      <c r="K276" s="121" t="s">
        <v>690</v>
      </c>
      <c r="L276" s="87" t="s">
        <v>1217</v>
      </c>
      <c r="M276" s="72">
        <v>1525000</v>
      </c>
      <c r="N276" s="66">
        <f t="shared" si="39"/>
        <v>1525000</v>
      </c>
      <c r="O276" s="137">
        <v>44867</v>
      </c>
      <c r="P276" s="72">
        <f t="shared" si="41"/>
        <v>1679755</v>
      </c>
      <c r="Q276" s="72">
        <f t="shared" si="42"/>
        <v>1679755</v>
      </c>
      <c r="R276" s="129">
        <f t="shared" si="43"/>
        <v>1679755</v>
      </c>
      <c r="S276" s="204" t="e">
        <f t="shared" si="40"/>
        <v>#REF!</v>
      </c>
      <c r="T276" s="125"/>
      <c r="U276" s="126">
        <f t="shared" si="44"/>
        <v>393</v>
      </c>
      <c r="V276" s="127">
        <f t="shared" si="45"/>
        <v>45260</v>
      </c>
      <c r="W276" s="128">
        <f>VLOOKUP(V276,IPC!$B$9:$D$855,3,2)</f>
        <v>137.09</v>
      </c>
      <c r="X276" s="128">
        <f>VLOOKUP(O276,IPC!$B$9:$D$855,3,1)</f>
        <v>124.46</v>
      </c>
    </row>
    <row r="277" spans="1:24" s="67" customFormat="1" ht="26.4" x14ac:dyDescent="0.25">
      <c r="A277" s="67" t="s">
        <v>76</v>
      </c>
      <c r="B277" s="134" t="s">
        <v>42</v>
      </c>
      <c r="C277" s="258"/>
      <c r="D277" s="296" t="s">
        <v>442</v>
      </c>
      <c r="E277" s="288">
        <v>901182261</v>
      </c>
      <c r="F277" s="83" t="s">
        <v>506</v>
      </c>
      <c r="G277" s="121" t="s">
        <v>239</v>
      </c>
      <c r="H277" s="121" t="s">
        <v>569</v>
      </c>
      <c r="I277" s="69" t="s">
        <v>248</v>
      </c>
      <c r="J277" s="69" t="s">
        <v>217</v>
      </c>
      <c r="K277" s="121" t="s">
        <v>691</v>
      </c>
      <c r="L277" s="87" t="s">
        <v>1218</v>
      </c>
      <c r="M277" s="72">
        <v>96000</v>
      </c>
      <c r="N277" s="66">
        <f t="shared" si="39"/>
        <v>96000</v>
      </c>
      <c r="O277" s="137">
        <v>44867</v>
      </c>
      <c r="P277" s="72">
        <f t="shared" si="41"/>
        <v>105742</v>
      </c>
      <c r="Q277" s="72">
        <f t="shared" si="42"/>
        <v>105742</v>
      </c>
      <c r="R277" s="129">
        <f t="shared" si="43"/>
        <v>105742</v>
      </c>
      <c r="S277" s="204" t="e">
        <f t="shared" si="40"/>
        <v>#REF!</v>
      </c>
      <c r="T277" s="125"/>
      <c r="U277" s="126">
        <f t="shared" si="44"/>
        <v>393</v>
      </c>
      <c r="V277" s="127">
        <f t="shared" si="45"/>
        <v>45260</v>
      </c>
      <c r="W277" s="128">
        <f>VLOOKUP(V277,IPC!$B$9:$D$855,3,2)</f>
        <v>137.09</v>
      </c>
      <c r="X277" s="128">
        <f>VLOOKUP(O277,IPC!$B$9:$D$855,3,1)</f>
        <v>124.46</v>
      </c>
    </row>
    <row r="278" spans="1:24" s="67" customFormat="1" x14ac:dyDescent="0.25">
      <c r="A278" s="67" t="s">
        <v>76</v>
      </c>
      <c r="B278" s="134" t="s">
        <v>42</v>
      </c>
      <c r="C278" s="258"/>
      <c r="D278" s="296" t="s">
        <v>443</v>
      </c>
      <c r="E278" s="288">
        <v>860026442</v>
      </c>
      <c r="F278" s="83" t="s">
        <v>507</v>
      </c>
      <c r="G278" s="121" t="s">
        <v>108</v>
      </c>
      <c r="H278" s="121" t="s">
        <v>570</v>
      </c>
      <c r="I278" s="69" t="s">
        <v>248</v>
      </c>
      <c r="J278" s="69" t="s">
        <v>217</v>
      </c>
      <c r="K278" s="121" t="s">
        <v>692</v>
      </c>
      <c r="L278" s="87" t="s">
        <v>1219</v>
      </c>
      <c r="M278" s="72">
        <v>5125200</v>
      </c>
      <c r="N278" s="66">
        <f t="shared" si="39"/>
        <v>5125200</v>
      </c>
      <c r="O278" s="137">
        <v>44616</v>
      </c>
      <c r="P278" s="72">
        <f t="shared" si="41"/>
        <v>6103846</v>
      </c>
      <c r="Q278" s="72">
        <f t="shared" si="42"/>
        <v>6103846</v>
      </c>
      <c r="R278" s="129">
        <f t="shared" si="43"/>
        <v>6103846</v>
      </c>
      <c r="S278" s="204" t="e">
        <f t="shared" si="40"/>
        <v>#REF!</v>
      </c>
      <c r="T278" s="125"/>
      <c r="U278" s="126">
        <f t="shared" si="44"/>
        <v>644</v>
      </c>
      <c r="V278" s="127">
        <f t="shared" si="45"/>
        <v>45260</v>
      </c>
      <c r="W278" s="128">
        <f>VLOOKUP(V278,IPC!$B$9:$D$855,3,2)</f>
        <v>137.09</v>
      </c>
      <c r="X278" s="128">
        <f>VLOOKUP(O278,IPC!$B$9:$D$855,3,1)</f>
        <v>115.11</v>
      </c>
    </row>
    <row r="279" spans="1:24" s="67" customFormat="1" x14ac:dyDescent="0.25">
      <c r="A279" s="67" t="s">
        <v>76</v>
      </c>
      <c r="B279" s="134" t="s">
        <v>42</v>
      </c>
      <c r="C279" s="258"/>
      <c r="D279" s="296" t="s">
        <v>444</v>
      </c>
      <c r="E279" s="288">
        <v>72288260</v>
      </c>
      <c r="F279" s="83" t="s">
        <v>508</v>
      </c>
      <c r="G279" s="121" t="s">
        <v>239</v>
      </c>
      <c r="H279" s="121" t="s">
        <v>571</v>
      </c>
      <c r="I279" s="69" t="s">
        <v>248</v>
      </c>
      <c r="J279" s="69" t="s">
        <v>217</v>
      </c>
      <c r="K279" s="121" t="s">
        <v>693</v>
      </c>
      <c r="L279" s="87" t="s">
        <v>1220</v>
      </c>
      <c r="M279" s="72">
        <v>842940</v>
      </c>
      <c r="N279" s="66">
        <f t="shared" si="39"/>
        <v>842940</v>
      </c>
      <c r="O279" s="137">
        <v>45224</v>
      </c>
      <c r="P279" s="72">
        <f t="shared" si="41"/>
        <v>846894</v>
      </c>
      <c r="Q279" s="72">
        <f t="shared" si="42"/>
        <v>846894</v>
      </c>
      <c r="R279" s="129">
        <f t="shared" si="43"/>
        <v>846894</v>
      </c>
      <c r="S279" s="204" t="e">
        <f t="shared" si="40"/>
        <v>#REF!</v>
      </c>
      <c r="T279" s="125"/>
      <c r="U279" s="126">
        <f t="shared" si="44"/>
        <v>36</v>
      </c>
      <c r="V279" s="127">
        <f t="shared" si="45"/>
        <v>45260</v>
      </c>
      <c r="W279" s="128">
        <f>VLOOKUP(V279,IPC!$B$9:$D$855,3,2)</f>
        <v>137.09</v>
      </c>
      <c r="X279" s="128">
        <f>VLOOKUP(O279,IPC!$B$9:$D$855,3,1)</f>
        <v>136.44999999999999</v>
      </c>
    </row>
    <row r="280" spans="1:24" s="67" customFormat="1" x14ac:dyDescent="0.25">
      <c r="A280" s="67" t="s">
        <v>76</v>
      </c>
      <c r="B280" s="134" t="s">
        <v>42</v>
      </c>
      <c r="C280" s="258"/>
      <c r="D280" s="296" t="s">
        <v>445</v>
      </c>
      <c r="E280" s="288">
        <v>900728992</v>
      </c>
      <c r="F280" s="83" t="s">
        <v>509</v>
      </c>
      <c r="G280" s="121" t="s">
        <v>239</v>
      </c>
      <c r="H280" s="121" t="s">
        <v>572</v>
      </c>
      <c r="I280" s="69" t="s">
        <v>248</v>
      </c>
      <c r="J280" s="69" t="s">
        <v>217</v>
      </c>
      <c r="K280" s="121" t="s">
        <v>694</v>
      </c>
      <c r="L280" s="87" t="s">
        <v>1221</v>
      </c>
      <c r="M280" s="72">
        <v>570240</v>
      </c>
      <c r="N280" s="66">
        <f t="shared" si="39"/>
        <v>570240</v>
      </c>
      <c r="O280" s="137">
        <v>44734</v>
      </c>
      <c r="P280" s="72">
        <f t="shared" si="41"/>
        <v>655219</v>
      </c>
      <c r="Q280" s="72">
        <f t="shared" si="42"/>
        <v>655219</v>
      </c>
      <c r="R280" s="129">
        <f t="shared" si="43"/>
        <v>655219</v>
      </c>
      <c r="S280" s="204" t="e">
        <f t="shared" si="40"/>
        <v>#REF!</v>
      </c>
      <c r="T280" s="125"/>
      <c r="U280" s="126">
        <f t="shared" si="44"/>
        <v>526</v>
      </c>
      <c r="V280" s="127">
        <f t="shared" si="45"/>
        <v>45260</v>
      </c>
      <c r="W280" s="128">
        <f>VLOOKUP(V280,IPC!$B$9:$D$855,3,2)</f>
        <v>137.09</v>
      </c>
      <c r="X280" s="128">
        <f>VLOOKUP(O280,IPC!$B$9:$D$855,3,1)</f>
        <v>119.31</v>
      </c>
    </row>
    <row r="281" spans="1:24" s="67" customFormat="1" x14ac:dyDescent="0.25">
      <c r="A281" s="67" t="s">
        <v>76</v>
      </c>
      <c r="B281" s="134" t="s">
        <v>42</v>
      </c>
      <c r="C281" s="258"/>
      <c r="D281" s="296" t="s">
        <v>445</v>
      </c>
      <c r="E281" s="288">
        <v>900728992</v>
      </c>
      <c r="F281" s="83" t="s">
        <v>509</v>
      </c>
      <c r="G281" s="121" t="s">
        <v>239</v>
      </c>
      <c r="H281" s="121" t="s">
        <v>572</v>
      </c>
      <c r="I281" s="69" t="s">
        <v>248</v>
      </c>
      <c r="J281" s="69" t="s">
        <v>217</v>
      </c>
      <c r="K281" s="121" t="s">
        <v>695</v>
      </c>
      <c r="L281" s="87" t="s">
        <v>1222</v>
      </c>
      <c r="M281" s="72">
        <v>570240</v>
      </c>
      <c r="N281" s="66">
        <f t="shared" si="39"/>
        <v>570240</v>
      </c>
      <c r="O281" s="137">
        <v>44749</v>
      </c>
      <c r="P281" s="72">
        <f t="shared" si="41"/>
        <v>649989</v>
      </c>
      <c r="Q281" s="72">
        <f t="shared" si="42"/>
        <v>649989</v>
      </c>
      <c r="R281" s="129">
        <f t="shared" si="43"/>
        <v>649989</v>
      </c>
      <c r="S281" s="204" t="e">
        <f t="shared" si="40"/>
        <v>#REF!</v>
      </c>
      <c r="T281" s="125"/>
      <c r="U281" s="126">
        <f t="shared" si="44"/>
        <v>511</v>
      </c>
      <c r="V281" s="127">
        <f t="shared" si="45"/>
        <v>45260</v>
      </c>
      <c r="W281" s="128">
        <f>VLOOKUP(V281,IPC!$B$9:$D$855,3,2)</f>
        <v>137.09</v>
      </c>
      <c r="X281" s="128">
        <f>VLOOKUP(O281,IPC!$B$9:$D$855,3,1)</f>
        <v>120.27</v>
      </c>
    </row>
    <row r="282" spans="1:24" s="67" customFormat="1" x14ac:dyDescent="0.25">
      <c r="A282" s="67" t="s">
        <v>76</v>
      </c>
      <c r="B282" s="134" t="s">
        <v>42</v>
      </c>
      <c r="C282" s="258"/>
      <c r="D282" s="296" t="s">
        <v>445</v>
      </c>
      <c r="E282" s="288">
        <v>900728992</v>
      </c>
      <c r="F282" s="83" t="s">
        <v>509</v>
      </c>
      <c r="G282" s="121" t="s">
        <v>239</v>
      </c>
      <c r="H282" s="121" t="s">
        <v>572</v>
      </c>
      <c r="I282" s="69" t="s">
        <v>248</v>
      </c>
      <c r="J282" s="69" t="s">
        <v>217</v>
      </c>
      <c r="K282" s="121" t="s">
        <v>693</v>
      </c>
      <c r="L282" s="87" t="s">
        <v>1220</v>
      </c>
      <c r="M282" s="72">
        <v>712800</v>
      </c>
      <c r="N282" s="66">
        <f t="shared" si="39"/>
        <v>712800</v>
      </c>
      <c r="O282" s="137">
        <v>45199</v>
      </c>
      <c r="P282" s="72">
        <f t="shared" si="41"/>
        <v>717932</v>
      </c>
      <c r="Q282" s="72">
        <f t="shared" si="42"/>
        <v>717932</v>
      </c>
      <c r="R282" s="129">
        <f t="shared" si="43"/>
        <v>717932</v>
      </c>
      <c r="S282" s="204" t="e">
        <f t="shared" si="40"/>
        <v>#REF!</v>
      </c>
      <c r="T282" s="125"/>
      <c r="U282" s="126">
        <f t="shared" si="44"/>
        <v>61</v>
      </c>
      <c r="V282" s="127">
        <f t="shared" si="45"/>
        <v>45260</v>
      </c>
      <c r="W282" s="128">
        <f>VLOOKUP(V282,IPC!$B$9:$D$855,3,2)</f>
        <v>137.09</v>
      </c>
      <c r="X282" s="128">
        <f>VLOOKUP(O282,IPC!$B$9:$D$855,3,1)</f>
        <v>136.11000000000001</v>
      </c>
    </row>
    <row r="283" spans="1:24" s="67" customFormat="1" ht="26.4" x14ac:dyDescent="0.25">
      <c r="A283" s="67" t="s">
        <v>76</v>
      </c>
      <c r="B283" s="134" t="s">
        <v>42</v>
      </c>
      <c r="C283" s="258"/>
      <c r="D283" s="296" t="s">
        <v>446</v>
      </c>
      <c r="E283" s="288">
        <v>900269024</v>
      </c>
      <c r="F283" s="83" t="s">
        <v>510</v>
      </c>
      <c r="G283" s="121" t="s">
        <v>239</v>
      </c>
      <c r="H283" s="121" t="s">
        <v>573</v>
      </c>
      <c r="I283" s="69" t="s">
        <v>248</v>
      </c>
      <c r="J283" s="69" t="s">
        <v>217</v>
      </c>
      <c r="K283" s="121" t="s">
        <v>696</v>
      </c>
      <c r="L283" s="87" t="s">
        <v>1223</v>
      </c>
      <c r="M283" s="72">
        <v>3927131</v>
      </c>
      <c r="N283" s="66">
        <f t="shared" si="39"/>
        <v>3927131</v>
      </c>
      <c r="O283" s="137">
        <v>44699</v>
      </c>
      <c r="P283" s="72">
        <f t="shared" si="41"/>
        <v>4535555</v>
      </c>
      <c r="Q283" s="72">
        <f t="shared" si="42"/>
        <v>4535555</v>
      </c>
      <c r="R283" s="129">
        <f t="shared" si="43"/>
        <v>4535555</v>
      </c>
      <c r="S283" s="204" t="e">
        <f t="shared" si="40"/>
        <v>#REF!</v>
      </c>
      <c r="T283" s="125"/>
      <c r="U283" s="126">
        <f t="shared" si="44"/>
        <v>561</v>
      </c>
      <c r="V283" s="127">
        <f t="shared" si="45"/>
        <v>45260</v>
      </c>
      <c r="W283" s="128">
        <f>VLOOKUP(V283,IPC!$B$9:$D$855,3,2)</f>
        <v>137.09</v>
      </c>
      <c r="X283" s="128">
        <f>VLOOKUP(O283,IPC!$B$9:$D$855,3,1)</f>
        <v>118.7</v>
      </c>
    </row>
    <row r="284" spans="1:24" s="67" customFormat="1" ht="26.4" x14ac:dyDescent="0.25">
      <c r="A284" s="67" t="s">
        <v>76</v>
      </c>
      <c r="B284" s="134" t="s">
        <v>42</v>
      </c>
      <c r="C284" s="258"/>
      <c r="D284" s="296" t="s">
        <v>446</v>
      </c>
      <c r="E284" s="288">
        <v>900728992</v>
      </c>
      <c r="F284" s="83" t="s">
        <v>510</v>
      </c>
      <c r="G284" s="121" t="s">
        <v>239</v>
      </c>
      <c r="H284" s="121" t="s">
        <v>573</v>
      </c>
      <c r="I284" s="69" t="s">
        <v>248</v>
      </c>
      <c r="J284" s="69" t="s">
        <v>217</v>
      </c>
      <c r="K284" s="121" t="s">
        <v>695</v>
      </c>
      <c r="L284" s="87" t="s">
        <v>1222</v>
      </c>
      <c r="M284" s="72">
        <v>6889094.4000000004</v>
      </c>
      <c r="N284" s="66">
        <f t="shared" si="39"/>
        <v>6889094.4000000004</v>
      </c>
      <c r="O284" s="137">
        <v>44794</v>
      </c>
      <c r="P284" s="72">
        <f t="shared" si="41"/>
        <v>7773053</v>
      </c>
      <c r="Q284" s="72">
        <f t="shared" si="42"/>
        <v>7773053</v>
      </c>
      <c r="R284" s="129">
        <f t="shared" si="43"/>
        <v>7773053</v>
      </c>
      <c r="S284" s="204" t="e">
        <f t="shared" si="40"/>
        <v>#REF!</v>
      </c>
      <c r="T284" s="125"/>
      <c r="U284" s="126">
        <f t="shared" si="44"/>
        <v>466</v>
      </c>
      <c r="V284" s="127">
        <f t="shared" si="45"/>
        <v>45260</v>
      </c>
      <c r="W284" s="128">
        <f>VLOOKUP(V284,IPC!$B$9:$D$855,3,2)</f>
        <v>137.09</v>
      </c>
      <c r="X284" s="128">
        <f>VLOOKUP(O284,IPC!$B$9:$D$855,3,1)</f>
        <v>121.5</v>
      </c>
    </row>
    <row r="285" spans="1:24" s="67" customFormat="1" ht="26.4" x14ac:dyDescent="0.25">
      <c r="A285" s="67" t="s">
        <v>76</v>
      </c>
      <c r="B285" s="134" t="s">
        <v>42</v>
      </c>
      <c r="C285" s="258"/>
      <c r="D285" s="296" t="s">
        <v>447</v>
      </c>
      <c r="E285" s="288">
        <v>901237921</v>
      </c>
      <c r="F285" s="83" t="s">
        <v>511</v>
      </c>
      <c r="G285" s="121" t="s">
        <v>239</v>
      </c>
      <c r="H285" s="121" t="s">
        <v>574</v>
      </c>
      <c r="I285" s="69" t="s">
        <v>248</v>
      </c>
      <c r="J285" s="69" t="s">
        <v>217</v>
      </c>
      <c r="K285" s="121" t="s">
        <v>697</v>
      </c>
      <c r="L285" s="87" t="s">
        <v>1224</v>
      </c>
      <c r="M285" s="72">
        <v>2582665</v>
      </c>
      <c r="N285" s="66">
        <f t="shared" si="39"/>
        <v>2582665</v>
      </c>
      <c r="O285" s="137">
        <v>43878</v>
      </c>
      <c r="P285" s="72">
        <f t="shared" si="41"/>
        <v>3373905</v>
      </c>
      <c r="Q285" s="72">
        <f t="shared" si="42"/>
        <v>3373905</v>
      </c>
      <c r="R285" s="129">
        <f t="shared" si="43"/>
        <v>3373905</v>
      </c>
      <c r="S285" s="204" t="e">
        <f t="shared" si="40"/>
        <v>#REF!</v>
      </c>
      <c r="T285" s="125"/>
      <c r="U285" s="126">
        <f t="shared" si="44"/>
        <v>1382</v>
      </c>
      <c r="V285" s="127">
        <f t="shared" si="45"/>
        <v>45260</v>
      </c>
      <c r="W285" s="128">
        <f>VLOOKUP(V285,IPC!$B$9:$D$855,3,2)</f>
        <v>137.09</v>
      </c>
      <c r="X285" s="128">
        <f>VLOOKUP(O285,IPC!$B$9:$D$855,3,1)</f>
        <v>104.94</v>
      </c>
    </row>
    <row r="286" spans="1:24" s="67" customFormat="1" ht="26.4" x14ac:dyDescent="0.25">
      <c r="A286" s="67" t="s">
        <v>76</v>
      </c>
      <c r="B286" s="134" t="s">
        <v>42</v>
      </c>
      <c r="C286" s="258"/>
      <c r="D286" s="296" t="s">
        <v>447</v>
      </c>
      <c r="E286" s="288">
        <v>901237921</v>
      </c>
      <c r="F286" s="83" t="s">
        <v>511</v>
      </c>
      <c r="G286" s="121" t="s">
        <v>239</v>
      </c>
      <c r="H286" s="121" t="s">
        <v>574</v>
      </c>
      <c r="I286" s="69" t="s">
        <v>248</v>
      </c>
      <c r="J286" s="69" t="s">
        <v>217</v>
      </c>
      <c r="K286" s="121" t="s">
        <v>698</v>
      </c>
      <c r="L286" s="87" t="s">
        <v>1225</v>
      </c>
      <c r="M286" s="72">
        <v>4041164</v>
      </c>
      <c r="N286" s="66">
        <f t="shared" si="39"/>
        <v>4041164</v>
      </c>
      <c r="O286" s="137">
        <v>43878</v>
      </c>
      <c r="P286" s="72">
        <f t="shared" si="41"/>
        <v>5279237</v>
      </c>
      <c r="Q286" s="72">
        <f t="shared" si="42"/>
        <v>5279237</v>
      </c>
      <c r="R286" s="129">
        <f t="shared" si="43"/>
        <v>5279237</v>
      </c>
      <c r="S286" s="204" t="e">
        <f t="shared" si="40"/>
        <v>#REF!</v>
      </c>
      <c r="T286" s="125"/>
      <c r="U286" s="126">
        <f t="shared" si="44"/>
        <v>1382</v>
      </c>
      <c r="V286" s="127">
        <f t="shared" si="45"/>
        <v>45260</v>
      </c>
      <c r="W286" s="128">
        <f>VLOOKUP(V286,IPC!$B$9:$D$855,3,2)</f>
        <v>137.09</v>
      </c>
      <c r="X286" s="128">
        <f>VLOOKUP(O286,IPC!$B$9:$D$855,3,1)</f>
        <v>104.94</v>
      </c>
    </row>
    <row r="287" spans="1:24" s="67" customFormat="1" ht="26.4" x14ac:dyDescent="0.25">
      <c r="A287" s="67" t="s">
        <v>76</v>
      </c>
      <c r="B287" s="134" t="s">
        <v>42</v>
      </c>
      <c r="C287" s="258"/>
      <c r="D287" s="296" t="s">
        <v>447</v>
      </c>
      <c r="E287" s="288">
        <v>901237921</v>
      </c>
      <c r="F287" s="83" t="s">
        <v>511</v>
      </c>
      <c r="G287" s="121" t="s">
        <v>239</v>
      </c>
      <c r="H287" s="121" t="s">
        <v>574</v>
      </c>
      <c r="I287" s="69" t="s">
        <v>248</v>
      </c>
      <c r="J287" s="69" t="s">
        <v>217</v>
      </c>
      <c r="K287" s="121" t="s">
        <v>699</v>
      </c>
      <c r="L287" s="87" t="s">
        <v>1226</v>
      </c>
      <c r="M287" s="72">
        <v>4440840</v>
      </c>
      <c r="N287" s="66">
        <f t="shared" si="39"/>
        <v>4440840</v>
      </c>
      <c r="O287" s="137">
        <v>43878</v>
      </c>
      <c r="P287" s="72">
        <f t="shared" si="41"/>
        <v>5801360</v>
      </c>
      <c r="Q287" s="72">
        <f t="shared" si="42"/>
        <v>5801360</v>
      </c>
      <c r="R287" s="129">
        <f t="shared" si="43"/>
        <v>5801360</v>
      </c>
      <c r="S287" s="204" t="e">
        <f t="shared" si="40"/>
        <v>#REF!</v>
      </c>
      <c r="T287" s="125"/>
      <c r="U287" s="126">
        <f t="shared" si="44"/>
        <v>1382</v>
      </c>
      <c r="V287" s="127">
        <f t="shared" si="45"/>
        <v>45260</v>
      </c>
      <c r="W287" s="128">
        <f>VLOOKUP(V287,IPC!$B$9:$D$855,3,2)</f>
        <v>137.09</v>
      </c>
      <c r="X287" s="128">
        <f>VLOOKUP(O287,IPC!$B$9:$D$855,3,1)</f>
        <v>104.94</v>
      </c>
    </row>
    <row r="288" spans="1:24" s="67" customFormat="1" ht="26.4" x14ac:dyDescent="0.25">
      <c r="A288" s="67" t="s">
        <v>76</v>
      </c>
      <c r="B288" s="134" t="s">
        <v>42</v>
      </c>
      <c r="C288" s="258"/>
      <c r="D288" s="296" t="s">
        <v>447</v>
      </c>
      <c r="E288" s="288">
        <v>901237921</v>
      </c>
      <c r="F288" s="83" t="s">
        <v>511</v>
      </c>
      <c r="G288" s="121" t="s">
        <v>239</v>
      </c>
      <c r="H288" s="121" t="s">
        <v>574</v>
      </c>
      <c r="I288" s="69" t="s">
        <v>248</v>
      </c>
      <c r="J288" s="69" t="s">
        <v>217</v>
      </c>
      <c r="K288" s="121" t="s">
        <v>700</v>
      </c>
      <c r="L288" s="87" t="s">
        <v>1227</v>
      </c>
      <c r="M288" s="72">
        <v>361336</v>
      </c>
      <c r="N288" s="66">
        <f t="shared" si="39"/>
        <v>361336</v>
      </c>
      <c r="O288" s="137">
        <v>43878</v>
      </c>
      <c r="P288" s="72">
        <f t="shared" si="41"/>
        <v>472037</v>
      </c>
      <c r="Q288" s="72">
        <f t="shared" si="42"/>
        <v>472037</v>
      </c>
      <c r="R288" s="129">
        <f t="shared" si="43"/>
        <v>472037</v>
      </c>
      <c r="S288" s="204" t="e">
        <f t="shared" si="40"/>
        <v>#REF!</v>
      </c>
      <c r="T288" s="125"/>
      <c r="U288" s="126">
        <f t="shared" si="44"/>
        <v>1382</v>
      </c>
      <c r="V288" s="127">
        <f t="shared" si="45"/>
        <v>45260</v>
      </c>
      <c r="W288" s="128">
        <f>VLOOKUP(V288,IPC!$B$9:$D$855,3,2)</f>
        <v>137.09</v>
      </c>
      <c r="X288" s="128">
        <f>VLOOKUP(O288,IPC!$B$9:$D$855,3,1)</f>
        <v>104.94</v>
      </c>
    </row>
    <row r="289" spans="1:24" s="67" customFormat="1" ht="26.4" x14ac:dyDescent="0.25">
      <c r="A289" s="67" t="s">
        <v>76</v>
      </c>
      <c r="B289" s="134" t="s">
        <v>42</v>
      </c>
      <c r="C289" s="258"/>
      <c r="D289" s="296" t="s">
        <v>447</v>
      </c>
      <c r="E289" s="288">
        <v>901237921</v>
      </c>
      <c r="F289" s="83" t="s">
        <v>511</v>
      </c>
      <c r="G289" s="121" t="s">
        <v>239</v>
      </c>
      <c r="H289" s="121" t="s">
        <v>574</v>
      </c>
      <c r="I289" s="69" t="s">
        <v>248</v>
      </c>
      <c r="J289" s="69" t="s">
        <v>217</v>
      </c>
      <c r="K289" s="121" t="s">
        <v>701</v>
      </c>
      <c r="L289" s="87" t="s">
        <v>1228</v>
      </c>
      <c r="M289" s="72">
        <v>21899</v>
      </c>
      <c r="N289" s="66">
        <f t="shared" si="39"/>
        <v>21899</v>
      </c>
      <c r="O289" s="137">
        <v>43892</v>
      </c>
      <c r="P289" s="72">
        <f t="shared" si="41"/>
        <v>28448</v>
      </c>
      <c r="Q289" s="72">
        <f t="shared" si="42"/>
        <v>28448</v>
      </c>
      <c r="R289" s="129">
        <f t="shared" si="43"/>
        <v>28448</v>
      </c>
      <c r="S289" s="204" t="e">
        <f t="shared" si="40"/>
        <v>#REF!</v>
      </c>
      <c r="T289" s="125"/>
      <c r="U289" s="126">
        <f t="shared" si="44"/>
        <v>1368</v>
      </c>
      <c r="V289" s="127">
        <f t="shared" si="45"/>
        <v>45260</v>
      </c>
      <c r="W289" s="128">
        <f>VLOOKUP(V289,IPC!$B$9:$D$855,3,2)</f>
        <v>137.09</v>
      </c>
      <c r="X289" s="128">
        <f>VLOOKUP(O289,IPC!$B$9:$D$855,3,1)</f>
        <v>105.53</v>
      </c>
    </row>
    <row r="290" spans="1:24" s="67" customFormat="1" ht="26.4" x14ac:dyDescent="0.25">
      <c r="A290" s="67" t="s">
        <v>76</v>
      </c>
      <c r="B290" s="134" t="s">
        <v>42</v>
      </c>
      <c r="C290" s="258"/>
      <c r="D290" s="296" t="s">
        <v>447</v>
      </c>
      <c r="E290" s="288">
        <v>901237921</v>
      </c>
      <c r="F290" s="83" t="s">
        <v>511</v>
      </c>
      <c r="G290" s="121" t="s">
        <v>239</v>
      </c>
      <c r="H290" s="121" t="s">
        <v>574</v>
      </c>
      <c r="I290" s="69" t="s">
        <v>248</v>
      </c>
      <c r="J290" s="69" t="s">
        <v>217</v>
      </c>
      <c r="K290" s="121" t="s">
        <v>702</v>
      </c>
      <c r="L290" s="87" t="s">
        <v>1229</v>
      </c>
      <c r="M290" s="72">
        <v>1313948</v>
      </c>
      <c r="N290" s="66">
        <f t="shared" ref="N290:N353" si="46">IF(U290&gt;1,M290,0)</f>
        <v>1313948</v>
      </c>
      <c r="O290" s="137">
        <v>43892</v>
      </c>
      <c r="P290" s="72">
        <f t="shared" si="41"/>
        <v>1706900</v>
      </c>
      <c r="Q290" s="72">
        <f t="shared" si="42"/>
        <v>1706900</v>
      </c>
      <c r="R290" s="129">
        <f t="shared" si="43"/>
        <v>1706900</v>
      </c>
      <c r="S290" s="204" t="e">
        <f t="shared" ref="S290:S353" si="47">+R290/$R$809</f>
        <v>#REF!</v>
      </c>
      <c r="T290" s="125"/>
      <c r="U290" s="126">
        <f t="shared" si="44"/>
        <v>1368</v>
      </c>
      <c r="V290" s="127">
        <f t="shared" si="45"/>
        <v>45260</v>
      </c>
      <c r="W290" s="128">
        <f>VLOOKUP(V290,IPC!$B$9:$D$855,3,2)</f>
        <v>137.09</v>
      </c>
      <c r="X290" s="128">
        <f>VLOOKUP(O290,IPC!$B$9:$D$855,3,1)</f>
        <v>105.53</v>
      </c>
    </row>
    <row r="291" spans="1:24" s="67" customFormat="1" ht="26.4" x14ac:dyDescent="0.25">
      <c r="A291" s="67" t="s">
        <v>76</v>
      </c>
      <c r="B291" s="134" t="s">
        <v>42</v>
      </c>
      <c r="C291" s="258"/>
      <c r="D291" s="296" t="s">
        <v>447</v>
      </c>
      <c r="E291" s="288">
        <v>901237921</v>
      </c>
      <c r="F291" s="83" t="s">
        <v>511</v>
      </c>
      <c r="G291" s="121" t="s">
        <v>239</v>
      </c>
      <c r="H291" s="121" t="s">
        <v>574</v>
      </c>
      <c r="I291" s="69" t="s">
        <v>248</v>
      </c>
      <c r="J291" s="69" t="s">
        <v>217</v>
      </c>
      <c r="K291" s="121" t="s">
        <v>703</v>
      </c>
      <c r="L291" s="87" t="s">
        <v>1230</v>
      </c>
      <c r="M291" s="72">
        <v>3091211</v>
      </c>
      <c r="N291" s="66">
        <f t="shared" si="46"/>
        <v>3091211</v>
      </c>
      <c r="O291" s="137">
        <v>43892</v>
      </c>
      <c r="P291" s="72">
        <f t="shared" ref="P291:P354" si="48">IFERROR(ROUND((N291*(W291/X291)),0),0)</f>
        <v>4015674</v>
      </c>
      <c r="Q291" s="72">
        <f t="shared" ref="Q291:Q354" si="49">+P291-N291+M291</f>
        <v>4015674</v>
      </c>
      <c r="R291" s="129">
        <f t="shared" ref="R291:R354" si="50">+Q291</f>
        <v>4015674</v>
      </c>
      <c r="S291" s="204" t="e">
        <f t="shared" si="47"/>
        <v>#REF!</v>
      </c>
      <c r="T291" s="125"/>
      <c r="U291" s="126">
        <f t="shared" si="44"/>
        <v>1368</v>
      </c>
      <c r="V291" s="127">
        <f t="shared" si="45"/>
        <v>45260</v>
      </c>
      <c r="W291" s="128">
        <f>VLOOKUP(V291,IPC!$B$9:$D$855,3,2)</f>
        <v>137.09</v>
      </c>
      <c r="X291" s="128">
        <f>VLOOKUP(O291,IPC!$B$9:$D$855,3,1)</f>
        <v>105.53</v>
      </c>
    </row>
    <row r="292" spans="1:24" s="67" customFormat="1" ht="26.4" x14ac:dyDescent="0.25">
      <c r="A292" s="67" t="s">
        <v>76</v>
      </c>
      <c r="B292" s="134" t="s">
        <v>42</v>
      </c>
      <c r="C292" s="258"/>
      <c r="D292" s="296" t="s">
        <v>447</v>
      </c>
      <c r="E292" s="288">
        <v>901237921</v>
      </c>
      <c r="F292" s="83" t="s">
        <v>511</v>
      </c>
      <c r="G292" s="121" t="s">
        <v>239</v>
      </c>
      <c r="H292" s="121" t="s">
        <v>574</v>
      </c>
      <c r="I292" s="69" t="s">
        <v>248</v>
      </c>
      <c r="J292" s="69" t="s">
        <v>217</v>
      </c>
      <c r="K292" s="121" t="s">
        <v>704</v>
      </c>
      <c r="L292" s="87" t="s">
        <v>1231</v>
      </c>
      <c r="M292" s="72">
        <v>158665</v>
      </c>
      <c r="N292" s="66">
        <f t="shared" si="46"/>
        <v>158665</v>
      </c>
      <c r="O292" s="137">
        <v>43894</v>
      </c>
      <c r="P292" s="72">
        <f t="shared" si="48"/>
        <v>206116</v>
      </c>
      <c r="Q292" s="72">
        <f t="shared" si="49"/>
        <v>206116</v>
      </c>
      <c r="R292" s="129">
        <f t="shared" si="50"/>
        <v>206116</v>
      </c>
      <c r="S292" s="204" t="e">
        <f t="shared" si="47"/>
        <v>#REF!</v>
      </c>
      <c r="T292" s="125"/>
      <c r="U292" s="126">
        <f t="shared" si="44"/>
        <v>1366</v>
      </c>
      <c r="V292" s="127">
        <f t="shared" si="45"/>
        <v>45260</v>
      </c>
      <c r="W292" s="128">
        <f>VLOOKUP(V292,IPC!$B$9:$D$855,3,2)</f>
        <v>137.09</v>
      </c>
      <c r="X292" s="128">
        <f>VLOOKUP(O292,IPC!$B$9:$D$855,3,1)</f>
        <v>105.53</v>
      </c>
    </row>
    <row r="293" spans="1:24" s="67" customFormat="1" ht="26.4" x14ac:dyDescent="0.25">
      <c r="A293" s="67" t="s">
        <v>76</v>
      </c>
      <c r="B293" s="134" t="s">
        <v>42</v>
      </c>
      <c r="C293" s="258"/>
      <c r="D293" s="296" t="s">
        <v>447</v>
      </c>
      <c r="E293" s="288">
        <v>901237921</v>
      </c>
      <c r="F293" s="83" t="s">
        <v>511</v>
      </c>
      <c r="G293" s="121" t="s">
        <v>239</v>
      </c>
      <c r="H293" s="121" t="s">
        <v>574</v>
      </c>
      <c r="I293" s="69" t="s">
        <v>248</v>
      </c>
      <c r="J293" s="69" t="s">
        <v>217</v>
      </c>
      <c r="K293" s="121" t="s">
        <v>643</v>
      </c>
      <c r="L293" s="87" t="s">
        <v>1170</v>
      </c>
      <c r="M293" s="72">
        <v>147446</v>
      </c>
      <c r="N293" s="66">
        <f t="shared" si="46"/>
        <v>147446</v>
      </c>
      <c r="O293" s="137">
        <v>44594</v>
      </c>
      <c r="P293" s="72">
        <f t="shared" si="48"/>
        <v>175600</v>
      </c>
      <c r="Q293" s="72">
        <f t="shared" si="49"/>
        <v>175600</v>
      </c>
      <c r="R293" s="129">
        <f t="shared" si="50"/>
        <v>175600</v>
      </c>
      <c r="S293" s="204" t="e">
        <f t="shared" si="47"/>
        <v>#REF!</v>
      </c>
      <c r="T293" s="125"/>
      <c r="U293" s="126">
        <f t="shared" si="44"/>
        <v>666</v>
      </c>
      <c r="V293" s="127">
        <f t="shared" si="45"/>
        <v>45260</v>
      </c>
      <c r="W293" s="128">
        <f>VLOOKUP(V293,IPC!$B$9:$D$855,3,2)</f>
        <v>137.09</v>
      </c>
      <c r="X293" s="128">
        <f>VLOOKUP(O293,IPC!$B$9:$D$855,3,1)</f>
        <v>115.11</v>
      </c>
    </row>
    <row r="294" spans="1:24" s="67" customFormat="1" ht="26.4" x14ac:dyDescent="0.25">
      <c r="A294" s="67" t="s">
        <v>76</v>
      </c>
      <c r="B294" s="134" t="s">
        <v>42</v>
      </c>
      <c r="C294" s="258"/>
      <c r="D294" s="296" t="s">
        <v>447</v>
      </c>
      <c r="E294" s="288">
        <v>901237921</v>
      </c>
      <c r="F294" s="83" t="s">
        <v>511</v>
      </c>
      <c r="G294" s="121" t="s">
        <v>239</v>
      </c>
      <c r="H294" s="121" t="s">
        <v>574</v>
      </c>
      <c r="I294" s="69" t="s">
        <v>248</v>
      </c>
      <c r="J294" s="69" t="s">
        <v>217</v>
      </c>
      <c r="K294" s="121" t="s">
        <v>705</v>
      </c>
      <c r="L294" s="87" t="s">
        <v>1232</v>
      </c>
      <c r="M294" s="72">
        <v>160000</v>
      </c>
      <c r="N294" s="66">
        <f t="shared" si="46"/>
        <v>160000</v>
      </c>
      <c r="O294" s="137">
        <v>45034</v>
      </c>
      <c r="P294" s="72">
        <f t="shared" si="48"/>
        <v>165169</v>
      </c>
      <c r="Q294" s="72">
        <f t="shared" si="49"/>
        <v>165169</v>
      </c>
      <c r="R294" s="129">
        <f t="shared" si="50"/>
        <v>165169</v>
      </c>
      <c r="S294" s="204" t="e">
        <f t="shared" si="47"/>
        <v>#REF!</v>
      </c>
      <c r="T294" s="125"/>
      <c r="U294" s="126">
        <f t="shared" si="44"/>
        <v>226</v>
      </c>
      <c r="V294" s="127">
        <f t="shared" si="45"/>
        <v>45260</v>
      </c>
      <c r="W294" s="128">
        <f>VLOOKUP(V294,IPC!$B$9:$D$855,3,2)</f>
        <v>137.09</v>
      </c>
      <c r="X294" s="128">
        <f>VLOOKUP(O294,IPC!$B$9:$D$855,3,1)</f>
        <v>132.80000000000001</v>
      </c>
    </row>
    <row r="295" spans="1:24" s="67" customFormat="1" ht="26.4" x14ac:dyDescent="0.25">
      <c r="A295" s="67" t="s">
        <v>76</v>
      </c>
      <c r="B295" s="134" t="s">
        <v>42</v>
      </c>
      <c r="C295" s="258"/>
      <c r="D295" s="296" t="s">
        <v>448</v>
      </c>
      <c r="E295" s="288">
        <v>901553213</v>
      </c>
      <c r="F295" s="83" t="s">
        <v>512</v>
      </c>
      <c r="G295" s="121" t="s">
        <v>239</v>
      </c>
      <c r="H295" s="121" t="s">
        <v>575</v>
      </c>
      <c r="I295" s="69" t="s">
        <v>248</v>
      </c>
      <c r="J295" s="69" t="s">
        <v>217</v>
      </c>
      <c r="K295" s="121" t="s">
        <v>706</v>
      </c>
      <c r="L295" s="87" t="s">
        <v>1233</v>
      </c>
      <c r="M295" s="72">
        <v>570240</v>
      </c>
      <c r="N295" s="66">
        <f t="shared" si="46"/>
        <v>570240</v>
      </c>
      <c r="O295" s="137">
        <v>45034</v>
      </c>
      <c r="P295" s="72">
        <f t="shared" si="48"/>
        <v>588661</v>
      </c>
      <c r="Q295" s="72">
        <f t="shared" si="49"/>
        <v>588661</v>
      </c>
      <c r="R295" s="129">
        <f t="shared" si="50"/>
        <v>588661</v>
      </c>
      <c r="S295" s="204" t="e">
        <f t="shared" si="47"/>
        <v>#REF!</v>
      </c>
      <c r="T295" s="125"/>
      <c r="U295" s="126">
        <f t="shared" si="44"/>
        <v>226</v>
      </c>
      <c r="V295" s="127">
        <f t="shared" si="45"/>
        <v>45260</v>
      </c>
      <c r="W295" s="128">
        <f>VLOOKUP(V295,IPC!$B$9:$D$855,3,2)</f>
        <v>137.09</v>
      </c>
      <c r="X295" s="128">
        <f>VLOOKUP(O295,IPC!$B$9:$D$855,3,1)</f>
        <v>132.80000000000001</v>
      </c>
    </row>
    <row r="296" spans="1:24" s="67" customFormat="1" ht="26.4" x14ac:dyDescent="0.25">
      <c r="A296" s="67" t="s">
        <v>76</v>
      </c>
      <c r="B296" s="134" t="s">
        <v>42</v>
      </c>
      <c r="C296" s="258"/>
      <c r="D296" s="296" t="s">
        <v>448</v>
      </c>
      <c r="E296" s="288">
        <v>901553213</v>
      </c>
      <c r="F296" s="83" t="s">
        <v>512</v>
      </c>
      <c r="G296" s="121" t="s">
        <v>239</v>
      </c>
      <c r="H296" s="121" t="s">
        <v>575</v>
      </c>
      <c r="I296" s="69" t="s">
        <v>248</v>
      </c>
      <c r="J296" s="69" t="s">
        <v>217</v>
      </c>
      <c r="K296" s="121" t="s">
        <v>707</v>
      </c>
      <c r="L296" s="87" t="s">
        <v>1234</v>
      </c>
      <c r="M296" s="72">
        <v>570240</v>
      </c>
      <c r="N296" s="66">
        <f t="shared" si="46"/>
        <v>570240</v>
      </c>
      <c r="O296" s="137">
        <v>45050</v>
      </c>
      <c r="P296" s="72">
        <f t="shared" si="48"/>
        <v>586101</v>
      </c>
      <c r="Q296" s="72">
        <f t="shared" si="49"/>
        <v>586101</v>
      </c>
      <c r="R296" s="129">
        <f t="shared" si="50"/>
        <v>586101</v>
      </c>
      <c r="S296" s="204" t="e">
        <f t="shared" si="47"/>
        <v>#REF!</v>
      </c>
      <c r="T296" s="125"/>
      <c r="U296" s="126">
        <f t="shared" si="44"/>
        <v>210</v>
      </c>
      <c r="V296" s="127">
        <f t="shared" si="45"/>
        <v>45260</v>
      </c>
      <c r="W296" s="128">
        <f>VLOOKUP(V296,IPC!$B$9:$D$855,3,2)</f>
        <v>137.09</v>
      </c>
      <c r="X296" s="128">
        <f>VLOOKUP(O296,IPC!$B$9:$D$855,3,1)</f>
        <v>133.38</v>
      </c>
    </row>
    <row r="297" spans="1:24" s="67" customFormat="1" ht="26.4" x14ac:dyDescent="0.25">
      <c r="A297" s="67" t="s">
        <v>76</v>
      </c>
      <c r="B297" s="134" t="s">
        <v>42</v>
      </c>
      <c r="C297" s="258"/>
      <c r="D297" s="296" t="s">
        <v>448</v>
      </c>
      <c r="E297" s="288">
        <v>901553213</v>
      </c>
      <c r="F297" s="83" t="s">
        <v>512</v>
      </c>
      <c r="G297" s="121" t="s">
        <v>239</v>
      </c>
      <c r="H297" s="121" t="s">
        <v>575</v>
      </c>
      <c r="I297" s="69" t="s">
        <v>248</v>
      </c>
      <c r="J297" s="69" t="s">
        <v>217</v>
      </c>
      <c r="K297" s="121" t="s">
        <v>708</v>
      </c>
      <c r="L297" s="87" t="s">
        <v>1235</v>
      </c>
      <c r="M297" s="72">
        <v>570240</v>
      </c>
      <c r="N297" s="66">
        <f t="shared" si="46"/>
        <v>570240</v>
      </c>
      <c r="O297" s="137">
        <v>45050</v>
      </c>
      <c r="P297" s="72">
        <f t="shared" si="48"/>
        <v>586101</v>
      </c>
      <c r="Q297" s="72">
        <f t="shared" si="49"/>
        <v>586101</v>
      </c>
      <c r="R297" s="129">
        <f t="shared" si="50"/>
        <v>586101</v>
      </c>
      <c r="S297" s="204" t="e">
        <f t="shared" si="47"/>
        <v>#REF!</v>
      </c>
      <c r="T297" s="125"/>
      <c r="U297" s="126">
        <f t="shared" si="44"/>
        <v>210</v>
      </c>
      <c r="V297" s="127">
        <f t="shared" si="45"/>
        <v>45260</v>
      </c>
      <c r="W297" s="128">
        <f>VLOOKUP(V297,IPC!$B$9:$D$855,3,2)</f>
        <v>137.09</v>
      </c>
      <c r="X297" s="128">
        <f>VLOOKUP(O297,IPC!$B$9:$D$855,3,1)</f>
        <v>133.38</v>
      </c>
    </row>
    <row r="298" spans="1:24" s="67" customFormat="1" ht="26.4" x14ac:dyDescent="0.25">
      <c r="A298" s="67" t="s">
        <v>76</v>
      </c>
      <c r="B298" s="134" t="s">
        <v>42</v>
      </c>
      <c r="C298" s="258"/>
      <c r="D298" s="296" t="s">
        <v>448</v>
      </c>
      <c r="E298" s="288">
        <v>901553213</v>
      </c>
      <c r="F298" s="83" t="s">
        <v>512</v>
      </c>
      <c r="G298" s="121" t="s">
        <v>239</v>
      </c>
      <c r="H298" s="121" t="s">
        <v>575</v>
      </c>
      <c r="I298" s="69" t="s">
        <v>248</v>
      </c>
      <c r="J298" s="69" t="s">
        <v>217</v>
      </c>
      <c r="K298" s="121" t="s">
        <v>709</v>
      </c>
      <c r="L298" s="87" t="s">
        <v>1236</v>
      </c>
      <c r="M298" s="72">
        <v>570240</v>
      </c>
      <c r="N298" s="66">
        <f t="shared" si="46"/>
        <v>570240</v>
      </c>
      <c r="O298" s="137">
        <v>45084</v>
      </c>
      <c r="P298" s="72">
        <f t="shared" si="48"/>
        <v>584349</v>
      </c>
      <c r="Q298" s="72">
        <f t="shared" si="49"/>
        <v>584349</v>
      </c>
      <c r="R298" s="129">
        <f t="shared" si="50"/>
        <v>584349</v>
      </c>
      <c r="S298" s="204" t="e">
        <f t="shared" si="47"/>
        <v>#REF!</v>
      </c>
      <c r="T298" s="125"/>
      <c r="U298" s="126">
        <f t="shared" si="44"/>
        <v>176</v>
      </c>
      <c r="V298" s="127">
        <f t="shared" si="45"/>
        <v>45260</v>
      </c>
      <c r="W298" s="128">
        <f>VLOOKUP(V298,IPC!$B$9:$D$855,3,2)</f>
        <v>137.09</v>
      </c>
      <c r="X298" s="128">
        <f>VLOOKUP(O298,IPC!$B$9:$D$855,3,1)</f>
        <v>133.78</v>
      </c>
    </row>
    <row r="299" spans="1:24" s="67" customFormat="1" ht="26.4" x14ac:dyDescent="0.25">
      <c r="A299" s="67" t="s">
        <v>76</v>
      </c>
      <c r="B299" s="134" t="s">
        <v>42</v>
      </c>
      <c r="C299" s="258"/>
      <c r="D299" s="296" t="s">
        <v>448</v>
      </c>
      <c r="E299" s="288">
        <v>901553213</v>
      </c>
      <c r="F299" s="83" t="s">
        <v>512</v>
      </c>
      <c r="G299" s="121" t="s">
        <v>239</v>
      </c>
      <c r="H299" s="121" t="s">
        <v>575</v>
      </c>
      <c r="I299" s="69" t="s">
        <v>248</v>
      </c>
      <c r="J299" s="69" t="s">
        <v>217</v>
      </c>
      <c r="K299" s="121" t="s">
        <v>710</v>
      </c>
      <c r="L299" s="87" t="s">
        <v>1237</v>
      </c>
      <c r="M299" s="72">
        <v>570240</v>
      </c>
      <c r="N299" s="66">
        <f t="shared" si="46"/>
        <v>570240</v>
      </c>
      <c r="O299" s="137">
        <v>45084</v>
      </c>
      <c r="P299" s="72">
        <f t="shared" si="48"/>
        <v>584349</v>
      </c>
      <c r="Q299" s="72">
        <f t="shared" si="49"/>
        <v>584349</v>
      </c>
      <c r="R299" s="129">
        <f t="shared" si="50"/>
        <v>584349</v>
      </c>
      <c r="S299" s="204" t="e">
        <f t="shared" si="47"/>
        <v>#REF!</v>
      </c>
      <c r="T299" s="125"/>
      <c r="U299" s="126">
        <f t="shared" si="44"/>
        <v>176</v>
      </c>
      <c r="V299" s="127">
        <f t="shared" si="45"/>
        <v>45260</v>
      </c>
      <c r="W299" s="128">
        <f>VLOOKUP(V299,IPC!$B$9:$D$855,3,2)</f>
        <v>137.09</v>
      </c>
      <c r="X299" s="128">
        <f>VLOOKUP(O299,IPC!$B$9:$D$855,3,1)</f>
        <v>133.78</v>
      </c>
    </row>
    <row r="300" spans="1:24" s="67" customFormat="1" ht="26.4" x14ac:dyDescent="0.25">
      <c r="A300" s="67" t="s">
        <v>76</v>
      </c>
      <c r="B300" s="134" t="s">
        <v>42</v>
      </c>
      <c r="C300" s="258"/>
      <c r="D300" s="296" t="s">
        <v>448</v>
      </c>
      <c r="E300" s="288">
        <v>901553213</v>
      </c>
      <c r="F300" s="83" t="s">
        <v>512</v>
      </c>
      <c r="G300" s="121" t="s">
        <v>239</v>
      </c>
      <c r="H300" s="121" t="s">
        <v>575</v>
      </c>
      <c r="I300" s="69" t="s">
        <v>248</v>
      </c>
      <c r="J300" s="69" t="s">
        <v>217</v>
      </c>
      <c r="K300" s="121" t="s">
        <v>711</v>
      </c>
      <c r="L300" s="87" t="s">
        <v>1238</v>
      </c>
      <c r="M300" s="72">
        <v>570240</v>
      </c>
      <c r="N300" s="66">
        <f t="shared" si="46"/>
        <v>570240</v>
      </c>
      <c r="O300" s="137">
        <v>45091</v>
      </c>
      <c r="P300" s="72">
        <f t="shared" si="48"/>
        <v>584349</v>
      </c>
      <c r="Q300" s="72">
        <f t="shared" si="49"/>
        <v>584349</v>
      </c>
      <c r="R300" s="129">
        <f t="shared" si="50"/>
        <v>584349</v>
      </c>
      <c r="S300" s="204" t="e">
        <f t="shared" si="47"/>
        <v>#REF!</v>
      </c>
      <c r="T300" s="125"/>
      <c r="U300" s="126">
        <f t="shared" si="44"/>
        <v>169</v>
      </c>
      <c r="V300" s="127">
        <f t="shared" si="45"/>
        <v>45260</v>
      </c>
      <c r="W300" s="128">
        <f>VLOOKUP(V300,IPC!$B$9:$D$855,3,2)</f>
        <v>137.09</v>
      </c>
      <c r="X300" s="128">
        <f>VLOOKUP(O300,IPC!$B$9:$D$855,3,1)</f>
        <v>133.78</v>
      </c>
    </row>
    <row r="301" spans="1:24" s="67" customFormat="1" ht="26.4" x14ac:dyDescent="0.25">
      <c r="A301" s="67" t="s">
        <v>76</v>
      </c>
      <c r="B301" s="134" t="s">
        <v>42</v>
      </c>
      <c r="C301" s="258"/>
      <c r="D301" s="296" t="s">
        <v>448</v>
      </c>
      <c r="E301" s="288">
        <v>901553213</v>
      </c>
      <c r="F301" s="83" t="s">
        <v>512</v>
      </c>
      <c r="G301" s="121" t="s">
        <v>239</v>
      </c>
      <c r="H301" s="121" t="s">
        <v>575</v>
      </c>
      <c r="I301" s="69" t="s">
        <v>248</v>
      </c>
      <c r="J301" s="69" t="s">
        <v>217</v>
      </c>
      <c r="K301" s="121" t="s">
        <v>712</v>
      </c>
      <c r="L301" s="87" t="s">
        <v>1239</v>
      </c>
      <c r="M301" s="72">
        <v>570240</v>
      </c>
      <c r="N301" s="66">
        <f t="shared" si="46"/>
        <v>570240</v>
      </c>
      <c r="O301" s="137">
        <v>45109</v>
      </c>
      <c r="P301" s="72">
        <f t="shared" si="48"/>
        <v>581437</v>
      </c>
      <c r="Q301" s="72">
        <f t="shared" si="49"/>
        <v>581437</v>
      </c>
      <c r="R301" s="129">
        <f t="shared" si="50"/>
        <v>581437</v>
      </c>
      <c r="S301" s="204" t="e">
        <f t="shared" si="47"/>
        <v>#REF!</v>
      </c>
      <c r="T301" s="125"/>
      <c r="U301" s="126">
        <f t="shared" si="44"/>
        <v>151</v>
      </c>
      <c r="V301" s="127">
        <f t="shared" si="45"/>
        <v>45260</v>
      </c>
      <c r="W301" s="128">
        <f>VLOOKUP(V301,IPC!$B$9:$D$855,3,2)</f>
        <v>137.09</v>
      </c>
      <c r="X301" s="128">
        <f>VLOOKUP(O301,IPC!$B$9:$D$855,3,1)</f>
        <v>134.44999999999999</v>
      </c>
    </row>
    <row r="302" spans="1:24" s="67" customFormat="1" ht="26.4" x14ac:dyDescent="0.25">
      <c r="A302" s="67" t="s">
        <v>76</v>
      </c>
      <c r="B302" s="134" t="s">
        <v>42</v>
      </c>
      <c r="C302" s="258"/>
      <c r="D302" s="296" t="s">
        <v>448</v>
      </c>
      <c r="E302" s="288">
        <v>901553213</v>
      </c>
      <c r="F302" s="83" t="s">
        <v>512</v>
      </c>
      <c r="G302" s="121" t="s">
        <v>239</v>
      </c>
      <c r="H302" s="121" t="s">
        <v>575</v>
      </c>
      <c r="I302" s="69" t="s">
        <v>248</v>
      </c>
      <c r="J302" s="69" t="s">
        <v>217</v>
      </c>
      <c r="K302" s="121" t="s">
        <v>713</v>
      </c>
      <c r="L302" s="87" t="s">
        <v>1240</v>
      </c>
      <c r="M302" s="72">
        <v>570240</v>
      </c>
      <c r="N302" s="66">
        <f t="shared" si="46"/>
        <v>570240</v>
      </c>
      <c r="O302" s="137">
        <v>45120</v>
      </c>
      <c r="P302" s="72">
        <f t="shared" si="48"/>
        <v>581437</v>
      </c>
      <c r="Q302" s="72">
        <f t="shared" si="49"/>
        <v>581437</v>
      </c>
      <c r="R302" s="129">
        <f t="shared" si="50"/>
        <v>581437</v>
      </c>
      <c r="S302" s="204" t="e">
        <f t="shared" si="47"/>
        <v>#REF!</v>
      </c>
      <c r="T302" s="125"/>
      <c r="U302" s="126">
        <f t="shared" si="44"/>
        <v>140</v>
      </c>
      <c r="V302" s="127">
        <f t="shared" si="45"/>
        <v>45260</v>
      </c>
      <c r="W302" s="128">
        <f>VLOOKUP(V302,IPC!$B$9:$D$855,3,2)</f>
        <v>137.09</v>
      </c>
      <c r="X302" s="128">
        <f>VLOOKUP(O302,IPC!$B$9:$D$855,3,1)</f>
        <v>134.44999999999999</v>
      </c>
    </row>
    <row r="303" spans="1:24" s="67" customFormat="1" ht="26.4" x14ac:dyDescent="0.25">
      <c r="A303" s="67" t="s">
        <v>76</v>
      </c>
      <c r="B303" s="134" t="s">
        <v>42</v>
      </c>
      <c r="C303" s="258"/>
      <c r="D303" s="296" t="s">
        <v>448</v>
      </c>
      <c r="E303" s="288">
        <v>901553213</v>
      </c>
      <c r="F303" s="83" t="s">
        <v>512</v>
      </c>
      <c r="G303" s="121" t="s">
        <v>239</v>
      </c>
      <c r="H303" s="121" t="s">
        <v>575</v>
      </c>
      <c r="I303" s="69" t="s">
        <v>248</v>
      </c>
      <c r="J303" s="69" t="s">
        <v>217</v>
      </c>
      <c r="K303" s="121" t="s">
        <v>714</v>
      </c>
      <c r="L303" s="87" t="s">
        <v>1241</v>
      </c>
      <c r="M303" s="72">
        <v>285120</v>
      </c>
      <c r="N303" s="66">
        <f t="shared" si="46"/>
        <v>285120</v>
      </c>
      <c r="O303" s="137">
        <v>45173</v>
      </c>
      <c r="P303" s="72">
        <f t="shared" si="48"/>
        <v>287173</v>
      </c>
      <c r="Q303" s="72">
        <f t="shared" si="49"/>
        <v>287173</v>
      </c>
      <c r="R303" s="129">
        <f t="shared" si="50"/>
        <v>287173</v>
      </c>
      <c r="S303" s="204" t="e">
        <f t="shared" si="47"/>
        <v>#REF!</v>
      </c>
      <c r="T303" s="125"/>
      <c r="U303" s="126">
        <f t="shared" si="44"/>
        <v>87</v>
      </c>
      <c r="V303" s="127">
        <f t="shared" si="45"/>
        <v>45260</v>
      </c>
      <c r="W303" s="128">
        <f>VLOOKUP(V303,IPC!$B$9:$D$855,3,2)</f>
        <v>137.09</v>
      </c>
      <c r="X303" s="128">
        <f>VLOOKUP(O303,IPC!$B$9:$D$855,3,1)</f>
        <v>136.11000000000001</v>
      </c>
    </row>
    <row r="304" spans="1:24" s="67" customFormat="1" ht="26.4" x14ac:dyDescent="0.25">
      <c r="A304" s="67" t="s">
        <v>76</v>
      </c>
      <c r="B304" s="134" t="s">
        <v>42</v>
      </c>
      <c r="C304" s="258"/>
      <c r="D304" s="296" t="s">
        <v>448</v>
      </c>
      <c r="E304" s="288">
        <v>901553213</v>
      </c>
      <c r="F304" s="83" t="s">
        <v>512</v>
      </c>
      <c r="G304" s="121" t="s">
        <v>239</v>
      </c>
      <c r="H304" s="121" t="s">
        <v>575</v>
      </c>
      <c r="I304" s="69" t="s">
        <v>248</v>
      </c>
      <c r="J304" s="69" t="s">
        <v>217</v>
      </c>
      <c r="K304" s="121" t="s">
        <v>715</v>
      </c>
      <c r="L304" s="87" t="s">
        <v>1242</v>
      </c>
      <c r="M304" s="72">
        <v>570240</v>
      </c>
      <c r="N304" s="66">
        <f t="shared" si="46"/>
        <v>570240</v>
      </c>
      <c r="O304" s="305">
        <v>45182</v>
      </c>
      <c r="P304" s="72">
        <f t="shared" si="48"/>
        <v>574346</v>
      </c>
      <c r="Q304" s="72">
        <f t="shared" si="49"/>
        <v>574346</v>
      </c>
      <c r="R304" s="129">
        <f t="shared" si="50"/>
        <v>574346</v>
      </c>
      <c r="S304" s="204" t="e">
        <f t="shared" si="47"/>
        <v>#REF!</v>
      </c>
      <c r="T304" s="125"/>
      <c r="U304" s="126">
        <f t="shared" si="44"/>
        <v>78</v>
      </c>
      <c r="V304" s="127">
        <f t="shared" si="45"/>
        <v>45260</v>
      </c>
      <c r="W304" s="128">
        <f>VLOOKUP(V304,IPC!$B$9:$D$855,3,2)</f>
        <v>137.09</v>
      </c>
      <c r="X304" s="128">
        <f>VLOOKUP(O304,IPC!$B$9:$D$855,3,1)</f>
        <v>136.11000000000001</v>
      </c>
    </row>
    <row r="305" spans="1:24" s="67" customFormat="1" ht="26.4" x14ac:dyDescent="0.25">
      <c r="A305" s="67" t="s">
        <v>76</v>
      </c>
      <c r="B305" s="134" t="s">
        <v>42</v>
      </c>
      <c r="C305" s="258"/>
      <c r="D305" s="296" t="s">
        <v>448</v>
      </c>
      <c r="E305" s="288">
        <v>901553213</v>
      </c>
      <c r="F305" s="83" t="s">
        <v>512</v>
      </c>
      <c r="G305" s="121" t="s">
        <v>239</v>
      </c>
      <c r="H305" s="121" t="s">
        <v>575</v>
      </c>
      <c r="I305" s="69" t="s">
        <v>248</v>
      </c>
      <c r="J305" s="69" t="s">
        <v>217</v>
      </c>
      <c r="K305" s="121" t="s">
        <v>716</v>
      </c>
      <c r="L305" s="87" t="s">
        <v>1243</v>
      </c>
      <c r="M305" s="72">
        <v>570240</v>
      </c>
      <c r="N305" s="66">
        <f t="shared" si="46"/>
        <v>570240</v>
      </c>
      <c r="O305" s="137">
        <v>45187</v>
      </c>
      <c r="P305" s="72">
        <f t="shared" si="48"/>
        <v>574346</v>
      </c>
      <c r="Q305" s="72">
        <f t="shared" si="49"/>
        <v>574346</v>
      </c>
      <c r="R305" s="129">
        <f t="shared" si="50"/>
        <v>574346</v>
      </c>
      <c r="S305" s="204" t="e">
        <f t="shared" si="47"/>
        <v>#REF!</v>
      </c>
      <c r="T305" s="125"/>
      <c r="U305" s="126">
        <f t="shared" si="44"/>
        <v>73</v>
      </c>
      <c r="V305" s="127">
        <f t="shared" si="45"/>
        <v>45260</v>
      </c>
      <c r="W305" s="128">
        <f>VLOOKUP(V305,IPC!$B$9:$D$855,3,2)</f>
        <v>137.09</v>
      </c>
      <c r="X305" s="128">
        <f>VLOOKUP(O305,IPC!$B$9:$D$855,3,1)</f>
        <v>136.11000000000001</v>
      </c>
    </row>
    <row r="306" spans="1:24" s="67" customFormat="1" ht="26.4" x14ac:dyDescent="0.25">
      <c r="A306" s="67" t="s">
        <v>76</v>
      </c>
      <c r="B306" s="134" t="s">
        <v>42</v>
      </c>
      <c r="C306" s="258"/>
      <c r="D306" s="296" t="s">
        <v>448</v>
      </c>
      <c r="E306" s="288">
        <v>901553213</v>
      </c>
      <c r="F306" s="83" t="s">
        <v>512</v>
      </c>
      <c r="G306" s="121" t="s">
        <v>239</v>
      </c>
      <c r="H306" s="121" t="s">
        <v>575</v>
      </c>
      <c r="I306" s="69" t="s">
        <v>248</v>
      </c>
      <c r="J306" s="69" t="s">
        <v>217</v>
      </c>
      <c r="K306" s="121" t="s">
        <v>717</v>
      </c>
      <c r="L306" s="87" t="s">
        <v>1244</v>
      </c>
      <c r="M306" s="72">
        <v>570240</v>
      </c>
      <c r="N306" s="66">
        <f t="shared" si="46"/>
        <v>570240</v>
      </c>
      <c r="O306" s="137">
        <v>45230</v>
      </c>
      <c r="P306" s="72">
        <f t="shared" si="48"/>
        <v>572915</v>
      </c>
      <c r="Q306" s="72">
        <f t="shared" si="49"/>
        <v>572915</v>
      </c>
      <c r="R306" s="129">
        <f t="shared" si="50"/>
        <v>572915</v>
      </c>
      <c r="S306" s="204" t="e">
        <f t="shared" si="47"/>
        <v>#REF!</v>
      </c>
      <c r="T306" s="125"/>
      <c r="U306" s="126">
        <f t="shared" si="44"/>
        <v>30</v>
      </c>
      <c r="V306" s="127">
        <f t="shared" si="45"/>
        <v>45260</v>
      </c>
      <c r="W306" s="128">
        <f>VLOOKUP(V306,IPC!$B$9:$D$855,3,2)</f>
        <v>137.09</v>
      </c>
      <c r="X306" s="128">
        <f>VLOOKUP(O306,IPC!$B$9:$D$855,3,1)</f>
        <v>136.44999999999999</v>
      </c>
    </row>
    <row r="307" spans="1:24" s="67" customFormat="1" ht="26.4" x14ac:dyDescent="0.25">
      <c r="A307" s="67" t="s">
        <v>76</v>
      </c>
      <c r="B307" s="134" t="s">
        <v>42</v>
      </c>
      <c r="C307" s="258"/>
      <c r="D307" s="296" t="s">
        <v>448</v>
      </c>
      <c r="E307" s="288">
        <v>901553213</v>
      </c>
      <c r="F307" s="83" t="s">
        <v>512</v>
      </c>
      <c r="G307" s="121" t="s">
        <v>239</v>
      </c>
      <c r="H307" s="121" t="s">
        <v>575</v>
      </c>
      <c r="I307" s="69" t="s">
        <v>248</v>
      </c>
      <c r="J307" s="69" t="s">
        <v>217</v>
      </c>
      <c r="K307" s="121" t="s">
        <v>678</v>
      </c>
      <c r="L307" s="87" t="s">
        <v>1205</v>
      </c>
      <c r="M307" s="72">
        <v>285120</v>
      </c>
      <c r="N307" s="66">
        <f t="shared" si="46"/>
        <v>285120</v>
      </c>
      <c r="O307" s="137">
        <v>45236</v>
      </c>
      <c r="P307" s="72">
        <f t="shared" si="48"/>
        <v>285120</v>
      </c>
      <c r="Q307" s="72">
        <f t="shared" si="49"/>
        <v>285120</v>
      </c>
      <c r="R307" s="129">
        <f t="shared" si="50"/>
        <v>285120</v>
      </c>
      <c r="S307" s="204" t="e">
        <f t="shared" si="47"/>
        <v>#REF!</v>
      </c>
      <c r="T307" s="125"/>
      <c r="U307" s="126">
        <f t="shared" si="44"/>
        <v>24</v>
      </c>
      <c r="V307" s="127">
        <f t="shared" si="45"/>
        <v>45260</v>
      </c>
      <c r="W307" s="128">
        <f>VLOOKUP(V307,IPC!$B$9:$D$855,3,2)</f>
        <v>137.09</v>
      </c>
      <c r="X307" s="128">
        <f>VLOOKUP(O307,IPC!$B$9:$D$855,3,1)</f>
        <v>137.09</v>
      </c>
    </row>
    <row r="308" spans="1:24" s="67" customFormat="1" ht="26.4" x14ac:dyDescent="0.25">
      <c r="A308" s="67" t="s">
        <v>76</v>
      </c>
      <c r="B308" s="134" t="s">
        <v>42</v>
      </c>
      <c r="C308" s="258"/>
      <c r="D308" s="296" t="s">
        <v>448</v>
      </c>
      <c r="E308" s="288">
        <v>901553213</v>
      </c>
      <c r="F308" s="83" t="s">
        <v>512</v>
      </c>
      <c r="G308" s="121" t="s">
        <v>239</v>
      </c>
      <c r="H308" s="121" t="s">
        <v>575</v>
      </c>
      <c r="I308" s="69" t="s">
        <v>248</v>
      </c>
      <c r="J308" s="69" t="s">
        <v>217</v>
      </c>
      <c r="K308" s="121" t="s">
        <v>718</v>
      </c>
      <c r="L308" s="87" t="s">
        <v>1245</v>
      </c>
      <c r="M308" s="72">
        <v>570240</v>
      </c>
      <c r="N308" s="66">
        <f t="shared" si="46"/>
        <v>0</v>
      </c>
      <c r="O308" s="137">
        <v>45272</v>
      </c>
      <c r="P308" s="72">
        <f t="shared" si="48"/>
        <v>0</v>
      </c>
      <c r="Q308" s="72">
        <f t="shared" si="49"/>
        <v>570240</v>
      </c>
      <c r="R308" s="129">
        <f t="shared" si="50"/>
        <v>570240</v>
      </c>
      <c r="S308" s="204" t="e">
        <f t="shared" si="47"/>
        <v>#REF!</v>
      </c>
      <c r="T308" s="125"/>
      <c r="U308" s="126">
        <f t="shared" si="44"/>
        <v>-12</v>
      </c>
      <c r="V308" s="127">
        <f t="shared" si="45"/>
        <v>45260</v>
      </c>
      <c r="W308" s="128">
        <f>VLOOKUP(V308,IPC!$B$9:$D$855,3,2)</f>
        <v>137.09</v>
      </c>
      <c r="X308" s="128">
        <f>VLOOKUP(O308,IPC!$B$9:$D$855,3,1)</f>
        <v>137.72</v>
      </c>
    </row>
    <row r="309" spans="1:24" s="67" customFormat="1" ht="26.4" x14ac:dyDescent="0.25">
      <c r="A309" s="67" t="s">
        <v>76</v>
      </c>
      <c r="B309" s="134" t="s">
        <v>42</v>
      </c>
      <c r="C309" s="258"/>
      <c r="D309" s="296" t="s">
        <v>448</v>
      </c>
      <c r="E309" s="288">
        <v>901553213</v>
      </c>
      <c r="F309" s="83" t="s">
        <v>512</v>
      </c>
      <c r="G309" s="121" t="s">
        <v>239</v>
      </c>
      <c r="H309" s="121" t="s">
        <v>575</v>
      </c>
      <c r="I309" s="69" t="s">
        <v>248</v>
      </c>
      <c r="J309" s="69" t="s">
        <v>217</v>
      </c>
      <c r="K309" s="121" t="s">
        <v>719</v>
      </c>
      <c r="L309" s="87" t="s">
        <v>1246</v>
      </c>
      <c r="M309" s="72">
        <v>570240</v>
      </c>
      <c r="N309" s="66">
        <f t="shared" si="46"/>
        <v>0</v>
      </c>
      <c r="O309" s="137">
        <v>45293</v>
      </c>
      <c r="P309" s="72">
        <f t="shared" si="48"/>
        <v>0</v>
      </c>
      <c r="Q309" s="72">
        <f t="shared" si="49"/>
        <v>570240</v>
      </c>
      <c r="R309" s="129">
        <f t="shared" si="50"/>
        <v>570240</v>
      </c>
      <c r="S309" s="204" t="e">
        <f t="shared" si="47"/>
        <v>#REF!</v>
      </c>
      <c r="T309" s="125"/>
      <c r="U309" s="126">
        <f t="shared" si="44"/>
        <v>-33</v>
      </c>
      <c r="V309" s="127">
        <f t="shared" si="45"/>
        <v>45260</v>
      </c>
      <c r="W309" s="128">
        <f>VLOOKUP(V309,IPC!$B$9:$D$855,3,2)</f>
        <v>137.09</v>
      </c>
      <c r="X309" s="128">
        <f>VLOOKUP(O309,IPC!$B$9:$D$855,3,1)</f>
        <v>138.97999999999999</v>
      </c>
    </row>
    <row r="310" spans="1:24" s="67" customFormat="1" ht="26.4" x14ac:dyDescent="0.25">
      <c r="A310" s="67" t="s">
        <v>76</v>
      </c>
      <c r="B310" s="134" t="s">
        <v>42</v>
      </c>
      <c r="C310" s="258"/>
      <c r="D310" s="296" t="s">
        <v>1701</v>
      </c>
      <c r="E310" s="288">
        <v>900838418</v>
      </c>
      <c r="F310" s="83" t="s">
        <v>1711</v>
      </c>
      <c r="G310" s="121" t="s">
        <v>239</v>
      </c>
      <c r="H310" s="121" t="s">
        <v>1714</v>
      </c>
      <c r="I310" s="69" t="s">
        <v>248</v>
      </c>
      <c r="J310" s="69" t="s">
        <v>217</v>
      </c>
      <c r="K310" s="121" t="s">
        <v>1723</v>
      </c>
      <c r="L310" s="87" t="s">
        <v>1753</v>
      </c>
      <c r="M310" s="72">
        <v>600000</v>
      </c>
      <c r="N310" s="66">
        <f t="shared" si="46"/>
        <v>0</v>
      </c>
      <c r="O310" s="137">
        <v>45322</v>
      </c>
      <c r="P310" s="72">
        <f t="shared" si="48"/>
        <v>0</v>
      </c>
      <c r="Q310" s="72">
        <f t="shared" si="49"/>
        <v>600000</v>
      </c>
      <c r="R310" s="129">
        <f t="shared" si="50"/>
        <v>600000</v>
      </c>
      <c r="S310" s="204" t="e">
        <f t="shared" si="47"/>
        <v>#REF!</v>
      </c>
      <c r="T310" s="125"/>
      <c r="U310" s="126">
        <f t="shared" si="44"/>
        <v>-62</v>
      </c>
      <c r="V310" s="127">
        <f t="shared" si="45"/>
        <v>45260</v>
      </c>
      <c r="W310" s="128">
        <f>VLOOKUP(V310,IPC!$B$9:$D$855,3,2)</f>
        <v>137.09</v>
      </c>
      <c r="X310" s="128">
        <f>VLOOKUP(O310,IPC!$B$9:$D$855,3,1)</f>
        <v>138.97999999999999</v>
      </c>
    </row>
    <row r="311" spans="1:24" s="67" customFormat="1" ht="26.4" x14ac:dyDescent="0.25">
      <c r="A311" s="67" t="s">
        <v>76</v>
      </c>
      <c r="B311" s="134" t="s">
        <v>42</v>
      </c>
      <c r="C311" s="258"/>
      <c r="D311" s="296" t="s">
        <v>449</v>
      </c>
      <c r="E311" s="288">
        <v>860529890</v>
      </c>
      <c r="F311" s="83" t="s">
        <v>513</v>
      </c>
      <c r="G311" s="121" t="s">
        <v>108</v>
      </c>
      <c r="H311" s="121" t="s">
        <v>576</v>
      </c>
      <c r="I311" s="69" t="s">
        <v>248</v>
      </c>
      <c r="J311" s="69" t="s">
        <v>217</v>
      </c>
      <c r="K311" s="121" t="s">
        <v>720</v>
      </c>
      <c r="L311" s="87" t="s">
        <v>1247</v>
      </c>
      <c r="M311" s="72">
        <v>623205</v>
      </c>
      <c r="N311" s="66">
        <f t="shared" si="46"/>
        <v>623205</v>
      </c>
      <c r="O311" s="137">
        <v>45139</v>
      </c>
      <c r="P311" s="72">
        <f t="shared" si="48"/>
        <v>631030</v>
      </c>
      <c r="Q311" s="72">
        <f t="shared" si="49"/>
        <v>631030</v>
      </c>
      <c r="R311" s="129">
        <f t="shared" si="50"/>
        <v>631030</v>
      </c>
      <c r="S311" s="204" t="e">
        <f t="shared" si="47"/>
        <v>#REF!</v>
      </c>
      <c r="T311" s="125"/>
      <c r="U311" s="126">
        <f t="shared" si="44"/>
        <v>121</v>
      </c>
      <c r="V311" s="127">
        <f t="shared" si="45"/>
        <v>45260</v>
      </c>
      <c r="W311" s="128">
        <f>VLOOKUP(V311,IPC!$B$9:$D$855,3,2)</f>
        <v>137.09</v>
      </c>
      <c r="X311" s="128">
        <f>VLOOKUP(O311,IPC!$B$9:$D$855,3,1)</f>
        <v>135.38999999999999</v>
      </c>
    </row>
    <row r="312" spans="1:24" s="67" customFormat="1" ht="26.4" x14ac:dyDescent="0.25">
      <c r="A312" s="67" t="s">
        <v>76</v>
      </c>
      <c r="B312" s="134" t="s">
        <v>42</v>
      </c>
      <c r="C312" s="258"/>
      <c r="D312" s="296" t="s">
        <v>449</v>
      </c>
      <c r="E312" s="288">
        <v>860529890</v>
      </c>
      <c r="F312" s="83" t="s">
        <v>513</v>
      </c>
      <c r="G312" s="121" t="s">
        <v>108</v>
      </c>
      <c r="H312" s="121" t="s">
        <v>576</v>
      </c>
      <c r="I312" s="69" t="s">
        <v>248</v>
      </c>
      <c r="J312" s="69" t="s">
        <v>217</v>
      </c>
      <c r="K312" s="121" t="s">
        <v>721</v>
      </c>
      <c r="L312" s="87" t="s">
        <v>1248</v>
      </c>
      <c r="M312" s="72">
        <v>6451507</v>
      </c>
      <c r="N312" s="66">
        <f t="shared" si="46"/>
        <v>6451507</v>
      </c>
      <c r="O312" s="137">
        <v>44735</v>
      </c>
      <c r="P312" s="72">
        <f t="shared" si="48"/>
        <v>7412933</v>
      </c>
      <c r="Q312" s="72">
        <f t="shared" si="49"/>
        <v>7412933</v>
      </c>
      <c r="R312" s="129">
        <f t="shared" si="50"/>
        <v>7412933</v>
      </c>
      <c r="S312" s="204" t="e">
        <f t="shared" si="47"/>
        <v>#REF!</v>
      </c>
      <c r="T312" s="125"/>
      <c r="U312" s="126">
        <f t="shared" si="44"/>
        <v>525</v>
      </c>
      <c r="V312" s="127">
        <f t="shared" si="45"/>
        <v>45260</v>
      </c>
      <c r="W312" s="128">
        <f>VLOOKUP(V312,IPC!$B$9:$D$855,3,2)</f>
        <v>137.09</v>
      </c>
      <c r="X312" s="128">
        <f>VLOOKUP(O312,IPC!$B$9:$D$855,3,1)</f>
        <v>119.31</v>
      </c>
    </row>
    <row r="313" spans="1:24" s="67" customFormat="1" ht="26.4" x14ac:dyDescent="0.25">
      <c r="A313" s="67" t="s">
        <v>76</v>
      </c>
      <c r="B313" s="134" t="s">
        <v>42</v>
      </c>
      <c r="C313" s="258"/>
      <c r="D313" s="296" t="s">
        <v>449</v>
      </c>
      <c r="E313" s="288">
        <v>860529890</v>
      </c>
      <c r="F313" s="83" t="s">
        <v>513</v>
      </c>
      <c r="G313" s="121" t="s">
        <v>108</v>
      </c>
      <c r="H313" s="121" t="s">
        <v>576</v>
      </c>
      <c r="I313" s="69" t="s">
        <v>248</v>
      </c>
      <c r="J313" s="69" t="s">
        <v>217</v>
      </c>
      <c r="K313" s="121" t="s">
        <v>722</v>
      </c>
      <c r="L313" s="87" t="s">
        <v>1249</v>
      </c>
      <c r="M313" s="72">
        <v>172788</v>
      </c>
      <c r="N313" s="66">
        <f t="shared" si="46"/>
        <v>172788</v>
      </c>
      <c r="O313" s="137">
        <v>44777</v>
      </c>
      <c r="P313" s="72">
        <f t="shared" si="48"/>
        <v>194959</v>
      </c>
      <c r="Q313" s="72">
        <f t="shared" si="49"/>
        <v>194959</v>
      </c>
      <c r="R313" s="129">
        <f t="shared" si="50"/>
        <v>194959</v>
      </c>
      <c r="S313" s="204" t="e">
        <f t="shared" si="47"/>
        <v>#REF!</v>
      </c>
      <c r="T313" s="125"/>
      <c r="U313" s="126">
        <f t="shared" si="44"/>
        <v>483</v>
      </c>
      <c r="V313" s="127">
        <f t="shared" si="45"/>
        <v>45260</v>
      </c>
      <c r="W313" s="128">
        <f>VLOOKUP(V313,IPC!$B$9:$D$855,3,2)</f>
        <v>137.09</v>
      </c>
      <c r="X313" s="128">
        <f>VLOOKUP(O313,IPC!$B$9:$D$855,3,1)</f>
        <v>121.5</v>
      </c>
    </row>
    <row r="314" spans="1:24" s="67" customFormat="1" ht="26.4" x14ac:dyDescent="0.25">
      <c r="A314" s="67" t="s">
        <v>76</v>
      </c>
      <c r="B314" s="134" t="s">
        <v>42</v>
      </c>
      <c r="C314" s="258"/>
      <c r="D314" s="296" t="s">
        <v>449</v>
      </c>
      <c r="E314" s="288">
        <v>860529890</v>
      </c>
      <c r="F314" s="83" t="s">
        <v>513</v>
      </c>
      <c r="G314" s="121" t="s">
        <v>108</v>
      </c>
      <c r="H314" s="121" t="s">
        <v>576</v>
      </c>
      <c r="I314" s="69" t="s">
        <v>248</v>
      </c>
      <c r="J314" s="69" t="s">
        <v>217</v>
      </c>
      <c r="K314" s="121" t="s">
        <v>723</v>
      </c>
      <c r="L314" s="87" t="s">
        <v>1250</v>
      </c>
      <c r="M314" s="72">
        <v>172788</v>
      </c>
      <c r="N314" s="66">
        <f t="shared" si="46"/>
        <v>172788</v>
      </c>
      <c r="O314" s="137">
        <v>44777</v>
      </c>
      <c r="P314" s="72">
        <f t="shared" si="48"/>
        <v>194959</v>
      </c>
      <c r="Q314" s="72">
        <f t="shared" si="49"/>
        <v>194959</v>
      </c>
      <c r="R314" s="129">
        <f t="shared" si="50"/>
        <v>194959</v>
      </c>
      <c r="S314" s="204" t="e">
        <f t="shared" si="47"/>
        <v>#REF!</v>
      </c>
      <c r="T314" s="125"/>
      <c r="U314" s="126">
        <f t="shared" si="44"/>
        <v>483</v>
      </c>
      <c r="V314" s="127">
        <f t="shared" si="45"/>
        <v>45260</v>
      </c>
      <c r="W314" s="128">
        <f>VLOOKUP(V314,IPC!$B$9:$D$855,3,2)</f>
        <v>137.09</v>
      </c>
      <c r="X314" s="128">
        <f>VLOOKUP(O314,IPC!$B$9:$D$855,3,1)</f>
        <v>121.5</v>
      </c>
    </row>
    <row r="315" spans="1:24" s="67" customFormat="1" x14ac:dyDescent="0.25">
      <c r="A315" s="67" t="s">
        <v>76</v>
      </c>
      <c r="B315" s="134" t="s">
        <v>42</v>
      </c>
      <c r="C315" s="258"/>
      <c r="D315" s="296" t="s">
        <v>450</v>
      </c>
      <c r="E315" s="288">
        <v>900492874</v>
      </c>
      <c r="F315" s="83" t="s">
        <v>514</v>
      </c>
      <c r="G315" s="121" t="s">
        <v>239</v>
      </c>
      <c r="H315" s="121" t="s">
        <v>577</v>
      </c>
      <c r="I315" s="69" t="s">
        <v>248</v>
      </c>
      <c r="J315" s="69" t="s">
        <v>217</v>
      </c>
      <c r="K315" s="121" t="s">
        <v>724</v>
      </c>
      <c r="L315" s="87" t="s">
        <v>1251</v>
      </c>
      <c r="M315" s="72">
        <v>902803</v>
      </c>
      <c r="N315" s="66">
        <f t="shared" si="46"/>
        <v>902803</v>
      </c>
      <c r="O315" s="137">
        <v>44633</v>
      </c>
      <c r="P315" s="72">
        <f t="shared" si="48"/>
        <v>1064556</v>
      </c>
      <c r="Q315" s="72">
        <f t="shared" si="49"/>
        <v>1064556</v>
      </c>
      <c r="R315" s="129">
        <f t="shared" si="50"/>
        <v>1064556</v>
      </c>
      <c r="S315" s="204" t="e">
        <f t="shared" si="47"/>
        <v>#REF!</v>
      </c>
      <c r="T315" s="125"/>
      <c r="U315" s="126">
        <f t="shared" si="44"/>
        <v>627</v>
      </c>
      <c r="V315" s="127">
        <f t="shared" si="45"/>
        <v>45260</v>
      </c>
      <c r="W315" s="128">
        <f>VLOOKUP(V315,IPC!$B$9:$D$855,3,2)</f>
        <v>137.09</v>
      </c>
      <c r="X315" s="128">
        <f>VLOOKUP(O315,IPC!$B$9:$D$855,3,1)</f>
        <v>116.26</v>
      </c>
    </row>
    <row r="316" spans="1:24" s="67" customFormat="1" x14ac:dyDescent="0.25">
      <c r="A316" s="67" t="s">
        <v>76</v>
      </c>
      <c r="B316" s="134" t="s">
        <v>42</v>
      </c>
      <c r="C316" s="258"/>
      <c r="D316" s="296" t="s">
        <v>450</v>
      </c>
      <c r="E316" s="288">
        <v>900492874</v>
      </c>
      <c r="F316" s="83" t="s">
        <v>514</v>
      </c>
      <c r="G316" s="121" t="s">
        <v>239</v>
      </c>
      <c r="H316" s="121" t="s">
        <v>577</v>
      </c>
      <c r="I316" s="69" t="s">
        <v>248</v>
      </c>
      <c r="J316" s="69" t="s">
        <v>217</v>
      </c>
      <c r="K316" s="121" t="s">
        <v>725</v>
      </c>
      <c r="L316" s="87" t="s">
        <v>1252</v>
      </c>
      <c r="M316" s="72">
        <v>2277378.6</v>
      </c>
      <c r="N316" s="66">
        <f t="shared" si="46"/>
        <v>2277378.6</v>
      </c>
      <c r="O316" s="137">
        <v>44696</v>
      </c>
      <c r="P316" s="72">
        <f t="shared" si="48"/>
        <v>2630209</v>
      </c>
      <c r="Q316" s="72">
        <f t="shared" si="49"/>
        <v>2630209</v>
      </c>
      <c r="R316" s="129">
        <f t="shared" si="50"/>
        <v>2630209</v>
      </c>
      <c r="S316" s="204" t="e">
        <f t="shared" si="47"/>
        <v>#REF!</v>
      </c>
      <c r="T316" s="125"/>
      <c r="U316" s="126">
        <f t="shared" si="44"/>
        <v>564</v>
      </c>
      <c r="V316" s="127">
        <f t="shared" si="45"/>
        <v>45260</v>
      </c>
      <c r="W316" s="128">
        <f>VLOOKUP(V316,IPC!$B$9:$D$855,3,2)</f>
        <v>137.09</v>
      </c>
      <c r="X316" s="128">
        <f>VLOOKUP(O316,IPC!$B$9:$D$855,3,1)</f>
        <v>118.7</v>
      </c>
    </row>
    <row r="317" spans="1:24" s="67" customFormat="1" x14ac:dyDescent="0.25">
      <c r="A317" s="67" t="s">
        <v>76</v>
      </c>
      <c r="B317" s="134" t="s">
        <v>42</v>
      </c>
      <c r="C317" s="258"/>
      <c r="D317" s="296" t="s">
        <v>450</v>
      </c>
      <c r="E317" s="288">
        <v>900492874</v>
      </c>
      <c r="F317" s="83" t="s">
        <v>514</v>
      </c>
      <c r="G317" s="121" t="s">
        <v>239</v>
      </c>
      <c r="H317" s="121" t="s">
        <v>577</v>
      </c>
      <c r="I317" s="69" t="s">
        <v>248</v>
      </c>
      <c r="J317" s="69" t="s">
        <v>217</v>
      </c>
      <c r="K317" s="121" t="s">
        <v>726</v>
      </c>
      <c r="L317" s="87" t="s">
        <v>1253</v>
      </c>
      <c r="M317" s="72">
        <v>976500</v>
      </c>
      <c r="N317" s="66">
        <f t="shared" si="46"/>
        <v>976500</v>
      </c>
      <c r="O317" s="137">
        <v>44696</v>
      </c>
      <c r="P317" s="72">
        <f t="shared" si="48"/>
        <v>1127788</v>
      </c>
      <c r="Q317" s="72">
        <f t="shared" si="49"/>
        <v>1127788</v>
      </c>
      <c r="R317" s="129">
        <f t="shared" si="50"/>
        <v>1127788</v>
      </c>
      <c r="S317" s="204" t="e">
        <f t="shared" si="47"/>
        <v>#REF!</v>
      </c>
      <c r="T317" s="125"/>
      <c r="U317" s="126">
        <f t="shared" si="44"/>
        <v>564</v>
      </c>
      <c r="V317" s="127">
        <f t="shared" si="45"/>
        <v>45260</v>
      </c>
      <c r="W317" s="128">
        <f>VLOOKUP(V317,IPC!$B$9:$D$855,3,2)</f>
        <v>137.09</v>
      </c>
      <c r="X317" s="128">
        <f>VLOOKUP(O317,IPC!$B$9:$D$855,3,1)</f>
        <v>118.7</v>
      </c>
    </row>
    <row r="318" spans="1:24" s="67" customFormat="1" x14ac:dyDescent="0.25">
      <c r="A318" s="67" t="s">
        <v>76</v>
      </c>
      <c r="B318" s="134" t="s">
        <v>42</v>
      </c>
      <c r="C318" s="258"/>
      <c r="D318" s="296" t="s">
        <v>450</v>
      </c>
      <c r="E318" s="288">
        <v>900492874</v>
      </c>
      <c r="F318" s="83" t="s">
        <v>514</v>
      </c>
      <c r="G318" s="121" t="s">
        <v>239</v>
      </c>
      <c r="H318" s="121" t="s">
        <v>577</v>
      </c>
      <c r="I318" s="69" t="s">
        <v>248</v>
      </c>
      <c r="J318" s="69" t="s">
        <v>217</v>
      </c>
      <c r="K318" s="121" t="s">
        <v>727</v>
      </c>
      <c r="L318" s="87" t="s">
        <v>1254</v>
      </c>
      <c r="M318" s="72">
        <v>1765137.36</v>
      </c>
      <c r="N318" s="66">
        <f t="shared" si="46"/>
        <v>1765137.36</v>
      </c>
      <c r="O318" s="137">
        <v>44719</v>
      </c>
      <c r="P318" s="72">
        <f t="shared" si="48"/>
        <v>2028184</v>
      </c>
      <c r="Q318" s="72">
        <f t="shared" si="49"/>
        <v>2028184</v>
      </c>
      <c r="R318" s="129">
        <f t="shared" si="50"/>
        <v>2028184</v>
      </c>
      <c r="S318" s="204" t="e">
        <f t="shared" si="47"/>
        <v>#REF!</v>
      </c>
      <c r="T318" s="125"/>
      <c r="U318" s="126">
        <f t="shared" si="44"/>
        <v>541</v>
      </c>
      <c r="V318" s="127">
        <f t="shared" si="45"/>
        <v>45260</v>
      </c>
      <c r="W318" s="128">
        <f>VLOOKUP(V318,IPC!$B$9:$D$855,3,2)</f>
        <v>137.09</v>
      </c>
      <c r="X318" s="128">
        <f>VLOOKUP(O318,IPC!$B$9:$D$855,3,1)</f>
        <v>119.31</v>
      </c>
    </row>
    <row r="319" spans="1:24" s="67" customFormat="1" x14ac:dyDescent="0.25">
      <c r="A319" s="67" t="s">
        <v>76</v>
      </c>
      <c r="B319" s="134" t="s">
        <v>42</v>
      </c>
      <c r="C319" s="258"/>
      <c r="D319" s="296" t="s">
        <v>450</v>
      </c>
      <c r="E319" s="288">
        <v>900492874</v>
      </c>
      <c r="F319" s="83" t="s">
        <v>514</v>
      </c>
      <c r="G319" s="121" t="s">
        <v>239</v>
      </c>
      <c r="H319" s="121" t="s">
        <v>577</v>
      </c>
      <c r="I319" s="69" t="s">
        <v>248</v>
      </c>
      <c r="J319" s="69" t="s">
        <v>217</v>
      </c>
      <c r="K319" s="121" t="s">
        <v>728</v>
      </c>
      <c r="L319" s="87" t="s">
        <v>1255</v>
      </c>
      <c r="M319" s="72">
        <v>2277378.6</v>
      </c>
      <c r="N319" s="66">
        <f t="shared" si="46"/>
        <v>2277378.6</v>
      </c>
      <c r="O319" s="137">
        <v>44720</v>
      </c>
      <c r="P319" s="72">
        <f t="shared" si="48"/>
        <v>2616762</v>
      </c>
      <c r="Q319" s="72">
        <f t="shared" si="49"/>
        <v>2616762</v>
      </c>
      <c r="R319" s="129">
        <f t="shared" si="50"/>
        <v>2616762</v>
      </c>
      <c r="S319" s="204" t="e">
        <f t="shared" si="47"/>
        <v>#REF!</v>
      </c>
      <c r="T319" s="125"/>
      <c r="U319" s="126">
        <f t="shared" si="44"/>
        <v>540</v>
      </c>
      <c r="V319" s="127">
        <f t="shared" si="45"/>
        <v>45260</v>
      </c>
      <c r="W319" s="128">
        <f>VLOOKUP(V319,IPC!$B$9:$D$855,3,2)</f>
        <v>137.09</v>
      </c>
      <c r="X319" s="128">
        <f>VLOOKUP(O319,IPC!$B$9:$D$855,3,1)</f>
        <v>119.31</v>
      </c>
    </row>
    <row r="320" spans="1:24" s="67" customFormat="1" x14ac:dyDescent="0.25">
      <c r="A320" s="67" t="s">
        <v>76</v>
      </c>
      <c r="B320" s="134" t="s">
        <v>42</v>
      </c>
      <c r="C320" s="258"/>
      <c r="D320" s="296" t="s">
        <v>450</v>
      </c>
      <c r="E320" s="288">
        <v>900492874</v>
      </c>
      <c r="F320" s="83" t="s">
        <v>514</v>
      </c>
      <c r="G320" s="121" t="s">
        <v>239</v>
      </c>
      <c r="H320" s="121" t="s">
        <v>577</v>
      </c>
      <c r="I320" s="69" t="s">
        <v>248</v>
      </c>
      <c r="J320" s="69" t="s">
        <v>217</v>
      </c>
      <c r="K320" s="121" t="s">
        <v>729</v>
      </c>
      <c r="L320" s="87" t="s">
        <v>1256</v>
      </c>
      <c r="M320" s="72">
        <v>976500</v>
      </c>
      <c r="N320" s="66">
        <f t="shared" si="46"/>
        <v>976500</v>
      </c>
      <c r="O320" s="137">
        <v>44743</v>
      </c>
      <c r="P320" s="72">
        <f t="shared" si="48"/>
        <v>1113065</v>
      </c>
      <c r="Q320" s="72">
        <f t="shared" si="49"/>
        <v>1113065</v>
      </c>
      <c r="R320" s="129">
        <f t="shared" si="50"/>
        <v>1113065</v>
      </c>
      <c r="S320" s="204" t="e">
        <f t="shared" si="47"/>
        <v>#REF!</v>
      </c>
      <c r="T320" s="125"/>
      <c r="U320" s="126">
        <f t="shared" si="44"/>
        <v>517</v>
      </c>
      <c r="V320" s="127">
        <f t="shared" si="45"/>
        <v>45260</v>
      </c>
      <c r="W320" s="128">
        <f>VLOOKUP(V320,IPC!$B$9:$D$855,3,2)</f>
        <v>137.09</v>
      </c>
      <c r="X320" s="128">
        <f>VLOOKUP(O320,IPC!$B$9:$D$855,3,1)</f>
        <v>120.27</v>
      </c>
    </row>
    <row r="321" spans="1:24" s="67" customFormat="1" x14ac:dyDescent="0.25">
      <c r="A321" s="67" t="s">
        <v>76</v>
      </c>
      <c r="B321" s="134" t="s">
        <v>42</v>
      </c>
      <c r="C321" s="258"/>
      <c r="D321" s="296" t="s">
        <v>450</v>
      </c>
      <c r="E321" s="288">
        <v>900492874</v>
      </c>
      <c r="F321" s="83" t="s">
        <v>514</v>
      </c>
      <c r="G321" s="121" t="s">
        <v>239</v>
      </c>
      <c r="H321" s="121" t="s">
        <v>577</v>
      </c>
      <c r="I321" s="69" t="s">
        <v>248</v>
      </c>
      <c r="J321" s="69" t="s">
        <v>217</v>
      </c>
      <c r="K321" s="121" t="s">
        <v>730</v>
      </c>
      <c r="L321" s="87" t="s">
        <v>1257</v>
      </c>
      <c r="M321" s="72">
        <v>833700</v>
      </c>
      <c r="N321" s="66">
        <f t="shared" si="46"/>
        <v>833700</v>
      </c>
      <c r="O321" s="137">
        <v>44748</v>
      </c>
      <c r="P321" s="72">
        <f t="shared" si="48"/>
        <v>950295</v>
      </c>
      <c r="Q321" s="72">
        <f t="shared" si="49"/>
        <v>950295</v>
      </c>
      <c r="R321" s="129">
        <f t="shared" si="50"/>
        <v>950295</v>
      </c>
      <c r="S321" s="204" t="e">
        <f t="shared" si="47"/>
        <v>#REF!</v>
      </c>
      <c r="T321" s="125"/>
      <c r="U321" s="126">
        <f t="shared" si="44"/>
        <v>512</v>
      </c>
      <c r="V321" s="127">
        <f t="shared" si="45"/>
        <v>45260</v>
      </c>
      <c r="W321" s="128">
        <f>VLOOKUP(V321,IPC!$B$9:$D$855,3,2)</f>
        <v>137.09</v>
      </c>
      <c r="X321" s="128">
        <f>VLOOKUP(O321,IPC!$B$9:$D$855,3,1)</f>
        <v>120.27</v>
      </c>
    </row>
    <row r="322" spans="1:24" s="67" customFormat="1" x14ac:dyDescent="0.25">
      <c r="A322" s="67" t="s">
        <v>76</v>
      </c>
      <c r="B322" s="134" t="s">
        <v>42</v>
      </c>
      <c r="C322" s="258"/>
      <c r="D322" s="296" t="s">
        <v>450</v>
      </c>
      <c r="E322" s="288">
        <v>900728998</v>
      </c>
      <c r="F322" s="83" t="s">
        <v>514</v>
      </c>
      <c r="G322" s="121" t="s">
        <v>239</v>
      </c>
      <c r="H322" s="121" t="s">
        <v>577</v>
      </c>
      <c r="I322" s="69" t="s">
        <v>248</v>
      </c>
      <c r="J322" s="69" t="s">
        <v>217</v>
      </c>
      <c r="K322" s="121" t="s">
        <v>731</v>
      </c>
      <c r="L322" s="87" t="s">
        <v>1258</v>
      </c>
      <c r="M322" s="72">
        <v>850608</v>
      </c>
      <c r="N322" s="66">
        <f t="shared" si="46"/>
        <v>850608</v>
      </c>
      <c r="O322" s="137">
        <v>44752</v>
      </c>
      <c r="P322" s="72">
        <f t="shared" si="48"/>
        <v>969567</v>
      </c>
      <c r="Q322" s="72">
        <f t="shared" si="49"/>
        <v>969567</v>
      </c>
      <c r="R322" s="129">
        <f t="shared" si="50"/>
        <v>969567</v>
      </c>
      <c r="S322" s="204" t="e">
        <f t="shared" si="47"/>
        <v>#REF!</v>
      </c>
      <c r="T322" s="125"/>
      <c r="U322" s="126">
        <f t="shared" si="44"/>
        <v>508</v>
      </c>
      <c r="V322" s="127">
        <f t="shared" si="45"/>
        <v>45260</v>
      </c>
      <c r="W322" s="128">
        <f>VLOOKUP(V322,IPC!$B$9:$D$855,3,2)</f>
        <v>137.09</v>
      </c>
      <c r="X322" s="128">
        <f>VLOOKUP(O322,IPC!$B$9:$D$855,3,1)</f>
        <v>120.27</v>
      </c>
    </row>
    <row r="323" spans="1:24" s="67" customFormat="1" x14ac:dyDescent="0.25">
      <c r="A323" s="67" t="s">
        <v>76</v>
      </c>
      <c r="B323" s="134" t="s">
        <v>42</v>
      </c>
      <c r="C323" s="258"/>
      <c r="D323" s="296" t="s">
        <v>451</v>
      </c>
      <c r="E323" s="288">
        <v>823004940</v>
      </c>
      <c r="F323" s="83" t="s">
        <v>515</v>
      </c>
      <c r="G323" s="121" t="s">
        <v>239</v>
      </c>
      <c r="H323" s="121" t="s">
        <v>578</v>
      </c>
      <c r="I323" s="69" t="s">
        <v>248</v>
      </c>
      <c r="J323" s="69" t="s">
        <v>217</v>
      </c>
      <c r="K323" s="121" t="s">
        <v>732</v>
      </c>
      <c r="L323" s="87" t="s">
        <v>1259</v>
      </c>
      <c r="M323" s="72">
        <v>18138457</v>
      </c>
      <c r="N323" s="66">
        <f t="shared" si="46"/>
        <v>18138457</v>
      </c>
      <c r="O323" s="137">
        <v>45172</v>
      </c>
      <c r="P323" s="72">
        <f t="shared" si="48"/>
        <v>18269055</v>
      </c>
      <c r="Q323" s="72">
        <f t="shared" si="49"/>
        <v>18269055</v>
      </c>
      <c r="R323" s="129">
        <f t="shared" si="50"/>
        <v>18269055</v>
      </c>
      <c r="S323" s="204" t="e">
        <f t="shared" si="47"/>
        <v>#REF!</v>
      </c>
      <c r="T323" s="125"/>
      <c r="U323" s="126">
        <f t="shared" si="44"/>
        <v>88</v>
      </c>
      <c r="V323" s="127">
        <f t="shared" si="45"/>
        <v>45260</v>
      </c>
      <c r="W323" s="128">
        <f>VLOOKUP(V323,IPC!$B$9:$D$855,3,2)</f>
        <v>137.09</v>
      </c>
      <c r="X323" s="128">
        <f>VLOOKUP(O323,IPC!$B$9:$D$855,3,1)</f>
        <v>136.11000000000001</v>
      </c>
    </row>
    <row r="324" spans="1:24" s="67" customFormat="1" x14ac:dyDescent="0.25">
      <c r="A324" s="67" t="s">
        <v>76</v>
      </c>
      <c r="B324" s="134" t="s">
        <v>42</v>
      </c>
      <c r="C324" s="258"/>
      <c r="D324" s="296" t="s">
        <v>451</v>
      </c>
      <c r="E324" s="288">
        <v>823004940</v>
      </c>
      <c r="F324" s="83" t="s">
        <v>515</v>
      </c>
      <c r="G324" s="121" t="s">
        <v>239</v>
      </c>
      <c r="H324" s="121" t="s">
        <v>578</v>
      </c>
      <c r="I324" s="69" t="s">
        <v>248</v>
      </c>
      <c r="J324" s="69" t="s">
        <v>217</v>
      </c>
      <c r="K324" s="121" t="s">
        <v>733</v>
      </c>
      <c r="L324" s="87" t="s">
        <v>1260</v>
      </c>
      <c r="M324" s="72">
        <v>18285292.350000001</v>
      </c>
      <c r="N324" s="66">
        <f t="shared" si="46"/>
        <v>18285292.350000001</v>
      </c>
      <c r="O324" s="137">
        <v>45234</v>
      </c>
      <c r="P324" s="72">
        <f t="shared" si="48"/>
        <v>18285292</v>
      </c>
      <c r="Q324" s="72">
        <f t="shared" si="49"/>
        <v>18285292</v>
      </c>
      <c r="R324" s="129">
        <f t="shared" si="50"/>
        <v>18285292</v>
      </c>
      <c r="S324" s="204" t="e">
        <f t="shared" si="47"/>
        <v>#REF!</v>
      </c>
      <c r="T324" s="125"/>
      <c r="U324" s="126">
        <f t="shared" si="44"/>
        <v>26</v>
      </c>
      <c r="V324" s="127">
        <f t="shared" si="45"/>
        <v>45260</v>
      </c>
      <c r="W324" s="128">
        <f>VLOOKUP(V324,IPC!$B$9:$D$855,3,2)</f>
        <v>137.09</v>
      </c>
      <c r="X324" s="128">
        <f>VLOOKUP(O324,IPC!$B$9:$D$855,3,1)</f>
        <v>137.09</v>
      </c>
    </row>
    <row r="325" spans="1:24" s="67" customFormat="1" x14ac:dyDescent="0.25">
      <c r="A325" s="67" t="s">
        <v>76</v>
      </c>
      <c r="B325" s="134" t="s">
        <v>42</v>
      </c>
      <c r="C325" s="258"/>
      <c r="D325" s="296" t="s">
        <v>452</v>
      </c>
      <c r="E325" s="288">
        <v>900399132</v>
      </c>
      <c r="F325" s="83" t="s">
        <v>516</v>
      </c>
      <c r="G325" s="121" t="s">
        <v>108</v>
      </c>
      <c r="H325" s="121" t="s">
        <v>579</v>
      </c>
      <c r="I325" s="69" t="s">
        <v>248</v>
      </c>
      <c r="J325" s="69" t="s">
        <v>217</v>
      </c>
      <c r="K325" s="121" t="s">
        <v>734</v>
      </c>
      <c r="L325" s="87" t="s">
        <v>1261</v>
      </c>
      <c r="M325" s="72">
        <v>9912500.3200000003</v>
      </c>
      <c r="N325" s="66">
        <f t="shared" si="46"/>
        <v>9912500.3200000003</v>
      </c>
      <c r="O325" s="137">
        <v>45200</v>
      </c>
      <c r="P325" s="72">
        <f t="shared" si="48"/>
        <v>9958994</v>
      </c>
      <c r="Q325" s="72">
        <f t="shared" si="49"/>
        <v>9958994</v>
      </c>
      <c r="R325" s="129">
        <f t="shared" si="50"/>
        <v>9958994</v>
      </c>
      <c r="S325" s="204" t="e">
        <f t="shared" si="47"/>
        <v>#REF!</v>
      </c>
      <c r="T325" s="125"/>
      <c r="U325" s="126">
        <f t="shared" si="44"/>
        <v>60</v>
      </c>
      <c r="V325" s="127">
        <f t="shared" si="45"/>
        <v>45260</v>
      </c>
      <c r="W325" s="128">
        <f>VLOOKUP(V325,IPC!$B$9:$D$855,3,2)</f>
        <v>137.09</v>
      </c>
      <c r="X325" s="128">
        <f>VLOOKUP(O325,IPC!$B$9:$D$855,3,1)</f>
        <v>136.44999999999999</v>
      </c>
    </row>
    <row r="326" spans="1:24" s="67" customFormat="1" x14ac:dyDescent="0.25">
      <c r="A326" s="67" t="s">
        <v>76</v>
      </c>
      <c r="B326" s="134" t="s">
        <v>42</v>
      </c>
      <c r="C326" s="258"/>
      <c r="D326" s="296" t="s">
        <v>453</v>
      </c>
      <c r="E326" s="288">
        <v>900854273</v>
      </c>
      <c r="F326" s="83" t="s">
        <v>517</v>
      </c>
      <c r="G326" s="121" t="s">
        <v>108</v>
      </c>
      <c r="H326" s="121" t="s">
        <v>580</v>
      </c>
      <c r="I326" s="69" t="s">
        <v>248</v>
      </c>
      <c r="J326" s="69" t="s">
        <v>217</v>
      </c>
      <c r="K326" s="121" t="s">
        <v>735</v>
      </c>
      <c r="L326" s="87" t="s">
        <v>1262</v>
      </c>
      <c r="M326" s="72">
        <v>500000</v>
      </c>
      <c r="N326" s="66">
        <f t="shared" si="46"/>
        <v>500000</v>
      </c>
      <c r="O326" s="137">
        <v>44866</v>
      </c>
      <c r="P326" s="72">
        <f t="shared" si="48"/>
        <v>550739</v>
      </c>
      <c r="Q326" s="72">
        <f t="shared" si="49"/>
        <v>550739</v>
      </c>
      <c r="R326" s="129">
        <f t="shared" si="50"/>
        <v>550739</v>
      </c>
      <c r="S326" s="204" t="e">
        <f t="shared" si="47"/>
        <v>#REF!</v>
      </c>
      <c r="T326" s="125"/>
      <c r="U326" s="126">
        <f t="shared" si="44"/>
        <v>394</v>
      </c>
      <c r="V326" s="127">
        <f t="shared" si="45"/>
        <v>45260</v>
      </c>
      <c r="W326" s="128">
        <f>VLOOKUP(V326,IPC!$B$9:$D$855,3,2)</f>
        <v>137.09</v>
      </c>
      <c r="X326" s="128">
        <f>VLOOKUP(O326,IPC!$B$9:$D$855,3,1)</f>
        <v>124.46</v>
      </c>
    </row>
    <row r="327" spans="1:24" s="67" customFormat="1" ht="26.4" x14ac:dyDescent="0.25">
      <c r="A327" s="67" t="s">
        <v>76</v>
      </c>
      <c r="B327" s="134" t="s">
        <v>42</v>
      </c>
      <c r="C327" s="258"/>
      <c r="D327" s="296" t="s">
        <v>454</v>
      </c>
      <c r="E327" s="288">
        <v>900532977</v>
      </c>
      <c r="F327" s="83" t="s">
        <v>518</v>
      </c>
      <c r="G327" s="121" t="s">
        <v>108</v>
      </c>
      <c r="H327" s="121" t="s">
        <v>581</v>
      </c>
      <c r="I327" s="69" t="s">
        <v>248</v>
      </c>
      <c r="J327" s="69" t="s">
        <v>217</v>
      </c>
      <c r="K327" s="121" t="s">
        <v>736</v>
      </c>
      <c r="L327" s="87" t="s">
        <v>1263</v>
      </c>
      <c r="M327" s="72">
        <v>1789151.7</v>
      </c>
      <c r="N327" s="66">
        <f t="shared" si="46"/>
        <v>1789151.7</v>
      </c>
      <c r="O327" s="137">
        <v>44713</v>
      </c>
      <c r="P327" s="72">
        <f t="shared" si="48"/>
        <v>2055777</v>
      </c>
      <c r="Q327" s="72">
        <f t="shared" si="49"/>
        <v>2055777</v>
      </c>
      <c r="R327" s="129">
        <f t="shared" si="50"/>
        <v>2055777</v>
      </c>
      <c r="S327" s="204" t="e">
        <f t="shared" si="47"/>
        <v>#REF!</v>
      </c>
      <c r="T327" s="125"/>
      <c r="U327" s="126">
        <f t="shared" si="44"/>
        <v>547</v>
      </c>
      <c r="V327" s="127">
        <f t="shared" si="45"/>
        <v>45260</v>
      </c>
      <c r="W327" s="128">
        <f>VLOOKUP(V327,IPC!$B$9:$D$855,3,2)</f>
        <v>137.09</v>
      </c>
      <c r="X327" s="128">
        <f>VLOOKUP(O327,IPC!$B$9:$D$855,3,1)</f>
        <v>119.31</v>
      </c>
    </row>
    <row r="328" spans="1:24" s="67" customFormat="1" ht="26.4" x14ac:dyDescent="0.25">
      <c r="A328" s="67" t="s">
        <v>76</v>
      </c>
      <c r="B328" s="134" t="s">
        <v>42</v>
      </c>
      <c r="C328" s="258"/>
      <c r="D328" s="296" t="s">
        <v>454</v>
      </c>
      <c r="E328" s="288">
        <v>900532977</v>
      </c>
      <c r="F328" s="83" t="s">
        <v>518</v>
      </c>
      <c r="G328" s="121" t="s">
        <v>108</v>
      </c>
      <c r="H328" s="121" t="s">
        <v>581</v>
      </c>
      <c r="I328" s="69" t="s">
        <v>248</v>
      </c>
      <c r="J328" s="69" t="s">
        <v>217</v>
      </c>
      <c r="K328" s="121" t="s">
        <v>737</v>
      </c>
      <c r="L328" s="87" t="s">
        <v>1264</v>
      </c>
      <c r="M328" s="72">
        <v>5687606.4000000004</v>
      </c>
      <c r="N328" s="66">
        <f t="shared" si="46"/>
        <v>5687606.4000000004</v>
      </c>
      <c r="O328" s="137">
        <v>44726</v>
      </c>
      <c r="P328" s="72">
        <f t="shared" si="48"/>
        <v>6535194</v>
      </c>
      <c r="Q328" s="72">
        <f t="shared" si="49"/>
        <v>6535194</v>
      </c>
      <c r="R328" s="129">
        <f t="shared" si="50"/>
        <v>6535194</v>
      </c>
      <c r="S328" s="204" t="e">
        <f t="shared" si="47"/>
        <v>#REF!</v>
      </c>
      <c r="T328" s="125"/>
      <c r="U328" s="126">
        <f t="shared" si="44"/>
        <v>534</v>
      </c>
      <c r="V328" s="127">
        <f t="shared" si="45"/>
        <v>45260</v>
      </c>
      <c r="W328" s="128">
        <f>VLOOKUP(V328,IPC!$B$9:$D$855,3,2)</f>
        <v>137.09</v>
      </c>
      <c r="X328" s="128">
        <f>VLOOKUP(O328,IPC!$B$9:$D$855,3,1)</f>
        <v>119.31</v>
      </c>
    </row>
    <row r="329" spans="1:24" s="67" customFormat="1" ht="26.4" x14ac:dyDescent="0.25">
      <c r="A329" s="67" t="s">
        <v>76</v>
      </c>
      <c r="B329" s="134" t="s">
        <v>42</v>
      </c>
      <c r="C329" s="258"/>
      <c r="D329" s="296" t="s">
        <v>454</v>
      </c>
      <c r="E329" s="288">
        <v>900532977</v>
      </c>
      <c r="F329" s="83" t="s">
        <v>518</v>
      </c>
      <c r="G329" s="121" t="s">
        <v>108</v>
      </c>
      <c r="H329" s="121" t="s">
        <v>581</v>
      </c>
      <c r="I329" s="69" t="s">
        <v>248</v>
      </c>
      <c r="J329" s="69" t="s">
        <v>217</v>
      </c>
      <c r="K329" s="121" t="s">
        <v>738</v>
      </c>
      <c r="L329" s="87" t="s">
        <v>1265</v>
      </c>
      <c r="M329" s="72">
        <v>6977256</v>
      </c>
      <c r="N329" s="66">
        <f t="shared" si="46"/>
        <v>6977256</v>
      </c>
      <c r="O329" s="137">
        <v>44762</v>
      </c>
      <c r="P329" s="72">
        <f t="shared" si="48"/>
        <v>7953039</v>
      </c>
      <c r="Q329" s="72">
        <f t="shared" si="49"/>
        <v>7953039</v>
      </c>
      <c r="R329" s="129">
        <f t="shared" si="50"/>
        <v>7953039</v>
      </c>
      <c r="S329" s="204" t="e">
        <f t="shared" si="47"/>
        <v>#REF!</v>
      </c>
      <c r="T329" s="125"/>
      <c r="U329" s="126">
        <f t="shared" si="44"/>
        <v>498</v>
      </c>
      <c r="V329" s="127">
        <f t="shared" si="45"/>
        <v>45260</v>
      </c>
      <c r="W329" s="128">
        <f>VLOOKUP(V329,IPC!$B$9:$D$855,3,2)</f>
        <v>137.09</v>
      </c>
      <c r="X329" s="128">
        <f>VLOOKUP(O329,IPC!$B$9:$D$855,3,1)</f>
        <v>120.27</v>
      </c>
    </row>
    <row r="330" spans="1:24" s="67" customFormat="1" x14ac:dyDescent="0.25">
      <c r="A330" s="67" t="s">
        <v>76</v>
      </c>
      <c r="B330" s="134" t="s">
        <v>42</v>
      </c>
      <c r="C330" s="258"/>
      <c r="D330" s="296" t="s">
        <v>455</v>
      </c>
      <c r="E330" s="288">
        <v>901450116</v>
      </c>
      <c r="F330" s="83" t="s">
        <v>519</v>
      </c>
      <c r="G330" s="121" t="s">
        <v>239</v>
      </c>
      <c r="H330" s="121" t="s">
        <v>582</v>
      </c>
      <c r="I330" s="69" t="s">
        <v>248</v>
      </c>
      <c r="J330" s="69" t="s">
        <v>217</v>
      </c>
      <c r="K330" s="121" t="s">
        <v>739</v>
      </c>
      <c r="L330" s="87" t="s">
        <v>1266</v>
      </c>
      <c r="M330" s="72">
        <v>51021.7</v>
      </c>
      <c r="N330" s="66">
        <f t="shared" si="46"/>
        <v>51021.7</v>
      </c>
      <c r="O330" s="137">
        <v>44812</v>
      </c>
      <c r="P330" s="72">
        <f t="shared" si="48"/>
        <v>57038</v>
      </c>
      <c r="Q330" s="72">
        <f t="shared" si="49"/>
        <v>57038</v>
      </c>
      <c r="R330" s="129">
        <f t="shared" si="50"/>
        <v>57038</v>
      </c>
      <c r="S330" s="204" t="e">
        <f t="shared" si="47"/>
        <v>#REF!</v>
      </c>
      <c r="T330" s="125"/>
      <c r="U330" s="126">
        <f t="shared" si="44"/>
        <v>448</v>
      </c>
      <c r="V330" s="127">
        <f t="shared" si="45"/>
        <v>45260</v>
      </c>
      <c r="W330" s="128">
        <f>VLOOKUP(V330,IPC!$B$9:$D$855,3,2)</f>
        <v>137.09</v>
      </c>
      <c r="X330" s="128">
        <f>VLOOKUP(O330,IPC!$B$9:$D$855,3,1)</f>
        <v>122.63</v>
      </c>
    </row>
    <row r="331" spans="1:24" s="67" customFormat="1" x14ac:dyDescent="0.25">
      <c r="A331" s="67" t="s">
        <v>76</v>
      </c>
      <c r="B331" s="134" t="s">
        <v>42</v>
      </c>
      <c r="C331" s="258"/>
      <c r="D331" s="296" t="s">
        <v>455</v>
      </c>
      <c r="E331" s="288">
        <v>901450116</v>
      </c>
      <c r="F331" s="83" t="s">
        <v>519</v>
      </c>
      <c r="G331" s="121" t="s">
        <v>239</v>
      </c>
      <c r="H331" s="121" t="s">
        <v>582</v>
      </c>
      <c r="I331" s="69" t="s">
        <v>248</v>
      </c>
      <c r="J331" s="69" t="s">
        <v>217</v>
      </c>
      <c r="K331" s="121" t="s">
        <v>740</v>
      </c>
      <c r="L331" s="87" t="s">
        <v>1267</v>
      </c>
      <c r="M331" s="72">
        <v>992000</v>
      </c>
      <c r="N331" s="66">
        <f t="shared" si="46"/>
        <v>992000</v>
      </c>
      <c r="O331" s="137">
        <v>44812</v>
      </c>
      <c r="P331" s="72">
        <f t="shared" si="48"/>
        <v>1108972</v>
      </c>
      <c r="Q331" s="72">
        <f t="shared" si="49"/>
        <v>1108972</v>
      </c>
      <c r="R331" s="129">
        <f t="shared" si="50"/>
        <v>1108972</v>
      </c>
      <c r="S331" s="204" t="e">
        <f t="shared" si="47"/>
        <v>#REF!</v>
      </c>
      <c r="T331" s="125"/>
      <c r="U331" s="126">
        <f t="shared" si="44"/>
        <v>448</v>
      </c>
      <c r="V331" s="127">
        <f t="shared" si="45"/>
        <v>45260</v>
      </c>
      <c r="W331" s="128">
        <f>VLOOKUP(V331,IPC!$B$9:$D$855,3,2)</f>
        <v>137.09</v>
      </c>
      <c r="X331" s="128">
        <f>VLOOKUP(O331,IPC!$B$9:$D$855,3,1)</f>
        <v>122.63</v>
      </c>
    </row>
    <row r="332" spans="1:24" s="67" customFormat="1" x14ac:dyDescent="0.25">
      <c r="A332" s="67" t="s">
        <v>76</v>
      </c>
      <c r="B332" s="134" t="s">
        <v>42</v>
      </c>
      <c r="C332" s="258"/>
      <c r="D332" s="296" t="s">
        <v>455</v>
      </c>
      <c r="E332" s="288">
        <v>901450116</v>
      </c>
      <c r="F332" s="83" t="s">
        <v>519</v>
      </c>
      <c r="G332" s="121" t="s">
        <v>239</v>
      </c>
      <c r="H332" s="121" t="s">
        <v>582</v>
      </c>
      <c r="I332" s="69" t="s">
        <v>248</v>
      </c>
      <c r="J332" s="69" t="s">
        <v>217</v>
      </c>
      <c r="K332" s="121" t="s">
        <v>741</v>
      </c>
      <c r="L332" s="87" t="s">
        <v>1268</v>
      </c>
      <c r="M332" s="72">
        <v>1286757.52</v>
      </c>
      <c r="N332" s="66">
        <f t="shared" si="46"/>
        <v>1286757.52</v>
      </c>
      <c r="O332" s="137">
        <v>44825</v>
      </c>
      <c r="P332" s="72">
        <f t="shared" si="48"/>
        <v>1438486</v>
      </c>
      <c r="Q332" s="72">
        <f t="shared" si="49"/>
        <v>1438486</v>
      </c>
      <c r="R332" s="129">
        <f t="shared" si="50"/>
        <v>1438486</v>
      </c>
      <c r="S332" s="204" t="e">
        <f t="shared" si="47"/>
        <v>#REF!</v>
      </c>
      <c r="T332" s="125"/>
      <c r="U332" s="126">
        <f t="shared" si="44"/>
        <v>435</v>
      </c>
      <c r="V332" s="127">
        <f t="shared" si="45"/>
        <v>45260</v>
      </c>
      <c r="W332" s="128">
        <f>VLOOKUP(V332,IPC!$B$9:$D$855,3,2)</f>
        <v>137.09</v>
      </c>
      <c r="X332" s="128">
        <f>VLOOKUP(O332,IPC!$B$9:$D$855,3,1)</f>
        <v>122.63</v>
      </c>
    </row>
    <row r="333" spans="1:24" s="67" customFormat="1" x14ac:dyDescent="0.25">
      <c r="A333" s="67" t="s">
        <v>76</v>
      </c>
      <c r="B333" s="134" t="s">
        <v>42</v>
      </c>
      <c r="C333" s="258"/>
      <c r="D333" s="296" t="s">
        <v>455</v>
      </c>
      <c r="E333" s="288">
        <v>901450116</v>
      </c>
      <c r="F333" s="83" t="s">
        <v>519</v>
      </c>
      <c r="G333" s="121" t="s">
        <v>239</v>
      </c>
      <c r="H333" s="121" t="s">
        <v>582</v>
      </c>
      <c r="I333" s="69" t="s">
        <v>248</v>
      </c>
      <c r="J333" s="69" t="s">
        <v>217</v>
      </c>
      <c r="K333" s="121" t="s">
        <v>742</v>
      </c>
      <c r="L333" s="87" t="s">
        <v>1269</v>
      </c>
      <c r="M333" s="72">
        <v>707750</v>
      </c>
      <c r="N333" s="66">
        <f t="shared" si="46"/>
        <v>707750</v>
      </c>
      <c r="O333" s="137">
        <v>44837</v>
      </c>
      <c r="P333" s="72">
        <f t="shared" si="48"/>
        <v>785568</v>
      </c>
      <c r="Q333" s="72">
        <f t="shared" si="49"/>
        <v>785568</v>
      </c>
      <c r="R333" s="129">
        <f t="shared" si="50"/>
        <v>785568</v>
      </c>
      <c r="S333" s="204" t="e">
        <f t="shared" si="47"/>
        <v>#REF!</v>
      </c>
      <c r="T333" s="125"/>
      <c r="U333" s="126">
        <f t="shared" si="44"/>
        <v>423</v>
      </c>
      <c r="V333" s="127">
        <f t="shared" si="45"/>
        <v>45260</v>
      </c>
      <c r="W333" s="128">
        <f>VLOOKUP(V333,IPC!$B$9:$D$855,3,2)</f>
        <v>137.09</v>
      </c>
      <c r="X333" s="128">
        <f>VLOOKUP(O333,IPC!$B$9:$D$855,3,1)</f>
        <v>123.51</v>
      </c>
    </row>
    <row r="334" spans="1:24" s="67" customFormat="1" x14ac:dyDescent="0.25">
      <c r="A334" s="67" t="s">
        <v>76</v>
      </c>
      <c r="B334" s="134" t="s">
        <v>42</v>
      </c>
      <c r="C334" s="258"/>
      <c r="D334" s="296" t="s">
        <v>455</v>
      </c>
      <c r="E334" s="288">
        <v>901450116</v>
      </c>
      <c r="F334" s="83" t="s">
        <v>519</v>
      </c>
      <c r="G334" s="121" t="s">
        <v>239</v>
      </c>
      <c r="H334" s="121" t="s">
        <v>582</v>
      </c>
      <c r="I334" s="69" t="s">
        <v>248</v>
      </c>
      <c r="J334" s="69" t="s">
        <v>217</v>
      </c>
      <c r="K334" s="121" t="s">
        <v>743</v>
      </c>
      <c r="L334" s="87" t="s">
        <v>1270</v>
      </c>
      <c r="M334" s="72">
        <v>2519500.92</v>
      </c>
      <c r="N334" s="66">
        <f t="shared" si="46"/>
        <v>2519500.92</v>
      </c>
      <c r="O334" s="137">
        <v>44839</v>
      </c>
      <c r="P334" s="72">
        <f t="shared" si="48"/>
        <v>2796522</v>
      </c>
      <c r="Q334" s="72">
        <f t="shared" si="49"/>
        <v>2796522</v>
      </c>
      <c r="R334" s="129">
        <f t="shared" si="50"/>
        <v>2796522</v>
      </c>
      <c r="S334" s="204" t="e">
        <f t="shared" si="47"/>
        <v>#REF!</v>
      </c>
      <c r="T334" s="125"/>
      <c r="U334" s="126">
        <f t="shared" si="44"/>
        <v>421</v>
      </c>
      <c r="V334" s="127">
        <f t="shared" si="45"/>
        <v>45260</v>
      </c>
      <c r="W334" s="128">
        <f>VLOOKUP(V334,IPC!$B$9:$D$855,3,2)</f>
        <v>137.09</v>
      </c>
      <c r="X334" s="128">
        <f>VLOOKUP(O334,IPC!$B$9:$D$855,3,1)</f>
        <v>123.51</v>
      </c>
    </row>
    <row r="335" spans="1:24" s="67" customFormat="1" x14ac:dyDescent="0.25">
      <c r="A335" s="67" t="s">
        <v>76</v>
      </c>
      <c r="B335" s="134" t="s">
        <v>42</v>
      </c>
      <c r="C335" s="258"/>
      <c r="D335" s="296" t="s">
        <v>455</v>
      </c>
      <c r="E335" s="288">
        <v>901450116</v>
      </c>
      <c r="F335" s="83" t="s">
        <v>519</v>
      </c>
      <c r="G335" s="121" t="s">
        <v>239</v>
      </c>
      <c r="H335" s="121" t="s">
        <v>582</v>
      </c>
      <c r="I335" s="69" t="s">
        <v>248</v>
      </c>
      <c r="J335" s="69" t="s">
        <v>217</v>
      </c>
      <c r="K335" s="121" t="s">
        <v>744</v>
      </c>
      <c r="L335" s="87" t="s">
        <v>1271</v>
      </c>
      <c r="M335" s="72">
        <v>1024750</v>
      </c>
      <c r="N335" s="66">
        <f t="shared" si="46"/>
        <v>1024750</v>
      </c>
      <c r="O335" s="137">
        <v>44839</v>
      </c>
      <c r="P335" s="72">
        <f t="shared" si="48"/>
        <v>1137422</v>
      </c>
      <c r="Q335" s="72">
        <f t="shared" si="49"/>
        <v>1137422</v>
      </c>
      <c r="R335" s="129">
        <f t="shared" si="50"/>
        <v>1137422</v>
      </c>
      <c r="S335" s="204" t="e">
        <f t="shared" si="47"/>
        <v>#REF!</v>
      </c>
      <c r="T335" s="125"/>
      <c r="U335" s="126">
        <f t="shared" si="44"/>
        <v>421</v>
      </c>
      <c r="V335" s="127">
        <f t="shared" si="45"/>
        <v>45260</v>
      </c>
      <c r="W335" s="128">
        <f>VLOOKUP(V335,IPC!$B$9:$D$855,3,2)</f>
        <v>137.09</v>
      </c>
      <c r="X335" s="128">
        <f>VLOOKUP(O335,IPC!$B$9:$D$855,3,1)</f>
        <v>123.51</v>
      </c>
    </row>
    <row r="336" spans="1:24" s="67" customFormat="1" x14ac:dyDescent="0.25">
      <c r="A336" s="67" t="s">
        <v>76</v>
      </c>
      <c r="B336" s="134" t="s">
        <v>42</v>
      </c>
      <c r="C336" s="258"/>
      <c r="D336" s="296" t="s">
        <v>455</v>
      </c>
      <c r="E336" s="288">
        <v>901450116</v>
      </c>
      <c r="F336" s="83" t="s">
        <v>519</v>
      </c>
      <c r="G336" s="121" t="s">
        <v>239</v>
      </c>
      <c r="H336" s="121" t="s">
        <v>582</v>
      </c>
      <c r="I336" s="69" t="s">
        <v>248</v>
      </c>
      <c r="J336" s="69" t="s">
        <v>217</v>
      </c>
      <c r="K336" s="121" t="s">
        <v>745</v>
      </c>
      <c r="L336" s="87" t="s">
        <v>1272</v>
      </c>
      <c r="M336" s="72">
        <v>573500</v>
      </c>
      <c r="N336" s="66">
        <f t="shared" si="46"/>
        <v>573500</v>
      </c>
      <c r="O336" s="137">
        <v>44843</v>
      </c>
      <c r="P336" s="72">
        <f t="shared" si="48"/>
        <v>636557</v>
      </c>
      <c r="Q336" s="72">
        <f t="shared" si="49"/>
        <v>636557</v>
      </c>
      <c r="R336" s="129">
        <f t="shared" si="50"/>
        <v>636557</v>
      </c>
      <c r="S336" s="204" t="e">
        <f t="shared" si="47"/>
        <v>#REF!</v>
      </c>
      <c r="T336" s="125"/>
      <c r="U336" s="126">
        <f t="shared" si="44"/>
        <v>417</v>
      </c>
      <c r="V336" s="127">
        <f t="shared" si="45"/>
        <v>45260</v>
      </c>
      <c r="W336" s="128">
        <f>VLOOKUP(V336,IPC!$B$9:$D$855,3,2)</f>
        <v>137.09</v>
      </c>
      <c r="X336" s="128">
        <f>VLOOKUP(O336,IPC!$B$9:$D$855,3,1)</f>
        <v>123.51</v>
      </c>
    </row>
    <row r="337" spans="1:24" s="67" customFormat="1" x14ac:dyDescent="0.25">
      <c r="A337" s="67" t="s">
        <v>76</v>
      </c>
      <c r="B337" s="134" t="s">
        <v>42</v>
      </c>
      <c r="C337" s="258"/>
      <c r="D337" s="296" t="s">
        <v>455</v>
      </c>
      <c r="E337" s="288">
        <v>901450116</v>
      </c>
      <c r="F337" s="83" t="s">
        <v>519</v>
      </c>
      <c r="G337" s="121" t="s">
        <v>239</v>
      </c>
      <c r="H337" s="121" t="s">
        <v>582</v>
      </c>
      <c r="I337" s="69" t="s">
        <v>248</v>
      </c>
      <c r="J337" s="69" t="s">
        <v>217</v>
      </c>
      <c r="K337" s="121" t="s">
        <v>746</v>
      </c>
      <c r="L337" s="87" t="s">
        <v>1273</v>
      </c>
      <c r="M337" s="72">
        <v>1540778.4</v>
      </c>
      <c r="N337" s="66">
        <f t="shared" si="46"/>
        <v>1540778.4</v>
      </c>
      <c r="O337" s="137">
        <v>44864</v>
      </c>
      <c r="P337" s="72">
        <f t="shared" si="48"/>
        <v>1710188</v>
      </c>
      <c r="Q337" s="72">
        <f t="shared" si="49"/>
        <v>1710188</v>
      </c>
      <c r="R337" s="129">
        <f t="shared" si="50"/>
        <v>1710188</v>
      </c>
      <c r="S337" s="204" t="e">
        <f t="shared" si="47"/>
        <v>#REF!</v>
      </c>
      <c r="T337" s="125"/>
      <c r="U337" s="126">
        <f t="shared" si="44"/>
        <v>396</v>
      </c>
      <c r="V337" s="127">
        <f t="shared" si="45"/>
        <v>45260</v>
      </c>
      <c r="W337" s="128">
        <f>VLOOKUP(V337,IPC!$B$9:$D$855,3,2)</f>
        <v>137.09</v>
      </c>
      <c r="X337" s="128">
        <f>VLOOKUP(O337,IPC!$B$9:$D$855,3,1)</f>
        <v>123.51</v>
      </c>
    </row>
    <row r="338" spans="1:24" s="67" customFormat="1" x14ac:dyDescent="0.25">
      <c r="A338" s="67" t="s">
        <v>76</v>
      </c>
      <c r="B338" s="134" t="s">
        <v>42</v>
      </c>
      <c r="C338" s="258"/>
      <c r="D338" s="296" t="s">
        <v>455</v>
      </c>
      <c r="E338" s="288">
        <v>901450116</v>
      </c>
      <c r="F338" s="83" t="s">
        <v>519</v>
      </c>
      <c r="G338" s="121" t="s">
        <v>239</v>
      </c>
      <c r="H338" s="121" t="s">
        <v>582</v>
      </c>
      <c r="I338" s="69" t="s">
        <v>248</v>
      </c>
      <c r="J338" s="69" t="s">
        <v>217</v>
      </c>
      <c r="K338" s="121" t="s">
        <v>747</v>
      </c>
      <c r="L338" s="87" t="s">
        <v>1274</v>
      </c>
      <c r="M338" s="72">
        <v>1199268.1499999999</v>
      </c>
      <c r="N338" s="66">
        <f t="shared" si="46"/>
        <v>1199268.1499999999</v>
      </c>
      <c r="O338" s="137">
        <v>44886</v>
      </c>
      <c r="P338" s="72">
        <f t="shared" si="48"/>
        <v>1320968</v>
      </c>
      <c r="Q338" s="72">
        <f t="shared" si="49"/>
        <v>1320968</v>
      </c>
      <c r="R338" s="129">
        <f t="shared" si="50"/>
        <v>1320968</v>
      </c>
      <c r="S338" s="204" t="e">
        <f t="shared" si="47"/>
        <v>#REF!</v>
      </c>
      <c r="T338" s="125"/>
      <c r="U338" s="126">
        <f t="shared" si="44"/>
        <v>374</v>
      </c>
      <c r="V338" s="127">
        <f t="shared" si="45"/>
        <v>45260</v>
      </c>
      <c r="W338" s="128">
        <f>VLOOKUP(V338,IPC!$B$9:$D$855,3,2)</f>
        <v>137.09</v>
      </c>
      <c r="X338" s="128">
        <f>VLOOKUP(O338,IPC!$B$9:$D$855,3,1)</f>
        <v>124.46</v>
      </c>
    </row>
    <row r="339" spans="1:24" s="67" customFormat="1" x14ac:dyDescent="0.25">
      <c r="A339" s="67" t="s">
        <v>76</v>
      </c>
      <c r="B339" s="134" t="s">
        <v>42</v>
      </c>
      <c r="C339" s="258"/>
      <c r="D339" s="296" t="s">
        <v>455</v>
      </c>
      <c r="E339" s="288">
        <v>901450116</v>
      </c>
      <c r="F339" s="83" t="s">
        <v>519</v>
      </c>
      <c r="G339" s="121" t="s">
        <v>239</v>
      </c>
      <c r="H339" s="121" t="s">
        <v>582</v>
      </c>
      <c r="I339" s="69" t="s">
        <v>248</v>
      </c>
      <c r="J339" s="69" t="s">
        <v>217</v>
      </c>
      <c r="K339" s="121" t="s">
        <v>748</v>
      </c>
      <c r="L339" s="87" t="s">
        <v>1275</v>
      </c>
      <c r="M339" s="72">
        <v>1013670</v>
      </c>
      <c r="N339" s="66">
        <f t="shared" si="46"/>
        <v>1013670</v>
      </c>
      <c r="O339" s="137">
        <v>44895</v>
      </c>
      <c r="P339" s="72">
        <f t="shared" si="48"/>
        <v>1116536</v>
      </c>
      <c r="Q339" s="72">
        <f t="shared" si="49"/>
        <v>1116536</v>
      </c>
      <c r="R339" s="129">
        <f t="shared" si="50"/>
        <v>1116536</v>
      </c>
      <c r="S339" s="204" t="e">
        <f t="shared" si="47"/>
        <v>#REF!</v>
      </c>
      <c r="T339" s="125"/>
      <c r="U339" s="126">
        <f t="shared" si="44"/>
        <v>365</v>
      </c>
      <c r="V339" s="127">
        <f t="shared" si="45"/>
        <v>45260</v>
      </c>
      <c r="W339" s="128">
        <f>VLOOKUP(V339,IPC!$B$9:$D$855,3,2)</f>
        <v>137.09</v>
      </c>
      <c r="X339" s="128">
        <f>VLOOKUP(O339,IPC!$B$9:$D$855,3,1)</f>
        <v>124.46</v>
      </c>
    </row>
    <row r="340" spans="1:24" s="67" customFormat="1" x14ac:dyDescent="0.25">
      <c r="A340" s="67" t="s">
        <v>76</v>
      </c>
      <c r="B340" s="134" t="s">
        <v>42</v>
      </c>
      <c r="C340" s="258"/>
      <c r="D340" s="296" t="s">
        <v>455</v>
      </c>
      <c r="E340" s="288">
        <v>901450116</v>
      </c>
      <c r="F340" s="83" t="s">
        <v>519</v>
      </c>
      <c r="G340" s="121" t="s">
        <v>239</v>
      </c>
      <c r="H340" s="121" t="s">
        <v>582</v>
      </c>
      <c r="I340" s="69" t="s">
        <v>248</v>
      </c>
      <c r="J340" s="69" t="s">
        <v>217</v>
      </c>
      <c r="K340" s="121" t="s">
        <v>749</v>
      </c>
      <c r="L340" s="87" t="s">
        <v>1276</v>
      </c>
      <c r="M340" s="72">
        <v>499250</v>
      </c>
      <c r="N340" s="66">
        <f t="shared" si="46"/>
        <v>499250</v>
      </c>
      <c r="O340" s="137">
        <v>44895</v>
      </c>
      <c r="P340" s="72">
        <f t="shared" si="48"/>
        <v>549913</v>
      </c>
      <c r="Q340" s="72">
        <f t="shared" si="49"/>
        <v>549913</v>
      </c>
      <c r="R340" s="129">
        <f t="shared" si="50"/>
        <v>549913</v>
      </c>
      <c r="S340" s="204" t="e">
        <f t="shared" si="47"/>
        <v>#REF!</v>
      </c>
      <c r="T340" s="125"/>
      <c r="U340" s="126">
        <f t="shared" si="44"/>
        <v>365</v>
      </c>
      <c r="V340" s="127">
        <f t="shared" si="45"/>
        <v>45260</v>
      </c>
      <c r="W340" s="128">
        <f>VLOOKUP(V340,IPC!$B$9:$D$855,3,2)</f>
        <v>137.09</v>
      </c>
      <c r="X340" s="128">
        <f>VLOOKUP(O340,IPC!$B$9:$D$855,3,1)</f>
        <v>124.46</v>
      </c>
    </row>
    <row r="341" spans="1:24" s="67" customFormat="1" x14ac:dyDescent="0.25">
      <c r="A341" s="67" t="s">
        <v>76</v>
      </c>
      <c r="B341" s="134" t="s">
        <v>42</v>
      </c>
      <c r="C341" s="258"/>
      <c r="D341" s="296" t="s">
        <v>455</v>
      </c>
      <c r="E341" s="288">
        <v>901450116</v>
      </c>
      <c r="F341" s="83" t="s">
        <v>519</v>
      </c>
      <c r="G341" s="121" t="s">
        <v>239</v>
      </c>
      <c r="H341" s="121" t="s">
        <v>582</v>
      </c>
      <c r="I341" s="69" t="s">
        <v>248</v>
      </c>
      <c r="J341" s="69" t="s">
        <v>217</v>
      </c>
      <c r="K341" s="121" t="s">
        <v>750</v>
      </c>
      <c r="L341" s="87" t="s">
        <v>1277</v>
      </c>
      <c r="M341" s="72">
        <v>2349639.75</v>
      </c>
      <c r="N341" s="66">
        <f t="shared" si="46"/>
        <v>2349639.75</v>
      </c>
      <c r="O341" s="137">
        <v>44916</v>
      </c>
      <c r="P341" s="72">
        <f t="shared" si="48"/>
        <v>2555837</v>
      </c>
      <c r="Q341" s="72">
        <f t="shared" si="49"/>
        <v>2555837</v>
      </c>
      <c r="R341" s="129">
        <f t="shared" si="50"/>
        <v>2555837</v>
      </c>
      <c r="S341" s="204" t="e">
        <f t="shared" si="47"/>
        <v>#REF!</v>
      </c>
      <c r="T341" s="125"/>
      <c r="U341" s="126">
        <f t="shared" si="44"/>
        <v>344</v>
      </c>
      <c r="V341" s="127">
        <f t="shared" si="45"/>
        <v>45260</v>
      </c>
      <c r="W341" s="128">
        <f>VLOOKUP(V341,IPC!$B$9:$D$855,3,2)</f>
        <v>137.09</v>
      </c>
      <c r="X341" s="128">
        <f>VLOOKUP(O341,IPC!$B$9:$D$855,3,1)</f>
        <v>126.03</v>
      </c>
    </row>
    <row r="342" spans="1:24" s="67" customFormat="1" x14ac:dyDescent="0.25">
      <c r="A342" s="67" t="s">
        <v>76</v>
      </c>
      <c r="B342" s="134" t="s">
        <v>42</v>
      </c>
      <c r="C342" s="258"/>
      <c r="D342" s="296" t="s">
        <v>455</v>
      </c>
      <c r="E342" s="288">
        <v>901450116</v>
      </c>
      <c r="F342" s="83" t="s">
        <v>519</v>
      </c>
      <c r="G342" s="121" t="s">
        <v>239</v>
      </c>
      <c r="H342" s="121" t="s">
        <v>582</v>
      </c>
      <c r="I342" s="69" t="s">
        <v>248</v>
      </c>
      <c r="J342" s="69" t="s">
        <v>217</v>
      </c>
      <c r="K342" s="121" t="s">
        <v>751</v>
      </c>
      <c r="L342" s="87" t="s">
        <v>1278</v>
      </c>
      <c r="M342" s="72">
        <v>644500</v>
      </c>
      <c r="N342" s="66">
        <f t="shared" si="46"/>
        <v>644500</v>
      </c>
      <c r="O342" s="137">
        <v>44916</v>
      </c>
      <c r="P342" s="72">
        <f t="shared" si="48"/>
        <v>701059</v>
      </c>
      <c r="Q342" s="72">
        <f t="shared" si="49"/>
        <v>701059</v>
      </c>
      <c r="R342" s="129">
        <f t="shared" si="50"/>
        <v>701059</v>
      </c>
      <c r="S342" s="204" t="e">
        <f t="shared" si="47"/>
        <v>#REF!</v>
      </c>
      <c r="T342" s="125"/>
      <c r="U342" s="126">
        <f t="shared" si="44"/>
        <v>344</v>
      </c>
      <c r="V342" s="127">
        <f t="shared" si="45"/>
        <v>45260</v>
      </c>
      <c r="W342" s="128">
        <f>VLOOKUP(V342,IPC!$B$9:$D$855,3,2)</f>
        <v>137.09</v>
      </c>
      <c r="X342" s="128">
        <f>VLOOKUP(O342,IPC!$B$9:$D$855,3,1)</f>
        <v>126.03</v>
      </c>
    </row>
    <row r="343" spans="1:24" s="67" customFormat="1" x14ac:dyDescent="0.25">
      <c r="A343" s="67" t="s">
        <v>76</v>
      </c>
      <c r="B343" s="134" t="s">
        <v>42</v>
      </c>
      <c r="C343" s="258"/>
      <c r="D343" s="296" t="s">
        <v>455</v>
      </c>
      <c r="E343" s="288">
        <v>901450116</v>
      </c>
      <c r="F343" s="83" t="s">
        <v>519</v>
      </c>
      <c r="G343" s="121" t="s">
        <v>239</v>
      </c>
      <c r="H343" s="121" t="s">
        <v>582</v>
      </c>
      <c r="I343" s="69" t="s">
        <v>248</v>
      </c>
      <c r="J343" s="69" t="s">
        <v>217</v>
      </c>
      <c r="K343" s="121" t="s">
        <v>752</v>
      </c>
      <c r="L343" s="87" t="s">
        <v>1279</v>
      </c>
      <c r="M343" s="72">
        <v>1991040.96</v>
      </c>
      <c r="N343" s="66">
        <f t="shared" si="46"/>
        <v>1991040.96</v>
      </c>
      <c r="O343" s="137">
        <v>44916</v>
      </c>
      <c r="P343" s="72">
        <f t="shared" si="48"/>
        <v>2165769</v>
      </c>
      <c r="Q343" s="72">
        <f t="shared" si="49"/>
        <v>2165769</v>
      </c>
      <c r="R343" s="129">
        <f t="shared" si="50"/>
        <v>2165769</v>
      </c>
      <c r="S343" s="204" t="e">
        <f t="shared" si="47"/>
        <v>#REF!</v>
      </c>
      <c r="T343" s="125"/>
      <c r="U343" s="126">
        <f t="shared" si="44"/>
        <v>344</v>
      </c>
      <c r="V343" s="127">
        <f t="shared" si="45"/>
        <v>45260</v>
      </c>
      <c r="W343" s="128">
        <f>VLOOKUP(V343,IPC!$B$9:$D$855,3,2)</f>
        <v>137.09</v>
      </c>
      <c r="X343" s="128">
        <f>VLOOKUP(O343,IPC!$B$9:$D$855,3,1)</f>
        <v>126.03</v>
      </c>
    </row>
    <row r="344" spans="1:24" s="67" customFormat="1" x14ac:dyDescent="0.25">
      <c r="A344" s="67" t="s">
        <v>76</v>
      </c>
      <c r="B344" s="134" t="s">
        <v>42</v>
      </c>
      <c r="C344" s="258"/>
      <c r="D344" s="296" t="s">
        <v>455</v>
      </c>
      <c r="E344" s="288">
        <v>901450116</v>
      </c>
      <c r="F344" s="83" t="s">
        <v>519</v>
      </c>
      <c r="G344" s="121" t="s">
        <v>239</v>
      </c>
      <c r="H344" s="121" t="s">
        <v>582</v>
      </c>
      <c r="I344" s="69" t="s">
        <v>248</v>
      </c>
      <c r="J344" s="69" t="s">
        <v>217</v>
      </c>
      <c r="K344" s="121" t="s">
        <v>753</v>
      </c>
      <c r="L344" s="87" t="s">
        <v>1280</v>
      </c>
      <c r="M344" s="72">
        <v>653750</v>
      </c>
      <c r="N344" s="66">
        <f t="shared" si="46"/>
        <v>653750</v>
      </c>
      <c r="O344" s="137">
        <v>44916</v>
      </c>
      <c r="P344" s="72">
        <f t="shared" si="48"/>
        <v>711121</v>
      </c>
      <c r="Q344" s="72">
        <f t="shared" si="49"/>
        <v>711121</v>
      </c>
      <c r="R344" s="129">
        <f t="shared" si="50"/>
        <v>711121</v>
      </c>
      <c r="S344" s="204" t="e">
        <f t="shared" si="47"/>
        <v>#REF!</v>
      </c>
      <c r="T344" s="125"/>
      <c r="U344" s="126">
        <f t="shared" si="44"/>
        <v>344</v>
      </c>
      <c r="V344" s="127">
        <f t="shared" si="45"/>
        <v>45260</v>
      </c>
      <c r="W344" s="128">
        <f>VLOOKUP(V344,IPC!$B$9:$D$855,3,2)</f>
        <v>137.09</v>
      </c>
      <c r="X344" s="128">
        <f>VLOOKUP(O344,IPC!$B$9:$D$855,3,1)</f>
        <v>126.03</v>
      </c>
    </row>
    <row r="345" spans="1:24" s="67" customFormat="1" x14ac:dyDescent="0.25">
      <c r="A345" s="67" t="s">
        <v>76</v>
      </c>
      <c r="B345" s="134" t="s">
        <v>42</v>
      </c>
      <c r="C345" s="258"/>
      <c r="D345" s="296" t="s">
        <v>455</v>
      </c>
      <c r="E345" s="288">
        <v>901450116</v>
      </c>
      <c r="F345" s="83" t="s">
        <v>519</v>
      </c>
      <c r="G345" s="121" t="s">
        <v>239</v>
      </c>
      <c r="H345" s="121" t="s">
        <v>582</v>
      </c>
      <c r="I345" s="69" t="s">
        <v>248</v>
      </c>
      <c r="J345" s="69" t="s">
        <v>217</v>
      </c>
      <c r="K345" s="121" t="s">
        <v>754</v>
      </c>
      <c r="L345" s="87" t="s">
        <v>1281</v>
      </c>
      <c r="M345" s="72">
        <v>1685240.86</v>
      </c>
      <c r="N345" s="66">
        <f t="shared" si="46"/>
        <v>1685240.86</v>
      </c>
      <c r="O345" s="137">
        <v>44917</v>
      </c>
      <c r="P345" s="72">
        <f t="shared" si="48"/>
        <v>1833132</v>
      </c>
      <c r="Q345" s="72">
        <f t="shared" si="49"/>
        <v>1833132</v>
      </c>
      <c r="R345" s="129">
        <f t="shared" si="50"/>
        <v>1833132</v>
      </c>
      <c r="S345" s="204" t="e">
        <f t="shared" si="47"/>
        <v>#REF!</v>
      </c>
      <c r="T345" s="125"/>
      <c r="U345" s="126">
        <f t="shared" si="44"/>
        <v>343</v>
      </c>
      <c r="V345" s="127">
        <f t="shared" si="45"/>
        <v>45260</v>
      </c>
      <c r="W345" s="128">
        <f>VLOOKUP(V345,IPC!$B$9:$D$855,3,2)</f>
        <v>137.09</v>
      </c>
      <c r="X345" s="128">
        <f>VLOOKUP(O345,IPC!$B$9:$D$855,3,1)</f>
        <v>126.03</v>
      </c>
    </row>
    <row r="346" spans="1:24" s="67" customFormat="1" x14ac:dyDescent="0.25">
      <c r="A346" s="67" t="s">
        <v>76</v>
      </c>
      <c r="B346" s="134" t="s">
        <v>42</v>
      </c>
      <c r="C346" s="258"/>
      <c r="D346" s="296" t="s">
        <v>455</v>
      </c>
      <c r="E346" s="288">
        <v>901450116</v>
      </c>
      <c r="F346" s="83" t="s">
        <v>519</v>
      </c>
      <c r="G346" s="121" t="s">
        <v>239</v>
      </c>
      <c r="H346" s="121" t="s">
        <v>582</v>
      </c>
      <c r="I346" s="69" t="s">
        <v>248</v>
      </c>
      <c r="J346" s="69" t="s">
        <v>217</v>
      </c>
      <c r="K346" s="121" t="s">
        <v>710</v>
      </c>
      <c r="L346" s="87" t="s">
        <v>1237</v>
      </c>
      <c r="M346" s="72">
        <v>526750</v>
      </c>
      <c r="N346" s="66">
        <f t="shared" si="46"/>
        <v>526750</v>
      </c>
      <c r="O346" s="137">
        <v>44927</v>
      </c>
      <c r="P346" s="72">
        <f t="shared" si="48"/>
        <v>562970</v>
      </c>
      <c r="Q346" s="72">
        <f t="shared" si="49"/>
        <v>562970</v>
      </c>
      <c r="R346" s="129">
        <f t="shared" si="50"/>
        <v>562970</v>
      </c>
      <c r="S346" s="204" t="e">
        <f t="shared" si="47"/>
        <v>#REF!</v>
      </c>
      <c r="T346" s="125"/>
      <c r="U346" s="126">
        <f t="shared" si="44"/>
        <v>333</v>
      </c>
      <c r="V346" s="127">
        <f t="shared" si="45"/>
        <v>45260</v>
      </c>
      <c r="W346" s="128">
        <f>VLOOKUP(V346,IPC!$B$9:$D$855,3,2)</f>
        <v>137.09</v>
      </c>
      <c r="X346" s="128">
        <f>VLOOKUP(O346,IPC!$B$9:$D$855,3,1)</f>
        <v>128.27000000000001</v>
      </c>
    </row>
    <row r="347" spans="1:24" s="67" customFormat="1" x14ac:dyDescent="0.25">
      <c r="A347" s="67" t="s">
        <v>76</v>
      </c>
      <c r="B347" s="134" t="s">
        <v>42</v>
      </c>
      <c r="C347" s="258"/>
      <c r="D347" s="296" t="s">
        <v>455</v>
      </c>
      <c r="E347" s="288">
        <v>901450116</v>
      </c>
      <c r="F347" s="83" t="s">
        <v>519</v>
      </c>
      <c r="G347" s="121" t="s">
        <v>239</v>
      </c>
      <c r="H347" s="121" t="s">
        <v>582</v>
      </c>
      <c r="I347" s="69" t="s">
        <v>248</v>
      </c>
      <c r="J347" s="69" t="s">
        <v>217</v>
      </c>
      <c r="K347" s="121" t="s">
        <v>755</v>
      </c>
      <c r="L347" s="87" t="s">
        <v>1282</v>
      </c>
      <c r="M347" s="72">
        <v>1703525.53</v>
      </c>
      <c r="N347" s="66">
        <f t="shared" si="46"/>
        <v>1703525.53</v>
      </c>
      <c r="O347" s="137">
        <v>44927</v>
      </c>
      <c r="P347" s="72">
        <f t="shared" si="48"/>
        <v>1820662</v>
      </c>
      <c r="Q347" s="72">
        <f t="shared" si="49"/>
        <v>1820662</v>
      </c>
      <c r="R347" s="129">
        <f t="shared" si="50"/>
        <v>1820662</v>
      </c>
      <c r="S347" s="204" t="e">
        <f t="shared" si="47"/>
        <v>#REF!</v>
      </c>
      <c r="T347" s="125"/>
      <c r="U347" s="126">
        <f t="shared" si="44"/>
        <v>333</v>
      </c>
      <c r="V347" s="127">
        <f t="shared" si="45"/>
        <v>45260</v>
      </c>
      <c r="W347" s="128">
        <f>VLOOKUP(V347,IPC!$B$9:$D$855,3,2)</f>
        <v>137.09</v>
      </c>
      <c r="X347" s="128">
        <f>VLOOKUP(O347,IPC!$B$9:$D$855,3,1)</f>
        <v>128.27000000000001</v>
      </c>
    </row>
    <row r="348" spans="1:24" s="67" customFormat="1" x14ac:dyDescent="0.25">
      <c r="A348" s="67" t="s">
        <v>76</v>
      </c>
      <c r="B348" s="134" t="s">
        <v>42</v>
      </c>
      <c r="C348" s="258"/>
      <c r="D348" s="296" t="s">
        <v>455</v>
      </c>
      <c r="E348" s="288">
        <v>901450116</v>
      </c>
      <c r="F348" s="83" t="s">
        <v>519</v>
      </c>
      <c r="G348" s="121" t="s">
        <v>239</v>
      </c>
      <c r="H348" s="121" t="s">
        <v>582</v>
      </c>
      <c r="I348" s="69" t="s">
        <v>248</v>
      </c>
      <c r="J348" s="69" t="s">
        <v>217</v>
      </c>
      <c r="K348" s="121" t="s">
        <v>756</v>
      </c>
      <c r="L348" s="87" t="s">
        <v>1283</v>
      </c>
      <c r="M348" s="72">
        <v>1987275.9</v>
      </c>
      <c r="N348" s="66">
        <f t="shared" si="46"/>
        <v>1987275.9</v>
      </c>
      <c r="O348" s="137">
        <v>44927</v>
      </c>
      <c r="P348" s="72">
        <f t="shared" si="48"/>
        <v>2123923</v>
      </c>
      <c r="Q348" s="72">
        <f t="shared" si="49"/>
        <v>2123923</v>
      </c>
      <c r="R348" s="129">
        <f t="shared" si="50"/>
        <v>2123923</v>
      </c>
      <c r="S348" s="204" t="e">
        <f t="shared" si="47"/>
        <v>#REF!</v>
      </c>
      <c r="T348" s="125"/>
      <c r="U348" s="126">
        <f t="shared" si="44"/>
        <v>333</v>
      </c>
      <c r="V348" s="127">
        <f t="shared" si="45"/>
        <v>45260</v>
      </c>
      <c r="W348" s="128">
        <f>VLOOKUP(V348,IPC!$B$9:$D$855,3,2)</f>
        <v>137.09</v>
      </c>
      <c r="X348" s="128">
        <f>VLOOKUP(O348,IPC!$B$9:$D$855,3,1)</f>
        <v>128.27000000000001</v>
      </c>
    </row>
    <row r="349" spans="1:24" s="67" customFormat="1" x14ac:dyDescent="0.25">
      <c r="A349" s="67" t="s">
        <v>76</v>
      </c>
      <c r="B349" s="134" t="s">
        <v>42</v>
      </c>
      <c r="C349" s="258"/>
      <c r="D349" s="296" t="s">
        <v>455</v>
      </c>
      <c r="E349" s="288">
        <v>901450116</v>
      </c>
      <c r="F349" s="83" t="s">
        <v>519</v>
      </c>
      <c r="G349" s="121" t="s">
        <v>239</v>
      </c>
      <c r="H349" s="121" t="s">
        <v>582</v>
      </c>
      <c r="I349" s="69" t="s">
        <v>248</v>
      </c>
      <c r="J349" s="69" t="s">
        <v>217</v>
      </c>
      <c r="K349" s="121" t="s">
        <v>757</v>
      </c>
      <c r="L349" s="87" t="s">
        <v>1284</v>
      </c>
      <c r="M349" s="72">
        <v>644500</v>
      </c>
      <c r="N349" s="66">
        <f t="shared" si="46"/>
        <v>644500</v>
      </c>
      <c r="O349" s="137">
        <v>44934</v>
      </c>
      <c r="P349" s="72">
        <f t="shared" si="48"/>
        <v>688817</v>
      </c>
      <c r="Q349" s="72">
        <f t="shared" si="49"/>
        <v>688817</v>
      </c>
      <c r="R349" s="129">
        <f t="shared" si="50"/>
        <v>688817</v>
      </c>
      <c r="S349" s="204" t="e">
        <f t="shared" si="47"/>
        <v>#REF!</v>
      </c>
      <c r="T349" s="125"/>
      <c r="U349" s="126">
        <f t="shared" si="44"/>
        <v>326</v>
      </c>
      <c r="V349" s="127">
        <f t="shared" si="45"/>
        <v>45260</v>
      </c>
      <c r="W349" s="128">
        <f>VLOOKUP(V349,IPC!$B$9:$D$855,3,2)</f>
        <v>137.09</v>
      </c>
      <c r="X349" s="128">
        <f>VLOOKUP(O349,IPC!$B$9:$D$855,3,1)</f>
        <v>128.27000000000001</v>
      </c>
    </row>
    <row r="350" spans="1:24" s="67" customFormat="1" x14ac:dyDescent="0.25">
      <c r="A350" s="67" t="s">
        <v>76</v>
      </c>
      <c r="B350" s="134" t="s">
        <v>42</v>
      </c>
      <c r="C350" s="258"/>
      <c r="D350" s="296" t="s">
        <v>455</v>
      </c>
      <c r="E350" s="288">
        <v>901450116</v>
      </c>
      <c r="F350" s="83" t="s">
        <v>519</v>
      </c>
      <c r="G350" s="121" t="s">
        <v>239</v>
      </c>
      <c r="H350" s="121" t="s">
        <v>582</v>
      </c>
      <c r="I350" s="69" t="s">
        <v>248</v>
      </c>
      <c r="J350" s="69" t="s">
        <v>217</v>
      </c>
      <c r="K350" s="121" t="s">
        <v>758</v>
      </c>
      <c r="L350" s="87" t="s">
        <v>1285</v>
      </c>
      <c r="M350" s="72">
        <v>1490194.9</v>
      </c>
      <c r="N350" s="66">
        <f t="shared" si="46"/>
        <v>1490194.9</v>
      </c>
      <c r="O350" s="137">
        <v>45000</v>
      </c>
      <c r="P350" s="72">
        <f t="shared" si="48"/>
        <v>1550359</v>
      </c>
      <c r="Q350" s="72">
        <f t="shared" si="49"/>
        <v>1550359</v>
      </c>
      <c r="R350" s="129">
        <f t="shared" si="50"/>
        <v>1550359</v>
      </c>
      <c r="S350" s="204" t="e">
        <f t="shared" si="47"/>
        <v>#REF!</v>
      </c>
      <c r="T350" s="125"/>
      <c r="U350" s="126">
        <f t="shared" si="44"/>
        <v>260</v>
      </c>
      <c r="V350" s="127">
        <f t="shared" si="45"/>
        <v>45260</v>
      </c>
      <c r="W350" s="128">
        <f>VLOOKUP(V350,IPC!$B$9:$D$855,3,2)</f>
        <v>137.09</v>
      </c>
      <c r="X350" s="128">
        <f>VLOOKUP(O350,IPC!$B$9:$D$855,3,1)</f>
        <v>131.77000000000001</v>
      </c>
    </row>
    <row r="351" spans="1:24" s="67" customFormat="1" x14ac:dyDescent="0.25">
      <c r="A351" s="67" t="s">
        <v>76</v>
      </c>
      <c r="B351" s="134" t="s">
        <v>42</v>
      </c>
      <c r="C351" s="258"/>
      <c r="D351" s="296" t="s">
        <v>455</v>
      </c>
      <c r="E351" s="288">
        <v>901450116</v>
      </c>
      <c r="F351" s="83" t="s">
        <v>519</v>
      </c>
      <c r="G351" s="121" t="s">
        <v>239</v>
      </c>
      <c r="H351" s="121" t="s">
        <v>582</v>
      </c>
      <c r="I351" s="69" t="s">
        <v>248</v>
      </c>
      <c r="J351" s="69" t="s">
        <v>217</v>
      </c>
      <c r="K351" s="121" t="s">
        <v>688</v>
      </c>
      <c r="L351" s="87" t="s">
        <v>1215</v>
      </c>
      <c r="M351" s="72">
        <v>1378807.05</v>
      </c>
      <c r="N351" s="66">
        <f t="shared" si="46"/>
        <v>1378807.05</v>
      </c>
      <c r="O351" s="137">
        <v>45168</v>
      </c>
      <c r="P351" s="72">
        <f t="shared" si="48"/>
        <v>1396120</v>
      </c>
      <c r="Q351" s="72">
        <f t="shared" si="49"/>
        <v>1396120</v>
      </c>
      <c r="R351" s="129">
        <f t="shared" si="50"/>
        <v>1396120</v>
      </c>
      <c r="S351" s="204" t="e">
        <f t="shared" si="47"/>
        <v>#REF!</v>
      </c>
      <c r="T351" s="125"/>
      <c r="U351" s="126">
        <f t="shared" si="44"/>
        <v>92</v>
      </c>
      <c r="V351" s="127">
        <f t="shared" si="45"/>
        <v>45260</v>
      </c>
      <c r="W351" s="128">
        <f>VLOOKUP(V351,IPC!$B$9:$D$855,3,2)</f>
        <v>137.09</v>
      </c>
      <c r="X351" s="128">
        <f>VLOOKUP(O351,IPC!$B$9:$D$855,3,1)</f>
        <v>135.38999999999999</v>
      </c>
    </row>
    <row r="352" spans="1:24" s="67" customFormat="1" x14ac:dyDescent="0.25">
      <c r="A352" s="67" t="s">
        <v>76</v>
      </c>
      <c r="B352" s="134" t="s">
        <v>42</v>
      </c>
      <c r="C352" s="258"/>
      <c r="D352" s="296" t="s">
        <v>455</v>
      </c>
      <c r="E352" s="288">
        <v>901450116</v>
      </c>
      <c r="F352" s="83" t="s">
        <v>519</v>
      </c>
      <c r="G352" s="121" t="s">
        <v>239</v>
      </c>
      <c r="H352" s="121" t="s">
        <v>582</v>
      </c>
      <c r="I352" s="69" t="s">
        <v>248</v>
      </c>
      <c r="J352" s="69" t="s">
        <v>217</v>
      </c>
      <c r="K352" s="121"/>
      <c r="L352" s="87" t="s">
        <v>1754</v>
      </c>
      <c r="M352" s="72">
        <v>1808980.98</v>
      </c>
      <c r="N352" s="66">
        <f t="shared" si="46"/>
        <v>0</v>
      </c>
      <c r="O352" s="137">
        <v>45321</v>
      </c>
      <c r="P352" s="72">
        <f t="shared" si="48"/>
        <v>0</v>
      </c>
      <c r="Q352" s="72">
        <f t="shared" si="49"/>
        <v>1808980.98</v>
      </c>
      <c r="R352" s="129">
        <f t="shared" si="50"/>
        <v>1808980.98</v>
      </c>
      <c r="S352" s="204" t="e">
        <f t="shared" si="47"/>
        <v>#REF!</v>
      </c>
      <c r="T352" s="125"/>
      <c r="U352" s="126">
        <f t="shared" si="44"/>
        <v>-61</v>
      </c>
      <c r="V352" s="127">
        <f t="shared" si="45"/>
        <v>45260</v>
      </c>
      <c r="W352" s="128">
        <f>VLOOKUP(V352,IPC!$B$9:$D$855,3,2)</f>
        <v>137.09</v>
      </c>
      <c r="X352" s="128">
        <f>VLOOKUP(O352,IPC!$B$9:$D$855,3,1)</f>
        <v>138.97999999999999</v>
      </c>
    </row>
    <row r="353" spans="1:24" s="67" customFormat="1" x14ac:dyDescent="0.25">
      <c r="A353" s="67" t="s">
        <v>76</v>
      </c>
      <c r="B353" s="134" t="s">
        <v>42</v>
      </c>
      <c r="C353" s="258"/>
      <c r="D353" s="296" t="s">
        <v>456</v>
      </c>
      <c r="E353" s="288">
        <v>819004841</v>
      </c>
      <c r="F353" s="83" t="s">
        <v>520</v>
      </c>
      <c r="G353" s="121" t="s">
        <v>239</v>
      </c>
      <c r="H353" s="121" t="s">
        <v>583</v>
      </c>
      <c r="I353" s="69" t="s">
        <v>248</v>
      </c>
      <c r="J353" s="69" t="s">
        <v>217</v>
      </c>
      <c r="K353" s="121" t="s">
        <v>759</v>
      </c>
      <c r="L353" s="87" t="s">
        <v>1286</v>
      </c>
      <c r="M353" s="72">
        <v>1740000</v>
      </c>
      <c r="N353" s="66">
        <f t="shared" si="46"/>
        <v>1740000</v>
      </c>
      <c r="O353" s="137">
        <v>44427</v>
      </c>
      <c r="P353" s="72">
        <f t="shared" si="48"/>
        <v>2176032</v>
      </c>
      <c r="Q353" s="72">
        <f t="shared" si="49"/>
        <v>2176032</v>
      </c>
      <c r="R353" s="129">
        <f t="shared" si="50"/>
        <v>2176032</v>
      </c>
      <c r="S353" s="204" t="e">
        <f t="shared" si="47"/>
        <v>#REF!</v>
      </c>
      <c r="T353" s="125"/>
      <c r="U353" s="126">
        <f t="shared" si="44"/>
        <v>833</v>
      </c>
      <c r="V353" s="127">
        <f t="shared" si="45"/>
        <v>45260</v>
      </c>
      <c r="W353" s="128">
        <f>VLOOKUP(V353,IPC!$B$9:$D$855,3,2)</f>
        <v>137.09</v>
      </c>
      <c r="X353" s="128">
        <f>VLOOKUP(O353,IPC!$B$9:$D$855,3,1)</f>
        <v>109.62</v>
      </c>
    </row>
    <row r="354" spans="1:24" s="67" customFormat="1" x14ac:dyDescent="0.25">
      <c r="A354" s="67" t="s">
        <v>76</v>
      </c>
      <c r="B354" s="134" t="s">
        <v>42</v>
      </c>
      <c r="C354" s="258"/>
      <c r="D354" s="296" t="s">
        <v>456</v>
      </c>
      <c r="E354" s="288">
        <v>819004841</v>
      </c>
      <c r="F354" s="83" t="s">
        <v>520</v>
      </c>
      <c r="G354" s="121" t="s">
        <v>239</v>
      </c>
      <c r="H354" s="121" t="s">
        <v>583</v>
      </c>
      <c r="I354" s="69" t="s">
        <v>248</v>
      </c>
      <c r="J354" s="69" t="s">
        <v>217</v>
      </c>
      <c r="K354" s="121" t="s">
        <v>760</v>
      </c>
      <c r="L354" s="87" t="s">
        <v>1287</v>
      </c>
      <c r="M354" s="72">
        <v>570000</v>
      </c>
      <c r="N354" s="66">
        <f t="shared" ref="N354:N417" si="51">IF(U354&gt;1,M354,0)</f>
        <v>570000</v>
      </c>
      <c r="O354" s="137">
        <v>44512</v>
      </c>
      <c r="P354" s="72">
        <f t="shared" si="48"/>
        <v>706522</v>
      </c>
      <c r="Q354" s="72">
        <f t="shared" si="49"/>
        <v>706522</v>
      </c>
      <c r="R354" s="129">
        <f t="shared" si="50"/>
        <v>706522</v>
      </c>
      <c r="S354" s="204" t="e">
        <f t="shared" ref="S354:S417" si="52">+R354/$R$809</f>
        <v>#REF!</v>
      </c>
      <c r="T354" s="125"/>
      <c r="U354" s="126">
        <f t="shared" si="44"/>
        <v>748</v>
      </c>
      <c r="V354" s="127">
        <f t="shared" si="45"/>
        <v>45260</v>
      </c>
      <c r="W354" s="128">
        <f>VLOOKUP(V354,IPC!$B$9:$D$855,3,2)</f>
        <v>137.09</v>
      </c>
      <c r="X354" s="128">
        <f>VLOOKUP(O354,IPC!$B$9:$D$855,3,1)</f>
        <v>110.6</v>
      </c>
    </row>
    <row r="355" spans="1:24" s="67" customFormat="1" x14ac:dyDescent="0.25">
      <c r="A355" s="67" t="s">
        <v>76</v>
      </c>
      <c r="B355" s="134" t="s">
        <v>42</v>
      </c>
      <c r="C355" s="258"/>
      <c r="D355" s="296" t="s">
        <v>456</v>
      </c>
      <c r="E355" s="288">
        <v>819004841</v>
      </c>
      <c r="F355" s="83" t="s">
        <v>520</v>
      </c>
      <c r="G355" s="121" t="s">
        <v>239</v>
      </c>
      <c r="H355" s="121" t="s">
        <v>583</v>
      </c>
      <c r="I355" s="69" t="s">
        <v>248</v>
      </c>
      <c r="J355" s="69" t="s">
        <v>217</v>
      </c>
      <c r="K355" s="121" t="s">
        <v>761</v>
      </c>
      <c r="L355" s="87" t="s">
        <v>1288</v>
      </c>
      <c r="M355" s="72">
        <v>570240</v>
      </c>
      <c r="N355" s="66">
        <f t="shared" si="51"/>
        <v>570240</v>
      </c>
      <c r="O355" s="137">
        <v>44965</v>
      </c>
      <c r="P355" s="72">
        <f t="shared" ref="P355:P418" si="53">IFERROR(ROUND((N355*(W355/X355)),0),0)</f>
        <v>599495</v>
      </c>
      <c r="Q355" s="72">
        <f t="shared" ref="Q355:Q418" si="54">+P355-N355+M355</f>
        <v>599495</v>
      </c>
      <c r="R355" s="129">
        <f t="shared" ref="R355:R418" si="55">+Q355</f>
        <v>599495</v>
      </c>
      <c r="S355" s="204" t="e">
        <f t="shared" si="52"/>
        <v>#REF!</v>
      </c>
      <c r="T355" s="125"/>
      <c r="U355" s="126">
        <f t="shared" si="44"/>
        <v>295</v>
      </c>
      <c r="V355" s="127">
        <f t="shared" si="45"/>
        <v>45260</v>
      </c>
      <c r="W355" s="128">
        <f>VLOOKUP(V355,IPC!$B$9:$D$855,3,2)</f>
        <v>137.09</v>
      </c>
      <c r="X355" s="128">
        <f>VLOOKUP(O355,IPC!$B$9:$D$855,3,1)</f>
        <v>130.4</v>
      </c>
    </row>
    <row r="356" spans="1:24" s="67" customFormat="1" x14ac:dyDescent="0.25">
      <c r="A356" s="67" t="s">
        <v>76</v>
      </c>
      <c r="B356" s="134" t="s">
        <v>42</v>
      </c>
      <c r="C356" s="258"/>
      <c r="D356" s="296" t="s">
        <v>456</v>
      </c>
      <c r="E356" s="288">
        <v>819004841</v>
      </c>
      <c r="F356" s="83" t="s">
        <v>520</v>
      </c>
      <c r="G356" s="121" t="s">
        <v>239</v>
      </c>
      <c r="H356" s="121" t="s">
        <v>583</v>
      </c>
      <c r="I356" s="69" t="s">
        <v>248</v>
      </c>
      <c r="J356" s="69" t="s">
        <v>217</v>
      </c>
      <c r="K356" s="121" t="s">
        <v>762</v>
      </c>
      <c r="L356" s="87" t="s">
        <v>1289</v>
      </c>
      <c r="M356" s="72">
        <v>1828675</v>
      </c>
      <c r="N356" s="66">
        <f t="shared" si="51"/>
        <v>1828675</v>
      </c>
      <c r="O356" s="137">
        <v>45089</v>
      </c>
      <c r="P356" s="72">
        <f t="shared" si="53"/>
        <v>1873920</v>
      </c>
      <c r="Q356" s="72">
        <f t="shared" si="54"/>
        <v>1873920</v>
      </c>
      <c r="R356" s="129">
        <f t="shared" si="55"/>
        <v>1873920</v>
      </c>
      <c r="S356" s="204" t="e">
        <f t="shared" si="52"/>
        <v>#REF!</v>
      </c>
      <c r="T356" s="125"/>
      <c r="U356" s="126">
        <f t="shared" si="44"/>
        <v>171</v>
      </c>
      <c r="V356" s="127">
        <f t="shared" si="45"/>
        <v>45260</v>
      </c>
      <c r="W356" s="128">
        <f>VLOOKUP(V356,IPC!$B$9:$D$855,3,2)</f>
        <v>137.09</v>
      </c>
      <c r="X356" s="128">
        <f>VLOOKUP(O356,IPC!$B$9:$D$855,3,1)</f>
        <v>133.78</v>
      </c>
    </row>
    <row r="357" spans="1:24" s="67" customFormat="1" x14ac:dyDescent="0.25">
      <c r="A357" s="67" t="s">
        <v>76</v>
      </c>
      <c r="B357" s="134" t="s">
        <v>42</v>
      </c>
      <c r="C357" s="258"/>
      <c r="D357" s="296" t="s">
        <v>456</v>
      </c>
      <c r="E357" s="288">
        <v>819004841</v>
      </c>
      <c r="F357" s="83" t="s">
        <v>520</v>
      </c>
      <c r="G357" s="121" t="s">
        <v>239</v>
      </c>
      <c r="H357" s="121" t="s">
        <v>583</v>
      </c>
      <c r="I357" s="69" t="s">
        <v>248</v>
      </c>
      <c r="J357" s="69" t="s">
        <v>217</v>
      </c>
      <c r="K357" s="121" t="s">
        <v>763</v>
      </c>
      <c r="L357" s="87" t="s">
        <v>1290</v>
      </c>
      <c r="M357" s="72">
        <v>1828675</v>
      </c>
      <c r="N357" s="66">
        <f t="shared" si="51"/>
        <v>1828675</v>
      </c>
      <c r="O357" s="137">
        <v>45151</v>
      </c>
      <c r="P357" s="72">
        <f t="shared" si="53"/>
        <v>1851636</v>
      </c>
      <c r="Q357" s="72">
        <f t="shared" si="54"/>
        <v>1851636</v>
      </c>
      <c r="R357" s="129">
        <f t="shared" si="55"/>
        <v>1851636</v>
      </c>
      <c r="S357" s="204" t="e">
        <f t="shared" si="52"/>
        <v>#REF!</v>
      </c>
      <c r="T357" s="125"/>
      <c r="U357" s="126">
        <f t="shared" si="44"/>
        <v>109</v>
      </c>
      <c r="V357" s="127">
        <f t="shared" si="45"/>
        <v>45260</v>
      </c>
      <c r="W357" s="128">
        <f>VLOOKUP(V357,IPC!$B$9:$D$855,3,2)</f>
        <v>137.09</v>
      </c>
      <c r="X357" s="128">
        <f>VLOOKUP(O357,IPC!$B$9:$D$855,3,1)</f>
        <v>135.38999999999999</v>
      </c>
    </row>
    <row r="358" spans="1:24" s="67" customFormat="1" x14ac:dyDescent="0.25">
      <c r="A358" s="67" t="s">
        <v>76</v>
      </c>
      <c r="B358" s="134" t="s">
        <v>42</v>
      </c>
      <c r="C358" s="258"/>
      <c r="D358" s="296" t="s">
        <v>456</v>
      </c>
      <c r="E358" s="288">
        <v>819004841</v>
      </c>
      <c r="F358" s="83" t="s">
        <v>520</v>
      </c>
      <c r="G358" s="121" t="s">
        <v>239</v>
      </c>
      <c r="H358" s="121" t="s">
        <v>583</v>
      </c>
      <c r="I358" s="69" t="s">
        <v>248</v>
      </c>
      <c r="J358" s="69" t="s">
        <v>217</v>
      </c>
      <c r="K358" s="121" t="s">
        <v>764</v>
      </c>
      <c r="L358" s="87" t="s">
        <v>1291</v>
      </c>
      <c r="M358" s="72">
        <v>1828675</v>
      </c>
      <c r="N358" s="66">
        <f t="shared" si="51"/>
        <v>1828675</v>
      </c>
      <c r="O358" s="137">
        <v>45174</v>
      </c>
      <c r="P358" s="72">
        <f t="shared" si="53"/>
        <v>1841842</v>
      </c>
      <c r="Q358" s="72">
        <f t="shared" si="54"/>
        <v>1841842</v>
      </c>
      <c r="R358" s="129">
        <f t="shared" si="55"/>
        <v>1841842</v>
      </c>
      <c r="S358" s="204" t="e">
        <f t="shared" si="52"/>
        <v>#REF!</v>
      </c>
      <c r="T358" s="125"/>
      <c r="U358" s="126">
        <f t="shared" si="44"/>
        <v>86</v>
      </c>
      <c r="V358" s="127">
        <f t="shared" si="45"/>
        <v>45260</v>
      </c>
      <c r="W358" s="128">
        <f>VLOOKUP(V358,IPC!$B$9:$D$855,3,2)</f>
        <v>137.09</v>
      </c>
      <c r="X358" s="128">
        <f>VLOOKUP(O358,IPC!$B$9:$D$855,3,1)</f>
        <v>136.11000000000001</v>
      </c>
    </row>
    <row r="359" spans="1:24" s="67" customFormat="1" x14ac:dyDescent="0.25">
      <c r="A359" s="67" t="s">
        <v>76</v>
      </c>
      <c r="B359" s="134" t="s">
        <v>42</v>
      </c>
      <c r="C359" s="258"/>
      <c r="D359" s="296" t="s">
        <v>456</v>
      </c>
      <c r="E359" s="288">
        <v>819004841</v>
      </c>
      <c r="F359" s="83" t="s">
        <v>520</v>
      </c>
      <c r="G359" s="121" t="s">
        <v>239</v>
      </c>
      <c r="H359" s="121" t="s">
        <v>583</v>
      </c>
      <c r="I359" s="69" t="s">
        <v>248</v>
      </c>
      <c r="J359" s="69" t="s">
        <v>217</v>
      </c>
      <c r="K359" s="121" t="s">
        <v>765</v>
      </c>
      <c r="L359" s="87" t="s">
        <v>1292</v>
      </c>
      <c r="M359" s="72">
        <v>3402590</v>
      </c>
      <c r="N359" s="66">
        <f t="shared" si="51"/>
        <v>3402590</v>
      </c>
      <c r="O359" s="137">
        <v>45211</v>
      </c>
      <c r="P359" s="72">
        <f t="shared" si="53"/>
        <v>3418549</v>
      </c>
      <c r="Q359" s="72">
        <f t="shared" si="54"/>
        <v>3418549</v>
      </c>
      <c r="R359" s="129">
        <f t="shared" si="55"/>
        <v>3418549</v>
      </c>
      <c r="S359" s="204" t="e">
        <f t="shared" si="52"/>
        <v>#REF!</v>
      </c>
      <c r="T359" s="125"/>
      <c r="U359" s="126">
        <f t="shared" si="44"/>
        <v>49</v>
      </c>
      <c r="V359" s="127">
        <f t="shared" si="45"/>
        <v>45260</v>
      </c>
      <c r="W359" s="128">
        <f>VLOOKUP(V359,IPC!$B$9:$D$855,3,2)</f>
        <v>137.09</v>
      </c>
      <c r="X359" s="128">
        <f>VLOOKUP(O359,IPC!$B$9:$D$855,3,1)</f>
        <v>136.44999999999999</v>
      </c>
    </row>
    <row r="360" spans="1:24" s="67" customFormat="1" x14ac:dyDescent="0.25">
      <c r="A360" s="67" t="s">
        <v>76</v>
      </c>
      <c r="B360" s="134" t="s">
        <v>42</v>
      </c>
      <c r="C360" s="258"/>
      <c r="D360" s="296" t="s">
        <v>457</v>
      </c>
      <c r="E360" s="288">
        <v>900515661</v>
      </c>
      <c r="F360" s="83" t="s">
        <v>521</v>
      </c>
      <c r="G360" s="121" t="s">
        <v>165</v>
      </c>
      <c r="H360" s="121" t="s">
        <v>584</v>
      </c>
      <c r="I360" s="69" t="s">
        <v>248</v>
      </c>
      <c r="J360" s="69" t="s">
        <v>217</v>
      </c>
      <c r="K360" s="121" t="s">
        <v>766</v>
      </c>
      <c r="L360" s="87" t="s">
        <v>1293</v>
      </c>
      <c r="M360" s="72">
        <v>4470585.0999999996</v>
      </c>
      <c r="N360" s="66">
        <f t="shared" si="51"/>
        <v>4470585.0999999996</v>
      </c>
      <c r="O360" s="137">
        <v>44713</v>
      </c>
      <c r="P360" s="72">
        <f t="shared" si="53"/>
        <v>5136808</v>
      </c>
      <c r="Q360" s="72">
        <f t="shared" si="54"/>
        <v>5136808</v>
      </c>
      <c r="R360" s="129">
        <f t="shared" si="55"/>
        <v>5136808</v>
      </c>
      <c r="S360" s="204" t="e">
        <f t="shared" si="52"/>
        <v>#REF!</v>
      </c>
      <c r="T360" s="125"/>
      <c r="U360" s="126">
        <f t="shared" si="44"/>
        <v>547</v>
      </c>
      <c r="V360" s="127">
        <f t="shared" si="45"/>
        <v>45260</v>
      </c>
      <c r="W360" s="128">
        <f>VLOOKUP(V360,IPC!$B$9:$D$855,3,2)</f>
        <v>137.09</v>
      </c>
      <c r="X360" s="128">
        <f>VLOOKUP(O360,IPC!$B$9:$D$855,3,1)</f>
        <v>119.31</v>
      </c>
    </row>
    <row r="361" spans="1:24" s="67" customFormat="1" x14ac:dyDescent="0.25">
      <c r="A361" s="67" t="s">
        <v>76</v>
      </c>
      <c r="B361" s="134" t="s">
        <v>42</v>
      </c>
      <c r="C361" s="258"/>
      <c r="D361" s="296" t="s">
        <v>457</v>
      </c>
      <c r="E361" s="288">
        <v>900515661</v>
      </c>
      <c r="F361" s="83" t="s">
        <v>521</v>
      </c>
      <c r="G361" s="121" t="s">
        <v>165</v>
      </c>
      <c r="H361" s="121" t="s">
        <v>584</v>
      </c>
      <c r="I361" s="69" t="s">
        <v>248</v>
      </c>
      <c r="J361" s="69" t="s">
        <v>217</v>
      </c>
      <c r="K361" s="121" t="s">
        <v>767</v>
      </c>
      <c r="L361" s="87" t="s">
        <v>1294</v>
      </c>
      <c r="M361" s="72">
        <v>3049536.6</v>
      </c>
      <c r="N361" s="66">
        <f t="shared" si="51"/>
        <v>3049536.6</v>
      </c>
      <c r="O361" s="137">
        <v>44713</v>
      </c>
      <c r="P361" s="72">
        <f t="shared" si="53"/>
        <v>3503989</v>
      </c>
      <c r="Q361" s="72">
        <f t="shared" si="54"/>
        <v>3503989</v>
      </c>
      <c r="R361" s="129">
        <f t="shared" si="55"/>
        <v>3503989</v>
      </c>
      <c r="S361" s="204" t="e">
        <f t="shared" si="52"/>
        <v>#REF!</v>
      </c>
      <c r="T361" s="125"/>
      <c r="U361" s="126">
        <f t="shared" si="44"/>
        <v>547</v>
      </c>
      <c r="V361" s="127">
        <f t="shared" si="45"/>
        <v>45260</v>
      </c>
      <c r="W361" s="128">
        <f>VLOOKUP(V361,IPC!$B$9:$D$855,3,2)</f>
        <v>137.09</v>
      </c>
      <c r="X361" s="128">
        <f>VLOOKUP(O361,IPC!$B$9:$D$855,3,1)</f>
        <v>119.31</v>
      </c>
    </row>
    <row r="362" spans="1:24" s="67" customFormat="1" x14ac:dyDescent="0.25">
      <c r="A362" s="67" t="s">
        <v>76</v>
      </c>
      <c r="B362" s="134" t="s">
        <v>42</v>
      </c>
      <c r="C362" s="258"/>
      <c r="D362" s="296" t="s">
        <v>457</v>
      </c>
      <c r="E362" s="288">
        <v>900515661</v>
      </c>
      <c r="F362" s="83" t="s">
        <v>521</v>
      </c>
      <c r="G362" s="121" t="s">
        <v>165</v>
      </c>
      <c r="H362" s="121" t="s">
        <v>584</v>
      </c>
      <c r="I362" s="69" t="s">
        <v>248</v>
      </c>
      <c r="J362" s="69" t="s">
        <v>217</v>
      </c>
      <c r="K362" s="121" t="s">
        <v>768</v>
      </c>
      <c r="L362" s="87" t="s">
        <v>1295</v>
      </c>
      <c r="M362" s="72">
        <v>781512</v>
      </c>
      <c r="N362" s="66">
        <f t="shared" si="51"/>
        <v>781512</v>
      </c>
      <c r="O362" s="137">
        <v>44774</v>
      </c>
      <c r="P362" s="72">
        <f t="shared" si="53"/>
        <v>881790</v>
      </c>
      <c r="Q362" s="72">
        <f t="shared" si="54"/>
        <v>881790</v>
      </c>
      <c r="R362" s="129">
        <f t="shared" si="55"/>
        <v>881790</v>
      </c>
      <c r="S362" s="204" t="e">
        <f t="shared" si="52"/>
        <v>#REF!</v>
      </c>
      <c r="T362" s="125"/>
      <c r="U362" s="126">
        <f t="shared" si="44"/>
        <v>486</v>
      </c>
      <c r="V362" s="127">
        <f t="shared" si="45"/>
        <v>45260</v>
      </c>
      <c r="W362" s="128">
        <f>VLOOKUP(V362,IPC!$B$9:$D$855,3,2)</f>
        <v>137.09</v>
      </c>
      <c r="X362" s="128">
        <f>VLOOKUP(O362,IPC!$B$9:$D$855,3,1)</f>
        <v>121.5</v>
      </c>
    </row>
    <row r="363" spans="1:24" s="67" customFormat="1" x14ac:dyDescent="0.25">
      <c r="A363" s="67" t="s">
        <v>76</v>
      </c>
      <c r="B363" s="134" t="s">
        <v>42</v>
      </c>
      <c r="C363" s="258"/>
      <c r="D363" s="296" t="s">
        <v>457</v>
      </c>
      <c r="E363" s="288">
        <v>900515661</v>
      </c>
      <c r="F363" s="83" t="s">
        <v>521</v>
      </c>
      <c r="G363" s="121" t="s">
        <v>165</v>
      </c>
      <c r="H363" s="121" t="s">
        <v>584</v>
      </c>
      <c r="I363" s="69" t="s">
        <v>248</v>
      </c>
      <c r="J363" s="69" t="s">
        <v>217</v>
      </c>
      <c r="K363" s="121" t="s">
        <v>769</v>
      </c>
      <c r="L363" s="87" t="s">
        <v>1296</v>
      </c>
      <c r="M363" s="72">
        <v>1777939.8</v>
      </c>
      <c r="N363" s="66">
        <f t="shared" si="51"/>
        <v>1777939.8</v>
      </c>
      <c r="O363" s="137">
        <v>44774</v>
      </c>
      <c r="P363" s="72">
        <f t="shared" si="53"/>
        <v>2006072</v>
      </c>
      <c r="Q363" s="72">
        <f t="shared" si="54"/>
        <v>2006072</v>
      </c>
      <c r="R363" s="129">
        <f t="shared" si="55"/>
        <v>2006072</v>
      </c>
      <c r="S363" s="204" t="e">
        <f t="shared" si="52"/>
        <v>#REF!</v>
      </c>
      <c r="T363" s="125"/>
      <c r="U363" s="126">
        <f t="shared" si="44"/>
        <v>486</v>
      </c>
      <c r="V363" s="127">
        <f t="shared" si="45"/>
        <v>45260</v>
      </c>
      <c r="W363" s="128">
        <f>VLOOKUP(V363,IPC!$B$9:$D$855,3,2)</f>
        <v>137.09</v>
      </c>
      <c r="X363" s="128">
        <f>VLOOKUP(O363,IPC!$B$9:$D$855,3,1)</f>
        <v>121.5</v>
      </c>
    </row>
    <row r="364" spans="1:24" s="67" customFormat="1" x14ac:dyDescent="0.25">
      <c r="A364" s="67" t="s">
        <v>76</v>
      </c>
      <c r="B364" s="134" t="s">
        <v>42</v>
      </c>
      <c r="C364" s="258"/>
      <c r="D364" s="296" t="s">
        <v>457</v>
      </c>
      <c r="E364" s="288">
        <v>900515661</v>
      </c>
      <c r="F364" s="83" t="s">
        <v>521</v>
      </c>
      <c r="G364" s="121" t="s">
        <v>165</v>
      </c>
      <c r="H364" s="121" t="s">
        <v>584</v>
      </c>
      <c r="I364" s="69" t="s">
        <v>248</v>
      </c>
      <c r="J364" s="69" t="s">
        <v>217</v>
      </c>
      <c r="K364" s="121" t="s">
        <v>770</v>
      </c>
      <c r="L364" s="87" t="s">
        <v>1297</v>
      </c>
      <c r="M364" s="72">
        <v>914578</v>
      </c>
      <c r="N364" s="66">
        <f t="shared" si="51"/>
        <v>914578</v>
      </c>
      <c r="O364" s="137">
        <v>44774</v>
      </c>
      <c r="P364" s="72">
        <f t="shared" si="53"/>
        <v>1031930</v>
      </c>
      <c r="Q364" s="72">
        <f t="shared" si="54"/>
        <v>1031930</v>
      </c>
      <c r="R364" s="129">
        <f t="shared" si="55"/>
        <v>1031930</v>
      </c>
      <c r="S364" s="204" t="e">
        <f t="shared" si="52"/>
        <v>#REF!</v>
      </c>
      <c r="T364" s="125"/>
      <c r="U364" s="126">
        <f t="shared" si="44"/>
        <v>486</v>
      </c>
      <c r="V364" s="127">
        <f t="shared" si="45"/>
        <v>45260</v>
      </c>
      <c r="W364" s="128">
        <f>VLOOKUP(V364,IPC!$B$9:$D$855,3,2)</f>
        <v>137.09</v>
      </c>
      <c r="X364" s="128">
        <f>VLOOKUP(O364,IPC!$B$9:$D$855,3,1)</f>
        <v>121.5</v>
      </c>
    </row>
    <row r="365" spans="1:24" s="67" customFormat="1" x14ac:dyDescent="0.25">
      <c r="A365" s="67" t="s">
        <v>76</v>
      </c>
      <c r="B365" s="134" t="s">
        <v>42</v>
      </c>
      <c r="C365" s="258"/>
      <c r="D365" s="296" t="s">
        <v>457</v>
      </c>
      <c r="E365" s="288">
        <v>900515661</v>
      </c>
      <c r="F365" s="83" t="s">
        <v>521</v>
      </c>
      <c r="G365" s="121" t="s">
        <v>165</v>
      </c>
      <c r="H365" s="121" t="s">
        <v>584</v>
      </c>
      <c r="I365" s="69" t="s">
        <v>248</v>
      </c>
      <c r="J365" s="69" t="s">
        <v>217</v>
      </c>
      <c r="K365" s="121" t="s">
        <v>771</v>
      </c>
      <c r="L365" s="87" t="s">
        <v>1298</v>
      </c>
      <c r="M365" s="72">
        <v>1523948.4</v>
      </c>
      <c r="N365" s="66">
        <f t="shared" si="51"/>
        <v>1523948.4</v>
      </c>
      <c r="O365" s="137">
        <v>44811</v>
      </c>
      <c r="P365" s="72">
        <f t="shared" si="53"/>
        <v>1703646</v>
      </c>
      <c r="Q365" s="72">
        <f t="shared" si="54"/>
        <v>1703646</v>
      </c>
      <c r="R365" s="129">
        <f t="shared" si="55"/>
        <v>1703646</v>
      </c>
      <c r="S365" s="204" t="e">
        <f t="shared" si="52"/>
        <v>#REF!</v>
      </c>
      <c r="T365" s="125"/>
      <c r="U365" s="126">
        <f t="shared" si="44"/>
        <v>449</v>
      </c>
      <c r="V365" s="127">
        <f t="shared" si="45"/>
        <v>45260</v>
      </c>
      <c r="W365" s="128">
        <f>VLOOKUP(V365,IPC!$B$9:$D$855,3,2)</f>
        <v>137.09</v>
      </c>
      <c r="X365" s="128">
        <f>VLOOKUP(O365,IPC!$B$9:$D$855,3,1)</f>
        <v>122.63</v>
      </c>
    </row>
    <row r="366" spans="1:24" s="67" customFormat="1" x14ac:dyDescent="0.25">
      <c r="A366" s="67" t="s">
        <v>76</v>
      </c>
      <c r="B366" s="134" t="s">
        <v>42</v>
      </c>
      <c r="C366" s="258"/>
      <c r="D366" s="296" t="s">
        <v>457</v>
      </c>
      <c r="E366" s="288">
        <v>900515661</v>
      </c>
      <c r="F366" s="83" t="s">
        <v>521</v>
      </c>
      <c r="G366" s="121" t="s">
        <v>165</v>
      </c>
      <c r="H366" s="121" t="s">
        <v>584</v>
      </c>
      <c r="I366" s="69" t="s">
        <v>248</v>
      </c>
      <c r="J366" s="69" t="s">
        <v>217</v>
      </c>
      <c r="K366" s="121" t="s">
        <v>772</v>
      </c>
      <c r="L366" s="87" t="s">
        <v>1299</v>
      </c>
      <c r="M366" s="72">
        <v>1539301.72</v>
      </c>
      <c r="N366" s="66">
        <f t="shared" si="51"/>
        <v>1539301.72</v>
      </c>
      <c r="O366" s="137">
        <v>44816</v>
      </c>
      <c r="P366" s="72">
        <f t="shared" si="53"/>
        <v>1720810</v>
      </c>
      <c r="Q366" s="72">
        <f t="shared" si="54"/>
        <v>1720810</v>
      </c>
      <c r="R366" s="129">
        <f t="shared" si="55"/>
        <v>1720810</v>
      </c>
      <c r="S366" s="204" t="e">
        <f t="shared" si="52"/>
        <v>#REF!</v>
      </c>
      <c r="T366" s="125"/>
      <c r="U366" s="126">
        <f t="shared" si="44"/>
        <v>444</v>
      </c>
      <c r="V366" s="127">
        <f t="shared" si="45"/>
        <v>45260</v>
      </c>
      <c r="W366" s="128">
        <f>VLOOKUP(V366,IPC!$B$9:$D$855,3,2)</f>
        <v>137.09</v>
      </c>
      <c r="X366" s="128">
        <f>VLOOKUP(O366,IPC!$B$9:$D$855,3,1)</f>
        <v>122.63</v>
      </c>
    </row>
    <row r="367" spans="1:24" s="67" customFormat="1" x14ac:dyDescent="0.25">
      <c r="A367" s="67" t="s">
        <v>76</v>
      </c>
      <c r="B367" s="134" t="s">
        <v>42</v>
      </c>
      <c r="C367" s="258"/>
      <c r="D367" s="296" t="s">
        <v>457</v>
      </c>
      <c r="E367" s="288">
        <v>900515661</v>
      </c>
      <c r="F367" s="83" t="s">
        <v>521</v>
      </c>
      <c r="G367" s="121" t="s">
        <v>165</v>
      </c>
      <c r="H367" s="121" t="s">
        <v>584</v>
      </c>
      <c r="I367" s="69" t="s">
        <v>248</v>
      </c>
      <c r="J367" s="69" t="s">
        <v>217</v>
      </c>
      <c r="K367" s="121" t="s">
        <v>773</v>
      </c>
      <c r="L367" s="87" t="s">
        <v>1300</v>
      </c>
      <c r="M367" s="72">
        <v>12572510.890000001</v>
      </c>
      <c r="N367" s="66">
        <f t="shared" si="51"/>
        <v>12572510.890000001</v>
      </c>
      <c r="O367" s="137">
        <v>44880</v>
      </c>
      <c r="P367" s="72">
        <f t="shared" si="53"/>
        <v>13848349</v>
      </c>
      <c r="Q367" s="72">
        <f t="shared" si="54"/>
        <v>13848349</v>
      </c>
      <c r="R367" s="129">
        <f t="shared" si="55"/>
        <v>13848349</v>
      </c>
      <c r="S367" s="204" t="e">
        <f t="shared" si="52"/>
        <v>#REF!</v>
      </c>
      <c r="T367" s="125"/>
      <c r="U367" s="126">
        <f t="shared" si="44"/>
        <v>380</v>
      </c>
      <c r="V367" s="127">
        <f t="shared" si="45"/>
        <v>45260</v>
      </c>
      <c r="W367" s="128">
        <f>VLOOKUP(V367,IPC!$B$9:$D$855,3,2)</f>
        <v>137.09</v>
      </c>
      <c r="X367" s="128">
        <f>VLOOKUP(O367,IPC!$B$9:$D$855,3,1)</f>
        <v>124.46</v>
      </c>
    </row>
    <row r="368" spans="1:24" s="67" customFormat="1" x14ac:dyDescent="0.25">
      <c r="A368" s="67" t="s">
        <v>76</v>
      </c>
      <c r="B368" s="134" t="s">
        <v>42</v>
      </c>
      <c r="C368" s="258"/>
      <c r="D368" s="296" t="s">
        <v>457</v>
      </c>
      <c r="E368" s="288">
        <v>900515661</v>
      </c>
      <c r="F368" s="83" t="s">
        <v>521</v>
      </c>
      <c r="G368" s="121" t="s">
        <v>165</v>
      </c>
      <c r="H368" s="121" t="s">
        <v>584</v>
      </c>
      <c r="I368" s="69" t="s">
        <v>248</v>
      </c>
      <c r="J368" s="69" t="s">
        <v>217</v>
      </c>
      <c r="K368" s="121" t="s">
        <v>774</v>
      </c>
      <c r="L368" s="87" t="s">
        <v>1301</v>
      </c>
      <c r="M368" s="72">
        <v>3213900.81</v>
      </c>
      <c r="N368" s="66">
        <f t="shared" si="51"/>
        <v>3213900.81</v>
      </c>
      <c r="O368" s="137">
        <v>44886</v>
      </c>
      <c r="P368" s="72">
        <f t="shared" si="53"/>
        <v>3540042</v>
      </c>
      <c r="Q368" s="72">
        <f t="shared" si="54"/>
        <v>3540042</v>
      </c>
      <c r="R368" s="129">
        <f t="shared" si="55"/>
        <v>3540042</v>
      </c>
      <c r="S368" s="204" t="e">
        <f t="shared" si="52"/>
        <v>#REF!</v>
      </c>
      <c r="T368" s="125"/>
      <c r="U368" s="126">
        <f t="shared" si="44"/>
        <v>374</v>
      </c>
      <c r="V368" s="127">
        <f t="shared" si="45"/>
        <v>45260</v>
      </c>
      <c r="W368" s="128">
        <f>VLOOKUP(V368,IPC!$B$9:$D$855,3,2)</f>
        <v>137.09</v>
      </c>
      <c r="X368" s="128">
        <f>VLOOKUP(O368,IPC!$B$9:$D$855,3,1)</f>
        <v>124.46</v>
      </c>
    </row>
    <row r="369" spans="1:24" s="67" customFormat="1" x14ac:dyDescent="0.25">
      <c r="A369" s="67" t="s">
        <v>76</v>
      </c>
      <c r="B369" s="134" t="s">
        <v>42</v>
      </c>
      <c r="C369" s="258"/>
      <c r="D369" s="296" t="s">
        <v>457</v>
      </c>
      <c r="E369" s="288">
        <v>900515662</v>
      </c>
      <c r="F369" s="83" t="s">
        <v>521</v>
      </c>
      <c r="G369" s="121" t="s">
        <v>165</v>
      </c>
      <c r="H369" s="121" t="s">
        <v>584</v>
      </c>
      <c r="I369" s="69" t="s">
        <v>248</v>
      </c>
      <c r="J369" s="69" t="s">
        <v>217</v>
      </c>
      <c r="K369" s="121" t="s">
        <v>775</v>
      </c>
      <c r="L369" s="87" t="s">
        <v>1302</v>
      </c>
      <c r="M369" s="72">
        <v>834690.9</v>
      </c>
      <c r="N369" s="66">
        <f t="shared" si="51"/>
        <v>834690.9</v>
      </c>
      <c r="O369" s="137">
        <v>44914</v>
      </c>
      <c r="P369" s="72">
        <f t="shared" si="53"/>
        <v>907941</v>
      </c>
      <c r="Q369" s="72">
        <f t="shared" si="54"/>
        <v>907941</v>
      </c>
      <c r="R369" s="129">
        <f t="shared" si="55"/>
        <v>907941</v>
      </c>
      <c r="S369" s="204" t="e">
        <f t="shared" si="52"/>
        <v>#REF!</v>
      </c>
      <c r="T369" s="125"/>
      <c r="U369" s="126">
        <f t="shared" si="44"/>
        <v>346</v>
      </c>
      <c r="V369" s="127">
        <f t="shared" si="45"/>
        <v>45260</v>
      </c>
      <c r="W369" s="128">
        <f>VLOOKUP(V369,IPC!$B$9:$D$855,3,2)</f>
        <v>137.09</v>
      </c>
      <c r="X369" s="128">
        <f>VLOOKUP(O369,IPC!$B$9:$D$855,3,1)</f>
        <v>126.03</v>
      </c>
    </row>
    <row r="370" spans="1:24" s="67" customFormat="1" x14ac:dyDescent="0.25">
      <c r="A370" s="67" t="s">
        <v>76</v>
      </c>
      <c r="B370" s="134" t="s">
        <v>42</v>
      </c>
      <c r="C370" s="258"/>
      <c r="D370" s="296" t="s">
        <v>458</v>
      </c>
      <c r="E370" s="288">
        <v>900988724</v>
      </c>
      <c r="F370" s="83" t="s">
        <v>522</v>
      </c>
      <c r="G370" s="121" t="s">
        <v>239</v>
      </c>
      <c r="H370" s="121" t="s">
        <v>585</v>
      </c>
      <c r="I370" s="69" t="s">
        <v>248</v>
      </c>
      <c r="J370" s="69" t="s">
        <v>217</v>
      </c>
      <c r="K370" s="121" t="s">
        <v>776</v>
      </c>
      <c r="L370" s="87" t="s">
        <v>1303</v>
      </c>
      <c r="M370" s="72">
        <v>1425940</v>
      </c>
      <c r="N370" s="66">
        <f t="shared" si="51"/>
        <v>1425940</v>
      </c>
      <c r="O370" s="137">
        <v>44511</v>
      </c>
      <c r="P370" s="72">
        <f t="shared" si="53"/>
        <v>1767469</v>
      </c>
      <c r="Q370" s="72">
        <f t="shared" si="54"/>
        <v>1767469</v>
      </c>
      <c r="R370" s="129">
        <f t="shared" si="55"/>
        <v>1767469</v>
      </c>
      <c r="S370" s="204" t="e">
        <f t="shared" si="52"/>
        <v>#REF!</v>
      </c>
      <c r="T370" s="125"/>
      <c r="U370" s="126">
        <f t="shared" si="44"/>
        <v>749</v>
      </c>
      <c r="V370" s="127">
        <f t="shared" si="45"/>
        <v>45260</v>
      </c>
      <c r="W370" s="128">
        <f>VLOOKUP(V370,IPC!$B$9:$D$855,3,2)</f>
        <v>137.09</v>
      </c>
      <c r="X370" s="128">
        <f>VLOOKUP(O370,IPC!$B$9:$D$855,3,1)</f>
        <v>110.6</v>
      </c>
    </row>
    <row r="371" spans="1:24" s="67" customFormat="1" x14ac:dyDescent="0.25">
      <c r="A371" s="67" t="s">
        <v>76</v>
      </c>
      <c r="B371" s="134" t="s">
        <v>42</v>
      </c>
      <c r="C371" s="258"/>
      <c r="D371" s="296" t="s">
        <v>458</v>
      </c>
      <c r="E371" s="288">
        <v>900988724</v>
      </c>
      <c r="F371" s="83" t="s">
        <v>522</v>
      </c>
      <c r="G371" s="121" t="s">
        <v>165</v>
      </c>
      <c r="H371" s="121" t="s">
        <v>585</v>
      </c>
      <c r="I371" s="69" t="s">
        <v>248</v>
      </c>
      <c r="J371" s="69" t="s">
        <v>217</v>
      </c>
      <c r="K371" s="121" t="s">
        <v>777</v>
      </c>
      <c r="L371" s="87" t="s">
        <v>1304</v>
      </c>
      <c r="M371" s="72">
        <v>2397736</v>
      </c>
      <c r="N371" s="66">
        <f t="shared" si="51"/>
        <v>2397736</v>
      </c>
      <c r="O371" s="137">
        <v>44511</v>
      </c>
      <c r="P371" s="72">
        <f t="shared" si="53"/>
        <v>2972022</v>
      </c>
      <c r="Q371" s="72">
        <f t="shared" si="54"/>
        <v>2972022</v>
      </c>
      <c r="R371" s="129">
        <f t="shared" si="55"/>
        <v>2972022</v>
      </c>
      <c r="S371" s="204" t="e">
        <f t="shared" si="52"/>
        <v>#REF!</v>
      </c>
      <c r="T371" s="125"/>
      <c r="U371" s="126">
        <f t="shared" si="44"/>
        <v>749</v>
      </c>
      <c r="V371" s="127">
        <f t="shared" si="45"/>
        <v>45260</v>
      </c>
      <c r="W371" s="128">
        <f>VLOOKUP(V371,IPC!$B$9:$D$855,3,2)</f>
        <v>137.09</v>
      </c>
      <c r="X371" s="128">
        <f>VLOOKUP(O371,IPC!$B$9:$D$855,3,1)</f>
        <v>110.6</v>
      </c>
    </row>
    <row r="372" spans="1:24" s="67" customFormat="1" x14ac:dyDescent="0.25">
      <c r="A372" s="67" t="s">
        <v>76</v>
      </c>
      <c r="B372" s="134" t="s">
        <v>42</v>
      </c>
      <c r="C372" s="258"/>
      <c r="D372" s="296" t="s">
        <v>458</v>
      </c>
      <c r="E372" s="288">
        <v>900988724</v>
      </c>
      <c r="F372" s="83" t="s">
        <v>522</v>
      </c>
      <c r="G372" s="121" t="s">
        <v>165</v>
      </c>
      <c r="H372" s="121" t="s">
        <v>585</v>
      </c>
      <c r="I372" s="69" t="s">
        <v>248</v>
      </c>
      <c r="J372" s="69" t="s">
        <v>217</v>
      </c>
      <c r="K372" s="121" t="s">
        <v>778</v>
      </c>
      <c r="L372" s="87" t="s">
        <v>1305</v>
      </c>
      <c r="M372" s="72">
        <v>2080225</v>
      </c>
      <c r="N372" s="66">
        <f t="shared" si="51"/>
        <v>2080225</v>
      </c>
      <c r="O372" s="137">
        <v>44535</v>
      </c>
      <c r="P372" s="72">
        <f t="shared" si="53"/>
        <v>2559717</v>
      </c>
      <c r="Q372" s="72">
        <f t="shared" si="54"/>
        <v>2559717</v>
      </c>
      <c r="R372" s="129">
        <f t="shared" si="55"/>
        <v>2559717</v>
      </c>
      <c r="S372" s="204" t="e">
        <f t="shared" si="52"/>
        <v>#REF!</v>
      </c>
      <c r="T372" s="125"/>
      <c r="U372" s="126">
        <f t="shared" si="44"/>
        <v>725</v>
      </c>
      <c r="V372" s="127">
        <f t="shared" si="45"/>
        <v>45260</v>
      </c>
      <c r="W372" s="128">
        <f>VLOOKUP(V372,IPC!$B$9:$D$855,3,2)</f>
        <v>137.09</v>
      </c>
      <c r="X372" s="128">
        <f>VLOOKUP(O372,IPC!$B$9:$D$855,3,1)</f>
        <v>111.41</v>
      </c>
    </row>
    <row r="373" spans="1:24" s="67" customFormat="1" x14ac:dyDescent="0.25">
      <c r="A373" s="67" t="s">
        <v>76</v>
      </c>
      <c r="B373" s="134" t="s">
        <v>42</v>
      </c>
      <c r="C373" s="258"/>
      <c r="D373" s="296" t="s">
        <v>458</v>
      </c>
      <c r="E373" s="288">
        <v>900988724</v>
      </c>
      <c r="F373" s="83" t="s">
        <v>522</v>
      </c>
      <c r="G373" s="121" t="s">
        <v>165</v>
      </c>
      <c r="H373" s="121" t="s">
        <v>585</v>
      </c>
      <c r="I373" s="69" t="s">
        <v>248</v>
      </c>
      <c r="J373" s="69" t="s">
        <v>217</v>
      </c>
      <c r="K373" s="121" t="s">
        <v>779</v>
      </c>
      <c r="L373" s="87" t="s">
        <v>1306</v>
      </c>
      <c r="M373" s="72">
        <v>1647828</v>
      </c>
      <c r="N373" s="66">
        <f t="shared" si="51"/>
        <v>1647828</v>
      </c>
      <c r="O373" s="137">
        <v>44535</v>
      </c>
      <c r="P373" s="72">
        <f t="shared" si="53"/>
        <v>2027652</v>
      </c>
      <c r="Q373" s="72">
        <f t="shared" si="54"/>
        <v>2027652</v>
      </c>
      <c r="R373" s="129">
        <f t="shared" si="55"/>
        <v>2027652</v>
      </c>
      <c r="S373" s="204" t="e">
        <f t="shared" si="52"/>
        <v>#REF!</v>
      </c>
      <c r="T373" s="125"/>
      <c r="U373" s="126">
        <f t="shared" si="44"/>
        <v>725</v>
      </c>
      <c r="V373" s="127">
        <f t="shared" si="45"/>
        <v>45260</v>
      </c>
      <c r="W373" s="128">
        <f>VLOOKUP(V373,IPC!$B$9:$D$855,3,2)</f>
        <v>137.09</v>
      </c>
      <c r="X373" s="128">
        <f>VLOOKUP(O373,IPC!$B$9:$D$855,3,1)</f>
        <v>111.41</v>
      </c>
    </row>
    <row r="374" spans="1:24" s="67" customFormat="1" x14ac:dyDescent="0.25">
      <c r="A374" s="67" t="s">
        <v>76</v>
      </c>
      <c r="B374" s="134" t="s">
        <v>42</v>
      </c>
      <c r="C374" s="258"/>
      <c r="D374" s="296" t="s">
        <v>458</v>
      </c>
      <c r="E374" s="288">
        <v>900988724</v>
      </c>
      <c r="F374" s="83" t="s">
        <v>522</v>
      </c>
      <c r="G374" s="121" t="s">
        <v>165</v>
      </c>
      <c r="H374" s="121" t="s">
        <v>585</v>
      </c>
      <c r="I374" s="69" t="s">
        <v>248</v>
      </c>
      <c r="J374" s="69" t="s">
        <v>217</v>
      </c>
      <c r="K374" s="121" t="s">
        <v>780</v>
      </c>
      <c r="L374" s="87" t="s">
        <v>1307</v>
      </c>
      <c r="M374" s="72">
        <v>1565735</v>
      </c>
      <c r="N374" s="66">
        <f t="shared" si="51"/>
        <v>1565735</v>
      </c>
      <c r="O374" s="137">
        <v>44536</v>
      </c>
      <c r="P374" s="72">
        <f t="shared" si="53"/>
        <v>1926637</v>
      </c>
      <c r="Q374" s="72">
        <f t="shared" si="54"/>
        <v>1926637</v>
      </c>
      <c r="R374" s="129">
        <f t="shared" si="55"/>
        <v>1926637</v>
      </c>
      <c r="S374" s="204" t="e">
        <f t="shared" si="52"/>
        <v>#REF!</v>
      </c>
      <c r="T374" s="125"/>
      <c r="U374" s="126">
        <f t="shared" si="44"/>
        <v>724</v>
      </c>
      <c r="V374" s="127">
        <f t="shared" si="45"/>
        <v>45260</v>
      </c>
      <c r="W374" s="128">
        <f>VLOOKUP(V374,IPC!$B$9:$D$855,3,2)</f>
        <v>137.09</v>
      </c>
      <c r="X374" s="128">
        <f>VLOOKUP(O374,IPC!$B$9:$D$855,3,1)</f>
        <v>111.41</v>
      </c>
    </row>
    <row r="375" spans="1:24" s="67" customFormat="1" x14ac:dyDescent="0.25">
      <c r="A375" s="67" t="s">
        <v>76</v>
      </c>
      <c r="B375" s="134" t="s">
        <v>42</v>
      </c>
      <c r="C375" s="258"/>
      <c r="D375" s="296" t="s">
        <v>458</v>
      </c>
      <c r="E375" s="288">
        <v>900988724</v>
      </c>
      <c r="F375" s="83" t="s">
        <v>522</v>
      </c>
      <c r="G375" s="121" t="s">
        <v>165</v>
      </c>
      <c r="H375" s="121" t="s">
        <v>585</v>
      </c>
      <c r="I375" s="69" t="s">
        <v>248</v>
      </c>
      <c r="J375" s="69" t="s">
        <v>217</v>
      </c>
      <c r="K375" s="121" t="s">
        <v>781</v>
      </c>
      <c r="L375" s="87" t="s">
        <v>1308</v>
      </c>
      <c r="M375" s="72">
        <v>1346504</v>
      </c>
      <c r="N375" s="66">
        <f t="shared" si="51"/>
        <v>1346504</v>
      </c>
      <c r="O375" s="137">
        <v>44536</v>
      </c>
      <c r="P375" s="72">
        <f t="shared" si="53"/>
        <v>1656873</v>
      </c>
      <c r="Q375" s="72">
        <f t="shared" si="54"/>
        <v>1656873</v>
      </c>
      <c r="R375" s="129">
        <f t="shared" si="55"/>
        <v>1656873</v>
      </c>
      <c r="S375" s="204" t="e">
        <f t="shared" si="52"/>
        <v>#REF!</v>
      </c>
      <c r="T375" s="125"/>
      <c r="U375" s="126">
        <f t="shared" si="44"/>
        <v>724</v>
      </c>
      <c r="V375" s="127">
        <f t="shared" si="45"/>
        <v>45260</v>
      </c>
      <c r="W375" s="128">
        <f>VLOOKUP(V375,IPC!$B$9:$D$855,3,2)</f>
        <v>137.09</v>
      </c>
      <c r="X375" s="128">
        <f>VLOOKUP(O375,IPC!$B$9:$D$855,3,1)</f>
        <v>111.41</v>
      </c>
    </row>
    <row r="376" spans="1:24" s="67" customFormat="1" x14ac:dyDescent="0.25">
      <c r="A376" s="67" t="s">
        <v>76</v>
      </c>
      <c r="B376" s="134" t="s">
        <v>42</v>
      </c>
      <c r="C376" s="258"/>
      <c r="D376" s="296" t="s">
        <v>458</v>
      </c>
      <c r="E376" s="288">
        <v>900988724</v>
      </c>
      <c r="F376" s="83" t="s">
        <v>522</v>
      </c>
      <c r="G376" s="121" t="s">
        <v>165</v>
      </c>
      <c r="H376" s="121" t="s">
        <v>585</v>
      </c>
      <c r="I376" s="69" t="s">
        <v>248</v>
      </c>
      <c r="J376" s="69" t="s">
        <v>217</v>
      </c>
      <c r="K376" s="121" t="s">
        <v>782</v>
      </c>
      <c r="L376" s="87" t="s">
        <v>1309</v>
      </c>
      <c r="M376" s="72">
        <v>1073146</v>
      </c>
      <c r="N376" s="66">
        <f t="shared" si="51"/>
        <v>1073146</v>
      </c>
      <c r="O376" s="137">
        <v>44536</v>
      </c>
      <c r="P376" s="72">
        <f t="shared" si="53"/>
        <v>1320506</v>
      </c>
      <c r="Q376" s="72">
        <f t="shared" si="54"/>
        <v>1320506</v>
      </c>
      <c r="R376" s="129">
        <f t="shared" si="55"/>
        <v>1320506</v>
      </c>
      <c r="S376" s="204" t="e">
        <f t="shared" si="52"/>
        <v>#REF!</v>
      </c>
      <c r="T376" s="125"/>
      <c r="U376" s="126">
        <f t="shared" si="44"/>
        <v>724</v>
      </c>
      <c r="V376" s="127">
        <f t="shared" si="45"/>
        <v>45260</v>
      </c>
      <c r="W376" s="128">
        <f>VLOOKUP(V376,IPC!$B$9:$D$855,3,2)</f>
        <v>137.09</v>
      </c>
      <c r="X376" s="128">
        <f>VLOOKUP(O376,IPC!$B$9:$D$855,3,1)</f>
        <v>111.41</v>
      </c>
    </row>
    <row r="377" spans="1:24" s="67" customFormat="1" x14ac:dyDescent="0.25">
      <c r="A377" s="67" t="s">
        <v>76</v>
      </c>
      <c r="B377" s="134" t="s">
        <v>42</v>
      </c>
      <c r="C377" s="258"/>
      <c r="D377" s="296" t="s">
        <v>458</v>
      </c>
      <c r="E377" s="288">
        <v>900988724</v>
      </c>
      <c r="F377" s="83" t="s">
        <v>522</v>
      </c>
      <c r="G377" s="121" t="s">
        <v>165</v>
      </c>
      <c r="H377" s="121" t="s">
        <v>585</v>
      </c>
      <c r="I377" s="69" t="s">
        <v>248</v>
      </c>
      <c r="J377" s="69" t="s">
        <v>217</v>
      </c>
      <c r="K377" s="121" t="s">
        <v>783</v>
      </c>
      <c r="L377" s="87" t="s">
        <v>1310</v>
      </c>
      <c r="M377" s="72">
        <v>520646</v>
      </c>
      <c r="N377" s="66">
        <f t="shared" si="51"/>
        <v>520646</v>
      </c>
      <c r="O377" s="137">
        <v>44549</v>
      </c>
      <c r="P377" s="72">
        <f t="shared" si="53"/>
        <v>640655</v>
      </c>
      <c r="Q377" s="72">
        <f t="shared" si="54"/>
        <v>640655</v>
      </c>
      <c r="R377" s="129">
        <f t="shared" si="55"/>
        <v>640655</v>
      </c>
      <c r="S377" s="204" t="e">
        <f t="shared" si="52"/>
        <v>#REF!</v>
      </c>
      <c r="T377" s="125"/>
      <c r="U377" s="126">
        <f t="shared" si="44"/>
        <v>711</v>
      </c>
      <c r="V377" s="127">
        <f t="shared" si="45"/>
        <v>45260</v>
      </c>
      <c r="W377" s="128">
        <f>VLOOKUP(V377,IPC!$B$9:$D$855,3,2)</f>
        <v>137.09</v>
      </c>
      <c r="X377" s="128">
        <f>VLOOKUP(O377,IPC!$B$9:$D$855,3,1)</f>
        <v>111.41</v>
      </c>
    </row>
    <row r="378" spans="1:24" s="67" customFormat="1" x14ac:dyDescent="0.25">
      <c r="A378" s="67" t="s">
        <v>76</v>
      </c>
      <c r="B378" s="134" t="s">
        <v>42</v>
      </c>
      <c r="C378" s="258"/>
      <c r="D378" s="296" t="s">
        <v>458</v>
      </c>
      <c r="E378" s="288">
        <v>900988724</v>
      </c>
      <c r="F378" s="83" t="s">
        <v>522</v>
      </c>
      <c r="G378" s="121" t="s">
        <v>165</v>
      </c>
      <c r="H378" s="121" t="s">
        <v>585</v>
      </c>
      <c r="I378" s="69" t="s">
        <v>248</v>
      </c>
      <c r="J378" s="69" t="s">
        <v>217</v>
      </c>
      <c r="K378" s="121" t="s">
        <v>784</v>
      </c>
      <c r="L378" s="87" t="s">
        <v>1311</v>
      </c>
      <c r="M378" s="72">
        <v>1674344</v>
      </c>
      <c r="N378" s="66">
        <f t="shared" si="51"/>
        <v>1674344</v>
      </c>
      <c r="O378" s="137">
        <v>44552</v>
      </c>
      <c r="P378" s="72">
        <f t="shared" si="53"/>
        <v>2060280</v>
      </c>
      <c r="Q378" s="72">
        <f t="shared" si="54"/>
        <v>2060280</v>
      </c>
      <c r="R378" s="129">
        <f t="shared" si="55"/>
        <v>2060280</v>
      </c>
      <c r="S378" s="204" t="e">
        <f t="shared" si="52"/>
        <v>#REF!</v>
      </c>
      <c r="T378" s="125"/>
      <c r="U378" s="126">
        <f t="shared" si="44"/>
        <v>708</v>
      </c>
      <c r="V378" s="127">
        <f t="shared" si="45"/>
        <v>45260</v>
      </c>
      <c r="W378" s="128">
        <f>VLOOKUP(V378,IPC!$B$9:$D$855,3,2)</f>
        <v>137.09</v>
      </c>
      <c r="X378" s="128">
        <f>VLOOKUP(O378,IPC!$B$9:$D$855,3,1)</f>
        <v>111.41</v>
      </c>
    </row>
    <row r="379" spans="1:24" s="67" customFormat="1" x14ac:dyDescent="0.25">
      <c r="A379" s="67" t="s">
        <v>76</v>
      </c>
      <c r="B379" s="134" t="s">
        <v>42</v>
      </c>
      <c r="C379" s="258"/>
      <c r="D379" s="296" t="s">
        <v>458</v>
      </c>
      <c r="E379" s="288">
        <v>900988724</v>
      </c>
      <c r="F379" s="83" t="s">
        <v>522</v>
      </c>
      <c r="G379" s="121" t="s">
        <v>165</v>
      </c>
      <c r="H379" s="121" t="s">
        <v>585</v>
      </c>
      <c r="I379" s="69" t="s">
        <v>248</v>
      </c>
      <c r="J379" s="69" t="s">
        <v>217</v>
      </c>
      <c r="K379" s="121" t="s">
        <v>785</v>
      </c>
      <c r="L379" s="87" t="s">
        <v>1312</v>
      </c>
      <c r="M379" s="72">
        <v>2270223</v>
      </c>
      <c r="N379" s="66">
        <f t="shared" si="51"/>
        <v>2270223</v>
      </c>
      <c r="O379" s="137">
        <v>44565</v>
      </c>
      <c r="P379" s="72">
        <f t="shared" si="53"/>
        <v>2747880</v>
      </c>
      <c r="Q379" s="72">
        <f t="shared" si="54"/>
        <v>2747880</v>
      </c>
      <c r="R379" s="129">
        <f t="shared" si="55"/>
        <v>2747880</v>
      </c>
      <c r="S379" s="204" t="e">
        <f t="shared" si="52"/>
        <v>#REF!</v>
      </c>
      <c r="T379" s="125"/>
      <c r="U379" s="126">
        <f t="shared" si="44"/>
        <v>695</v>
      </c>
      <c r="V379" s="127">
        <f t="shared" si="45"/>
        <v>45260</v>
      </c>
      <c r="W379" s="128">
        <f>VLOOKUP(V379,IPC!$B$9:$D$855,3,2)</f>
        <v>137.09</v>
      </c>
      <c r="X379" s="128">
        <f>VLOOKUP(O379,IPC!$B$9:$D$855,3,1)</f>
        <v>113.26</v>
      </c>
    </row>
    <row r="380" spans="1:24" s="67" customFormat="1" x14ac:dyDescent="0.25">
      <c r="A380" s="67" t="s">
        <v>76</v>
      </c>
      <c r="B380" s="134" t="s">
        <v>42</v>
      </c>
      <c r="C380" s="258"/>
      <c r="D380" s="296" t="s">
        <v>458</v>
      </c>
      <c r="E380" s="288">
        <v>900988724</v>
      </c>
      <c r="F380" s="83" t="s">
        <v>522</v>
      </c>
      <c r="G380" s="121" t="s">
        <v>165</v>
      </c>
      <c r="H380" s="121" t="s">
        <v>585</v>
      </c>
      <c r="I380" s="69" t="s">
        <v>248</v>
      </c>
      <c r="J380" s="69" t="s">
        <v>217</v>
      </c>
      <c r="K380" s="121" t="s">
        <v>786</v>
      </c>
      <c r="L380" s="87" t="s">
        <v>1313</v>
      </c>
      <c r="M380" s="72">
        <v>2748706</v>
      </c>
      <c r="N380" s="66">
        <f t="shared" si="51"/>
        <v>2748706</v>
      </c>
      <c r="O380" s="137">
        <v>44419</v>
      </c>
      <c r="P380" s="72">
        <f t="shared" si="53"/>
        <v>3437512</v>
      </c>
      <c r="Q380" s="72">
        <f t="shared" si="54"/>
        <v>3437512</v>
      </c>
      <c r="R380" s="129">
        <f t="shared" si="55"/>
        <v>3437512</v>
      </c>
      <c r="S380" s="204" t="e">
        <f t="shared" si="52"/>
        <v>#REF!</v>
      </c>
      <c r="T380" s="125"/>
      <c r="U380" s="126">
        <f t="shared" si="44"/>
        <v>841</v>
      </c>
      <c r="V380" s="127">
        <f t="shared" si="45"/>
        <v>45260</v>
      </c>
      <c r="W380" s="128">
        <f>VLOOKUP(V380,IPC!$B$9:$D$855,3,2)</f>
        <v>137.09</v>
      </c>
      <c r="X380" s="128">
        <f>VLOOKUP(O380,IPC!$B$9:$D$855,3,1)</f>
        <v>109.62</v>
      </c>
    </row>
    <row r="381" spans="1:24" s="67" customFormat="1" x14ac:dyDescent="0.25">
      <c r="A381" s="67" t="s">
        <v>76</v>
      </c>
      <c r="B381" s="134" t="s">
        <v>42</v>
      </c>
      <c r="C381" s="258"/>
      <c r="D381" s="296" t="s">
        <v>458</v>
      </c>
      <c r="E381" s="288">
        <v>900988724</v>
      </c>
      <c r="F381" s="83" t="s">
        <v>522</v>
      </c>
      <c r="G381" s="121" t="s">
        <v>165</v>
      </c>
      <c r="H381" s="121" t="s">
        <v>585</v>
      </c>
      <c r="I381" s="69" t="s">
        <v>248</v>
      </c>
      <c r="J381" s="69" t="s">
        <v>217</v>
      </c>
      <c r="K381" s="121" t="s">
        <v>787</v>
      </c>
      <c r="L381" s="87" t="s">
        <v>1314</v>
      </c>
      <c r="M381" s="72">
        <v>1475173</v>
      </c>
      <c r="N381" s="66">
        <f t="shared" si="51"/>
        <v>1475173</v>
      </c>
      <c r="O381" s="137">
        <v>44592</v>
      </c>
      <c r="P381" s="72">
        <f t="shared" si="53"/>
        <v>1785551</v>
      </c>
      <c r="Q381" s="72">
        <f t="shared" si="54"/>
        <v>1785551</v>
      </c>
      <c r="R381" s="129">
        <f t="shared" si="55"/>
        <v>1785551</v>
      </c>
      <c r="S381" s="204" t="e">
        <f t="shared" si="52"/>
        <v>#REF!</v>
      </c>
      <c r="T381" s="125"/>
      <c r="U381" s="126">
        <f t="shared" si="44"/>
        <v>668</v>
      </c>
      <c r="V381" s="127">
        <f t="shared" si="45"/>
        <v>45260</v>
      </c>
      <c r="W381" s="128">
        <f>VLOOKUP(V381,IPC!$B$9:$D$855,3,2)</f>
        <v>137.09</v>
      </c>
      <c r="X381" s="128">
        <f>VLOOKUP(O381,IPC!$B$9:$D$855,3,1)</f>
        <v>113.26</v>
      </c>
    </row>
    <row r="382" spans="1:24" s="67" customFormat="1" x14ac:dyDescent="0.25">
      <c r="A382" s="67" t="s">
        <v>76</v>
      </c>
      <c r="B382" s="134" t="s">
        <v>42</v>
      </c>
      <c r="C382" s="258"/>
      <c r="D382" s="296" t="s">
        <v>458</v>
      </c>
      <c r="E382" s="288">
        <v>900988724</v>
      </c>
      <c r="F382" s="83" t="s">
        <v>522</v>
      </c>
      <c r="G382" s="121" t="s">
        <v>165</v>
      </c>
      <c r="H382" s="121" t="s">
        <v>585</v>
      </c>
      <c r="I382" s="69" t="s">
        <v>248</v>
      </c>
      <c r="J382" s="69" t="s">
        <v>217</v>
      </c>
      <c r="K382" s="121" t="s">
        <v>788</v>
      </c>
      <c r="L382" s="87" t="s">
        <v>1315</v>
      </c>
      <c r="M382" s="72">
        <v>1160151</v>
      </c>
      <c r="N382" s="66">
        <f t="shared" si="51"/>
        <v>1160151</v>
      </c>
      <c r="O382" s="137">
        <v>44592</v>
      </c>
      <c r="P382" s="72">
        <f t="shared" si="53"/>
        <v>1404248</v>
      </c>
      <c r="Q382" s="72">
        <f t="shared" si="54"/>
        <v>1404248</v>
      </c>
      <c r="R382" s="129">
        <f t="shared" si="55"/>
        <v>1404248</v>
      </c>
      <c r="S382" s="204" t="e">
        <f t="shared" si="52"/>
        <v>#REF!</v>
      </c>
      <c r="T382" s="125"/>
      <c r="U382" s="126">
        <f t="shared" si="44"/>
        <v>668</v>
      </c>
      <c r="V382" s="127">
        <f t="shared" si="45"/>
        <v>45260</v>
      </c>
      <c r="W382" s="128">
        <f>VLOOKUP(V382,IPC!$B$9:$D$855,3,2)</f>
        <v>137.09</v>
      </c>
      <c r="X382" s="128">
        <f>VLOOKUP(O382,IPC!$B$9:$D$855,3,1)</f>
        <v>113.26</v>
      </c>
    </row>
    <row r="383" spans="1:24" s="67" customFormat="1" x14ac:dyDescent="0.25">
      <c r="A383" s="67" t="s">
        <v>76</v>
      </c>
      <c r="B383" s="134" t="s">
        <v>42</v>
      </c>
      <c r="C383" s="258"/>
      <c r="D383" s="296" t="s">
        <v>458</v>
      </c>
      <c r="E383" s="288">
        <v>900988724</v>
      </c>
      <c r="F383" s="83" t="s">
        <v>522</v>
      </c>
      <c r="G383" s="121" t="s">
        <v>165</v>
      </c>
      <c r="H383" s="121" t="s">
        <v>585</v>
      </c>
      <c r="I383" s="69" t="s">
        <v>248</v>
      </c>
      <c r="J383" s="69" t="s">
        <v>217</v>
      </c>
      <c r="K383" s="121" t="s">
        <v>789</v>
      </c>
      <c r="L383" s="87" t="s">
        <v>1316</v>
      </c>
      <c r="M383" s="72">
        <v>87270</v>
      </c>
      <c r="N383" s="66">
        <f t="shared" si="51"/>
        <v>87270</v>
      </c>
      <c r="O383" s="137">
        <v>44636</v>
      </c>
      <c r="P383" s="72">
        <f t="shared" si="53"/>
        <v>102906</v>
      </c>
      <c r="Q383" s="72">
        <f t="shared" si="54"/>
        <v>102906</v>
      </c>
      <c r="R383" s="129">
        <f t="shared" si="55"/>
        <v>102906</v>
      </c>
      <c r="S383" s="204" t="e">
        <f t="shared" si="52"/>
        <v>#REF!</v>
      </c>
      <c r="T383" s="125"/>
      <c r="U383" s="126">
        <f t="shared" si="44"/>
        <v>624</v>
      </c>
      <c r="V383" s="127">
        <f t="shared" si="45"/>
        <v>45260</v>
      </c>
      <c r="W383" s="128">
        <f>VLOOKUP(V383,IPC!$B$9:$D$855,3,2)</f>
        <v>137.09</v>
      </c>
      <c r="X383" s="128">
        <f>VLOOKUP(O383,IPC!$B$9:$D$855,3,1)</f>
        <v>116.26</v>
      </c>
    </row>
    <row r="384" spans="1:24" s="67" customFormat="1" x14ac:dyDescent="0.25">
      <c r="A384" s="67" t="s">
        <v>76</v>
      </c>
      <c r="B384" s="134" t="s">
        <v>42</v>
      </c>
      <c r="C384" s="258"/>
      <c r="D384" s="296" t="s">
        <v>458</v>
      </c>
      <c r="E384" s="288">
        <v>900988724</v>
      </c>
      <c r="F384" s="83" t="s">
        <v>522</v>
      </c>
      <c r="G384" s="121" t="s">
        <v>165</v>
      </c>
      <c r="H384" s="121" t="s">
        <v>585</v>
      </c>
      <c r="I384" s="69" t="s">
        <v>248</v>
      </c>
      <c r="J384" s="69" t="s">
        <v>217</v>
      </c>
      <c r="K384" s="121" t="s">
        <v>790</v>
      </c>
      <c r="L384" s="87" t="s">
        <v>1317</v>
      </c>
      <c r="M384" s="72">
        <v>1958946</v>
      </c>
      <c r="N384" s="66">
        <f t="shared" si="51"/>
        <v>1958946</v>
      </c>
      <c r="O384" s="137">
        <v>44636</v>
      </c>
      <c r="P384" s="72">
        <f t="shared" si="53"/>
        <v>2309925</v>
      </c>
      <c r="Q384" s="72">
        <f t="shared" si="54"/>
        <v>2309925</v>
      </c>
      <c r="R384" s="129">
        <f t="shared" si="55"/>
        <v>2309925</v>
      </c>
      <c r="S384" s="204" t="e">
        <f t="shared" si="52"/>
        <v>#REF!</v>
      </c>
      <c r="T384" s="125"/>
      <c r="U384" s="126">
        <f t="shared" si="44"/>
        <v>624</v>
      </c>
      <c r="V384" s="127">
        <f t="shared" si="45"/>
        <v>45260</v>
      </c>
      <c r="W384" s="128">
        <f>VLOOKUP(V384,IPC!$B$9:$D$855,3,2)</f>
        <v>137.09</v>
      </c>
      <c r="X384" s="128">
        <f>VLOOKUP(O384,IPC!$B$9:$D$855,3,1)</f>
        <v>116.26</v>
      </c>
    </row>
    <row r="385" spans="1:24" s="67" customFormat="1" x14ac:dyDescent="0.25">
      <c r="A385" s="67" t="s">
        <v>76</v>
      </c>
      <c r="B385" s="134" t="s">
        <v>42</v>
      </c>
      <c r="C385" s="258"/>
      <c r="D385" s="296" t="s">
        <v>458</v>
      </c>
      <c r="E385" s="288">
        <v>900988724</v>
      </c>
      <c r="F385" s="83" t="s">
        <v>522</v>
      </c>
      <c r="G385" s="121" t="s">
        <v>165</v>
      </c>
      <c r="H385" s="121" t="s">
        <v>585</v>
      </c>
      <c r="I385" s="69" t="s">
        <v>248</v>
      </c>
      <c r="J385" s="69" t="s">
        <v>217</v>
      </c>
      <c r="K385" s="121" t="s">
        <v>791</v>
      </c>
      <c r="L385" s="87" t="s">
        <v>1318</v>
      </c>
      <c r="M385" s="72">
        <v>2961520</v>
      </c>
      <c r="N385" s="66">
        <f t="shared" si="51"/>
        <v>2961520</v>
      </c>
      <c r="O385" s="137">
        <v>44636</v>
      </c>
      <c r="P385" s="72">
        <f t="shared" si="53"/>
        <v>3492128</v>
      </c>
      <c r="Q385" s="72">
        <f t="shared" si="54"/>
        <v>3492128</v>
      </c>
      <c r="R385" s="129">
        <f t="shared" si="55"/>
        <v>3492128</v>
      </c>
      <c r="S385" s="204" t="e">
        <f t="shared" si="52"/>
        <v>#REF!</v>
      </c>
      <c r="T385" s="125"/>
      <c r="U385" s="126">
        <f t="shared" si="44"/>
        <v>624</v>
      </c>
      <c r="V385" s="127">
        <f t="shared" si="45"/>
        <v>45260</v>
      </c>
      <c r="W385" s="128">
        <f>VLOOKUP(V385,IPC!$B$9:$D$855,3,2)</f>
        <v>137.09</v>
      </c>
      <c r="X385" s="128">
        <f>VLOOKUP(O385,IPC!$B$9:$D$855,3,1)</f>
        <v>116.26</v>
      </c>
    </row>
    <row r="386" spans="1:24" s="67" customFormat="1" x14ac:dyDescent="0.25">
      <c r="A386" s="67" t="s">
        <v>76</v>
      </c>
      <c r="B386" s="134" t="s">
        <v>42</v>
      </c>
      <c r="C386" s="258"/>
      <c r="D386" s="296" t="s">
        <v>459</v>
      </c>
      <c r="E386" s="288">
        <v>900418415</v>
      </c>
      <c r="F386" s="83" t="s">
        <v>523</v>
      </c>
      <c r="G386" s="121" t="s">
        <v>632</v>
      </c>
      <c r="H386" s="121" t="s">
        <v>586</v>
      </c>
      <c r="I386" s="69" t="s">
        <v>248</v>
      </c>
      <c r="J386" s="69" t="s">
        <v>217</v>
      </c>
      <c r="K386" s="121" t="s">
        <v>792</v>
      </c>
      <c r="L386" s="87" t="s">
        <v>1319</v>
      </c>
      <c r="M386" s="72">
        <v>2851875</v>
      </c>
      <c r="N386" s="66">
        <f t="shared" si="51"/>
        <v>2851875</v>
      </c>
      <c r="O386" s="137">
        <v>44720</v>
      </c>
      <c r="P386" s="72">
        <f t="shared" si="53"/>
        <v>3276872</v>
      </c>
      <c r="Q386" s="72">
        <f t="shared" si="54"/>
        <v>3276872</v>
      </c>
      <c r="R386" s="129">
        <f t="shared" si="55"/>
        <v>3276872</v>
      </c>
      <c r="S386" s="204" t="e">
        <f t="shared" si="52"/>
        <v>#REF!</v>
      </c>
      <c r="T386" s="125"/>
      <c r="U386" s="126">
        <f t="shared" si="44"/>
        <v>540</v>
      </c>
      <c r="V386" s="127">
        <f t="shared" si="45"/>
        <v>45260</v>
      </c>
      <c r="W386" s="128">
        <f>VLOOKUP(V386,IPC!$B$9:$D$855,3,2)</f>
        <v>137.09</v>
      </c>
      <c r="X386" s="128">
        <f>VLOOKUP(O386,IPC!$B$9:$D$855,3,1)</f>
        <v>119.31</v>
      </c>
    </row>
    <row r="387" spans="1:24" s="67" customFormat="1" x14ac:dyDescent="0.25">
      <c r="A387" s="67" t="s">
        <v>76</v>
      </c>
      <c r="B387" s="134" t="s">
        <v>42</v>
      </c>
      <c r="C387" s="258"/>
      <c r="D387" s="296" t="s">
        <v>459</v>
      </c>
      <c r="E387" s="288">
        <v>900418415</v>
      </c>
      <c r="F387" s="83" t="s">
        <v>523</v>
      </c>
      <c r="G387" s="121" t="s">
        <v>632</v>
      </c>
      <c r="H387" s="121" t="s">
        <v>586</v>
      </c>
      <c r="I387" s="69" t="s">
        <v>248</v>
      </c>
      <c r="J387" s="69" t="s">
        <v>217</v>
      </c>
      <c r="K387" s="121" t="s">
        <v>793</v>
      </c>
      <c r="L387" s="87" t="s">
        <v>1320</v>
      </c>
      <c r="M387" s="72">
        <v>2945915.69</v>
      </c>
      <c r="N387" s="66">
        <f t="shared" si="51"/>
        <v>2945915.69</v>
      </c>
      <c r="O387" s="137">
        <v>44817</v>
      </c>
      <c r="P387" s="72">
        <f t="shared" si="53"/>
        <v>3293285</v>
      </c>
      <c r="Q387" s="72">
        <f t="shared" si="54"/>
        <v>3293285</v>
      </c>
      <c r="R387" s="129">
        <f t="shared" si="55"/>
        <v>3293285</v>
      </c>
      <c r="S387" s="204" t="e">
        <f t="shared" si="52"/>
        <v>#REF!</v>
      </c>
      <c r="T387" s="125"/>
      <c r="U387" s="126">
        <f t="shared" si="44"/>
        <v>443</v>
      </c>
      <c r="V387" s="127">
        <f t="shared" si="45"/>
        <v>45260</v>
      </c>
      <c r="W387" s="128">
        <f>VLOOKUP(V387,IPC!$B$9:$D$855,3,2)</f>
        <v>137.09</v>
      </c>
      <c r="X387" s="128">
        <f>VLOOKUP(O387,IPC!$B$9:$D$855,3,1)</f>
        <v>122.63</v>
      </c>
    </row>
    <row r="388" spans="1:24" s="67" customFormat="1" x14ac:dyDescent="0.25">
      <c r="A388" s="67" t="s">
        <v>76</v>
      </c>
      <c r="B388" s="134" t="s">
        <v>42</v>
      </c>
      <c r="C388" s="258"/>
      <c r="D388" s="296" t="s">
        <v>459</v>
      </c>
      <c r="E388" s="288">
        <v>900418415</v>
      </c>
      <c r="F388" s="83" t="s">
        <v>523</v>
      </c>
      <c r="G388" s="121" t="s">
        <v>632</v>
      </c>
      <c r="H388" s="121" t="s">
        <v>586</v>
      </c>
      <c r="I388" s="69" t="s">
        <v>248</v>
      </c>
      <c r="J388" s="69" t="s">
        <v>217</v>
      </c>
      <c r="K388" s="121" t="s">
        <v>794</v>
      </c>
      <c r="L388" s="87" t="s">
        <v>1321</v>
      </c>
      <c r="M388" s="72">
        <v>7312371.2999999998</v>
      </c>
      <c r="N388" s="66">
        <f t="shared" si="51"/>
        <v>7312371.2999999998</v>
      </c>
      <c r="O388" s="137">
        <v>44835</v>
      </c>
      <c r="P388" s="72">
        <f t="shared" si="53"/>
        <v>8116371</v>
      </c>
      <c r="Q388" s="72">
        <f t="shared" si="54"/>
        <v>8116371</v>
      </c>
      <c r="R388" s="129">
        <f t="shared" si="55"/>
        <v>8116371</v>
      </c>
      <c r="S388" s="204" t="e">
        <f t="shared" si="52"/>
        <v>#REF!</v>
      </c>
      <c r="T388" s="125"/>
      <c r="U388" s="126">
        <f t="shared" si="44"/>
        <v>425</v>
      </c>
      <c r="V388" s="127">
        <f t="shared" si="45"/>
        <v>45260</v>
      </c>
      <c r="W388" s="128">
        <f>VLOOKUP(V388,IPC!$B$9:$D$855,3,2)</f>
        <v>137.09</v>
      </c>
      <c r="X388" s="128">
        <f>VLOOKUP(O388,IPC!$B$9:$D$855,3,1)</f>
        <v>123.51</v>
      </c>
    </row>
    <row r="389" spans="1:24" s="67" customFormat="1" x14ac:dyDescent="0.25">
      <c r="A389" s="67" t="s">
        <v>76</v>
      </c>
      <c r="B389" s="134" t="s">
        <v>42</v>
      </c>
      <c r="C389" s="258"/>
      <c r="D389" s="296" t="s">
        <v>459</v>
      </c>
      <c r="E389" s="288">
        <v>900418415</v>
      </c>
      <c r="F389" s="83" t="s">
        <v>523</v>
      </c>
      <c r="G389" s="121" t="s">
        <v>632</v>
      </c>
      <c r="H389" s="121" t="s">
        <v>586</v>
      </c>
      <c r="I389" s="69" t="s">
        <v>248</v>
      </c>
      <c r="J389" s="69" t="s">
        <v>217</v>
      </c>
      <c r="K389" s="121" t="s">
        <v>795</v>
      </c>
      <c r="L389" s="87" t="s">
        <v>1322</v>
      </c>
      <c r="M389" s="72">
        <v>3156391.86</v>
      </c>
      <c r="N389" s="66">
        <f t="shared" si="51"/>
        <v>3156391.86</v>
      </c>
      <c r="O389" s="137">
        <v>45091</v>
      </c>
      <c r="P389" s="72">
        <f t="shared" si="53"/>
        <v>3234488</v>
      </c>
      <c r="Q389" s="72">
        <f t="shared" si="54"/>
        <v>3234488</v>
      </c>
      <c r="R389" s="129">
        <f t="shared" si="55"/>
        <v>3234488</v>
      </c>
      <c r="S389" s="204" t="e">
        <f t="shared" si="52"/>
        <v>#REF!</v>
      </c>
      <c r="T389" s="125"/>
      <c r="U389" s="126">
        <f t="shared" si="44"/>
        <v>169</v>
      </c>
      <c r="V389" s="127">
        <f t="shared" si="45"/>
        <v>45260</v>
      </c>
      <c r="W389" s="128">
        <f>VLOOKUP(V389,IPC!$B$9:$D$855,3,2)</f>
        <v>137.09</v>
      </c>
      <c r="X389" s="128">
        <f>VLOOKUP(O389,IPC!$B$9:$D$855,3,1)</f>
        <v>133.78</v>
      </c>
    </row>
    <row r="390" spans="1:24" s="67" customFormat="1" x14ac:dyDescent="0.25">
      <c r="A390" s="67" t="s">
        <v>76</v>
      </c>
      <c r="B390" s="134" t="s">
        <v>42</v>
      </c>
      <c r="C390" s="258"/>
      <c r="D390" s="296" t="s">
        <v>459</v>
      </c>
      <c r="E390" s="288">
        <v>900418415</v>
      </c>
      <c r="F390" s="83" t="s">
        <v>523</v>
      </c>
      <c r="G390" s="121" t="s">
        <v>632</v>
      </c>
      <c r="H390" s="121" t="s">
        <v>586</v>
      </c>
      <c r="I390" s="69" t="s">
        <v>248</v>
      </c>
      <c r="J390" s="69" t="s">
        <v>217</v>
      </c>
      <c r="K390" s="121" t="s">
        <v>796</v>
      </c>
      <c r="L390" s="87" t="s">
        <v>1323</v>
      </c>
      <c r="M390" s="72">
        <v>4707976.63</v>
      </c>
      <c r="N390" s="66">
        <f t="shared" si="51"/>
        <v>4707976.63</v>
      </c>
      <c r="O390" s="137">
        <v>45119</v>
      </c>
      <c r="P390" s="72">
        <f t="shared" si="53"/>
        <v>4800420</v>
      </c>
      <c r="Q390" s="72">
        <f t="shared" si="54"/>
        <v>4800420</v>
      </c>
      <c r="R390" s="129">
        <f t="shared" si="55"/>
        <v>4800420</v>
      </c>
      <c r="S390" s="204" t="e">
        <f t="shared" si="52"/>
        <v>#REF!</v>
      </c>
      <c r="T390" s="125"/>
      <c r="U390" s="126">
        <f t="shared" si="44"/>
        <v>141</v>
      </c>
      <c r="V390" s="127">
        <f t="shared" si="45"/>
        <v>45260</v>
      </c>
      <c r="W390" s="128">
        <f>VLOOKUP(V390,IPC!$B$9:$D$855,3,2)</f>
        <v>137.09</v>
      </c>
      <c r="X390" s="128">
        <f>VLOOKUP(O390,IPC!$B$9:$D$855,3,1)</f>
        <v>134.44999999999999</v>
      </c>
    </row>
    <row r="391" spans="1:24" s="67" customFormat="1" x14ac:dyDescent="0.25">
      <c r="A391" s="67" t="s">
        <v>76</v>
      </c>
      <c r="B391" s="134" t="s">
        <v>42</v>
      </c>
      <c r="C391" s="258"/>
      <c r="D391" s="296" t="s">
        <v>460</v>
      </c>
      <c r="E391" s="288">
        <v>860001767</v>
      </c>
      <c r="F391" s="83" t="s">
        <v>524</v>
      </c>
      <c r="G391" s="121" t="s">
        <v>245</v>
      </c>
      <c r="H391" s="121" t="s">
        <v>587</v>
      </c>
      <c r="I391" s="69" t="s">
        <v>248</v>
      </c>
      <c r="J391" s="69" t="s">
        <v>217</v>
      </c>
      <c r="K391" s="121" t="s">
        <v>797</v>
      </c>
      <c r="L391" s="87" t="s">
        <v>1324</v>
      </c>
      <c r="M391" s="72">
        <v>365516.4</v>
      </c>
      <c r="N391" s="66">
        <f t="shared" si="51"/>
        <v>365516.4</v>
      </c>
      <c r="O391" s="137">
        <v>44779</v>
      </c>
      <c r="P391" s="72">
        <f t="shared" si="53"/>
        <v>412417</v>
      </c>
      <c r="Q391" s="72">
        <f t="shared" si="54"/>
        <v>412417</v>
      </c>
      <c r="R391" s="129">
        <f t="shared" si="55"/>
        <v>412417</v>
      </c>
      <c r="S391" s="204" t="e">
        <f t="shared" si="52"/>
        <v>#REF!</v>
      </c>
      <c r="T391" s="125"/>
      <c r="U391" s="126">
        <f t="shared" si="44"/>
        <v>481</v>
      </c>
      <c r="V391" s="127">
        <f t="shared" si="45"/>
        <v>45260</v>
      </c>
      <c r="W391" s="128">
        <f>VLOOKUP(V391,IPC!$B$9:$D$855,3,2)</f>
        <v>137.09</v>
      </c>
      <c r="X391" s="128">
        <f>VLOOKUP(O391,IPC!$B$9:$D$855,3,1)</f>
        <v>121.5</v>
      </c>
    </row>
    <row r="392" spans="1:24" s="67" customFormat="1" x14ac:dyDescent="0.25">
      <c r="A392" s="67" t="s">
        <v>76</v>
      </c>
      <c r="B392" s="134" t="s">
        <v>42</v>
      </c>
      <c r="C392" s="258"/>
      <c r="D392" s="296" t="s">
        <v>461</v>
      </c>
      <c r="E392" s="288">
        <v>830500326</v>
      </c>
      <c r="F392" s="83" t="s">
        <v>525</v>
      </c>
      <c r="G392" s="121" t="s">
        <v>239</v>
      </c>
      <c r="H392" s="121" t="s">
        <v>588</v>
      </c>
      <c r="I392" s="69" t="s">
        <v>248</v>
      </c>
      <c r="J392" s="69" t="s">
        <v>217</v>
      </c>
      <c r="K392" s="121" t="s">
        <v>798</v>
      </c>
      <c r="L392" s="87" t="s">
        <v>1325</v>
      </c>
      <c r="M392" s="72">
        <v>11365729</v>
      </c>
      <c r="N392" s="66">
        <f t="shared" si="51"/>
        <v>11365729</v>
      </c>
      <c r="O392" s="137">
        <v>44742</v>
      </c>
      <c r="P392" s="72">
        <f t="shared" si="53"/>
        <v>13059490</v>
      </c>
      <c r="Q392" s="72">
        <f t="shared" si="54"/>
        <v>13059490</v>
      </c>
      <c r="R392" s="129">
        <f t="shared" si="55"/>
        <v>13059490</v>
      </c>
      <c r="S392" s="204" t="e">
        <f t="shared" si="52"/>
        <v>#REF!</v>
      </c>
      <c r="T392" s="125"/>
      <c r="U392" s="126">
        <f t="shared" si="44"/>
        <v>518</v>
      </c>
      <c r="V392" s="127">
        <f t="shared" si="45"/>
        <v>45260</v>
      </c>
      <c r="W392" s="128">
        <f>VLOOKUP(V392,IPC!$B$9:$D$855,3,2)</f>
        <v>137.09</v>
      </c>
      <c r="X392" s="128">
        <f>VLOOKUP(O392,IPC!$B$9:$D$855,3,1)</f>
        <v>119.31</v>
      </c>
    </row>
    <row r="393" spans="1:24" s="67" customFormat="1" x14ac:dyDescent="0.25">
      <c r="A393" s="67" t="s">
        <v>76</v>
      </c>
      <c r="B393" s="134" t="s">
        <v>42</v>
      </c>
      <c r="C393" s="258"/>
      <c r="D393" s="296" t="s">
        <v>461</v>
      </c>
      <c r="E393" s="288">
        <v>830500326</v>
      </c>
      <c r="F393" s="83" t="s">
        <v>525</v>
      </c>
      <c r="G393" s="121" t="s">
        <v>239</v>
      </c>
      <c r="H393" s="121" t="s">
        <v>588</v>
      </c>
      <c r="I393" s="69" t="s">
        <v>248</v>
      </c>
      <c r="J393" s="69" t="s">
        <v>217</v>
      </c>
      <c r="K393" s="121" t="s">
        <v>799</v>
      </c>
      <c r="L393" s="87" t="s">
        <v>1326</v>
      </c>
      <c r="M393" s="72">
        <v>1008000</v>
      </c>
      <c r="N393" s="66">
        <f t="shared" si="51"/>
        <v>1008000</v>
      </c>
      <c r="O393" s="137">
        <v>44752</v>
      </c>
      <c r="P393" s="72">
        <f t="shared" si="53"/>
        <v>1148971</v>
      </c>
      <c r="Q393" s="72">
        <f t="shared" si="54"/>
        <v>1148971</v>
      </c>
      <c r="R393" s="129">
        <f t="shared" si="55"/>
        <v>1148971</v>
      </c>
      <c r="S393" s="204" t="e">
        <f t="shared" si="52"/>
        <v>#REF!</v>
      </c>
      <c r="T393" s="125"/>
      <c r="U393" s="126">
        <f t="shared" si="44"/>
        <v>508</v>
      </c>
      <c r="V393" s="127">
        <f t="shared" si="45"/>
        <v>45260</v>
      </c>
      <c r="W393" s="128">
        <f>VLOOKUP(V393,IPC!$B$9:$D$855,3,2)</f>
        <v>137.09</v>
      </c>
      <c r="X393" s="128">
        <f>VLOOKUP(O393,IPC!$B$9:$D$855,3,1)</f>
        <v>120.27</v>
      </c>
    </row>
    <row r="394" spans="1:24" s="67" customFormat="1" x14ac:dyDescent="0.25">
      <c r="A394" s="67" t="s">
        <v>76</v>
      </c>
      <c r="B394" s="134" t="s">
        <v>42</v>
      </c>
      <c r="C394" s="258"/>
      <c r="D394" s="296" t="s">
        <v>461</v>
      </c>
      <c r="E394" s="288">
        <v>830500326</v>
      </c>
      <c r="F394" s="83" t="s">
        <v>525</v>
      </c>
      <c r="G394" s="121" t="s">
        <v>239</v>
      </c>
      <c r="H394" s="121" t="s">
        <v>588</v>
      </c>
      <c r="I394" s="69" t="s">
        <v>248</v>
      </c>
      <c r="J394" s="69" t="s">
        <v>217</v>
      </c>
      <c r="K394" s="121" t="s">
        <v>800</v>
      </c>
      <c r="L394" s="87" t="s">
        <v>1327</v>
      </c>
      <c r="M394" s="72">
        <v>1008000</v>
      </c>
      <c r="N394" s="66">
        <f t="shared" si="51"/>
        <v>1008000</v>
      </c>
      <c r="O394" s="137">
        <v>44752</v>
      </c>
      <c r="P394" s="72">
        <f t="shared" si="53"/>
        <v>1148971</v>
      </c>
      <c r="Q394" s="72">
        <f t="shared" si="54"/>
        <v>1148971</v>
      </c>
      <c r="R394" s="129">
        <f t="shared" si="55"/>
        <v>1148971</v>
      </c>
      <c r="S394" s="204" t="e">
        <f t="shared" si="52"/>
        <v>#REF!</v>
      </c>
      <c r="T394" s="125"/>
      <c r="U394" s="126">
        <f t="shared" si="44"/>
        <v>508</v>
      </c>
      <c r="V394" s="127">
        <f t="shared" si="45"/>
        <v>45260</v>
      </c>
      <c r="W394" s="128">
        <f>VLOOKUP(V394,IPC!$B$9:$D$855,3,2)</f>
        <v>137.09</v>
      </c>
      <c r="X394" s="128">
        <f>VLOOKUP(O394,IPC!$B$9:$D$855,3,1)</f>
        <v>120.27</v>
      </c>
    </row>
    <row r="395" spans="1:24" s="67" customFormat="1" x14ac:dyDescent="0.25">
      <c r="A395" s="67" t="s">
        <v>76</v>
      </c>
      <c r="B395" s="134" t="s">
        <v>42</v>
      </c>
      <c r="C395" s="258"/>
      <c r="D395" s="296" t="s">
        <v>461</v>
      </c>
      <c r="E395" s="288">
        <v>830500326</v>
      </c>
      <c r="F395" s="83" t="s">
        <v>525</v>
      </c>
      <c r="G395" s="121" t="s">
        <v>239</v>
      </c>
      <c r="H395" s="121" t="s">
        <v>588</v>
      </c>
      <c r="I395" s="69" t="s">
        <v>248</v>
      </c>
      <c r="J395" s="69" t="s">
        <v>217</v>
      </c>
      <c r="K395" s="121" t="s">
        <v>801</v>
      </c>
      <c r="L395" s="87" t="s">
        <v>1328</v>
      </c>
      <c r="M395" s="72">
        <v>516000</v>
      </c>
      <c r="N395" s="66">
        <f t="shared" si="51"/>
        <v>516000</v>
      </c>
      <c r="O395" s="137">
        <v>44752</v>
      </c>
      <c r="P395" s="72">
        <f t="shared" si="53"/>
        <v>588164</v>
      </c>
      <c r="Q395" s="72">
        <f t="shared" si="54"/>
        <v>588164</v>
      </c>
      <c r="R395" s="129">
        <f t="shared" si="55"/>
        <v>588164</v>
      </c>
      <c r="S395" s="204" t="e">
        <f t="shared" si="52"/>
        <v>#REF!</v>
      </c>
      <c r="T395" s="125"/>
      <c r="U395" s="126">
        <f t="shared" si="44"/>
        <v>508</v>
      </c>
      <c r="V395" s="127">
        <f t="shared" si="45"/>
        <v>45260</v>
      </c>
      <c r="W395" s="128">
        <f>VLOOKUP(V395,IPC!$B$9:$D$855,3,2)</f>
        <v>137.09</v>
      </c>
      <c r="X395" s="128">
        <f>VLOOKUP(O395,IPC!$B$9:$D$855,3,1)</f>
        <v>120.27</v>
      </c>
    </row>
    <row r="396" spans="1:24" s="67" customFormat="1" x14ac:dyDescent="0.25">
      <c r="A396" s="67" t="s">
        <v>76</v>
      </c>
      <c r="B396" s="134" t="s">
        <v>42</v>
      </c>
      <c r="C396" s="258"/>
      <c r="D396" s="296" t="s">
        <v>461</v>
      </c>
      <c r="E396" s="288">
        <v>830500326</v>
      </c>
      <c r="F396" s="83" t="s">
        <v>525</v>
      </c>
      <c r="G396" s="121" t="s">
        <v>239</v>
      </c>
      <c r="H396" s="121" t="s">
        <v>588</v>
      </c>
      <c r="I396" s="69" t="s">
        <v>248</v>
      </c>
      <c r="J396" s="69" t="s">
        <v>217</v>
      </c>
      <c r="K396" s="121" t="s">
        <v>802</v>
      </c>
      <c r="L396" s="87" t="s">
        <v>1329</v>
      </c>
      <c r="M396" s="72">
        <v>540000</v>
      </c>
      <c r="N396" s="66">
        <f t="shared" si="51"/>
        <v>540000</v>
      </c>
      <c r="O396" s="137">
        <v>44752</v>
      </c>
      <c r="P396" s="72">
        <f t="shared" si="53"/>
        <v>615520</v>
      </c>
      <c r="Q396" s="72">
        <f t="shared" si="54"/>
        <v>615520</v>
      </c>
      <c r="R396" s="129">
        <f t="shared" si="55"/>
        <v>615520</v>
      </c>
      <c r="S396" s="204" t="e">
        <f t="shared" si="52"/>
        <v>#REF!</v>
      </c>
      <c r="T396" s="125"/>
      <c r="U396" s="126">
        <f t="shared" si="44"/>
        <v>508</v>
      </c>
      <c r="V396" s="127">
        <f t="shared" si="45"/>
        <v>45260</v>
      </c>
      <c r="W396" s="128">
        <f>VLOOKUP(V396,IPC!$B$9:$D$855,3,2)</f>
        <v>137.09</v>
      </c>
      <c r="X396" s="128">
        <f>VLOOKUP(O396,IPC!$B$9:$D$855,3,1)</f>
        <v>120.27</v>
      </c>
    </row>
    <row r="397" spans="1:24" s="67" customFormat="1" x14ac:dyDescent="0.25">
      <c r="A397" s="67" t="s">
        <v>76</v>
      </c>
      <c r="B397" s="134" t="s">
        <v>42</v>
      </c>
      <c r="C397" s="258"/>
      <c r="D397" s="296" t="s">
        <v>461</v>
      </c>
      <c r="E397" s="288">
        <v>830500326</v>
      </c>
      <c r="F397" s="83" t="s">
        <v>525</v>
      </c>
      <c r="G397" s="121" t="s">
        <v>239</v>
      </c>
      <c r="H397" s="121" t="s">
        <v>588</v>
      </c>
      <c r="I397" s="69" t="s">
        <v>248</v>
      </c>
      <c r="J397" s="69" t="s">
        <v>217</v>
      </c>
      <c r="K397" s="121" t="s">
        <v>803</v>
      </c>
      <c r="L397" s="87" t="s">
        <v>1330</v>
      </c>
      <c r="M397" s="72">
        <v>1150500</v>
      </c>
      <c r="N397" s="66">
        <f t="shared" si="51"/>
        <v>1150500</v>
      </c>
      <c r="O397" s="137">
        <v>44760</v>
      </c>
      <c r="P397" s="72">
        <f t="shared" si="53"/>
        <v>1311400</v>
      </c>
      <c r="Q397" s="72">
        <f t="shared" si="54"/>
        <v>1311400</v>
      </c>
      <c r="R397" s="129">
        <f t="shared" si="55"/>
        <v>1311400</v>
      </c>
      <c r="S397" s="204" t="e">
        <f t="shared" si="52"/>
        <v>#REF!</v>
      </c>
      <c r="T397" s="125"/>
      <c r="U397" s="126">
        <f t="shared" si="44"/>
        <v>500</v>
      </c>
      <c r="V397" s="127">
        <f t="shared" si="45"/>
        <v>45260</v>
      </c>
      <c r="W397" s="128">
        <f>VLOOKUP(V397,IPC!$B$9:$D$855,3,2)</f>
        <v>137.09</v>
      </c>
      <c r="X397" s="128">
        <f>VLOOKUP(O397,IPC!$B$9:$D$855,3,1)</f>
        <v>120.27</v>
      </c>
    </row>
    <row r="398" spans="1:24" s="67" customFormat="1" x14ac:dyDescent="0.25">
      <c r="A398" s="67" t="s">
        <v>76</v>
      </c>
      <c r="B398" s="134" t="s">
        <v>42</v>
      </c>
      <c r="C398" s="258"/>
      <c r="D398" s="296" t="s">
        <v>461</v>
      </c>
      <c r="E398" s="288">
        <v>830500326</v>
      </c>
      <c r="F398" s="83" t="s">
        <v>525</v>
      </c>
      <c r="G398" s="121" t="s">
        <v>239</v>
      </c>
      <c r="H398" s="121" t="s">
        <v>588</v>
      </c>
      <c r="I398" s="69" t="s">
        <v>248</v>
      </c>
      <c r="J398" s="69" t="s">
        <v>217</v>
      </c>
      <c r="K398" s="121" t="s">
        <v>804</v>
      </c>
      <c r="L398" s="87" t="s">
        <v>1331</v>
      </c>
      <c r="M398" s="72">
        <v>5213325</v>
      </c>
      <c r="N398" s="66">
        <f t="shared" si="51"/>
        <v>5213325</v>
      </c>
      <c r="O398" s="137">
        <v>44762</v>
      </c>
      <c r="P398" s="72">
        <f t="shared" si="53"/>
        <v>5942419</v>
      </c>
      <c r="Q398" s="72">
        <f t="shared" si="54"/>
        <v>5942419</v>
      </c>
      <c r="R398" s="129">
        <f t="shared" si="55"/>
        <v>5942419</v>
      </c>
      <c r="S398" s="204" t="e">
        <f t="shared" si="52"/>
        <v>#REF!</v>
      </c>
      <c r="T398" s="125"/>
      <c r="U398" s="126">
        <f t="shared" si="44"/>
        <v>498</v>
      </c>
      <c r="V398" s="127">
        <f t="shared" si="45"/>
        <v>45260</v>
      </c>
      <c r="W398" s="128">
        <f>VLOOKUP(V398,IPC!$B$9:$D$855,3,2)</f>
        <v>137.09</v>
      </c>
      <c r="X398" s="128">
        <f>VLOOKUP(O398,IPC!$B$9:$D$855,3,1)</f>
        <v>120.27</v>
      </c>
    </row>
    <row r="399" spans="1:24" s="67" customFormat="1" x14ac:dyDescent="0.25">
      <c r="A399" s="67" t="s">
        <v>76</v>
      </c>
      <c r="B399" s="134" t="s">
        <v>42</v>
      </c>
      <c r="C399" s="258"/>
      <c r="D399" s="296" t="s">
        <v>461</v>
      </c>
      <c r="E399" s="288">
        <v>830500326</v>
      </c>
      <c r="F399" s="83" t="s">
        <v>525</v>
      </c>
      <c r="G399" s="121" t="s">
        <v>239</v>
      </c>
      <c r="H399" s="121" t="s">
        <v>588</v>
      </c>
      <c r="I399" s="69" t="s">
        <v>248</v>
      </c>
      <c r="J399" s="69" t="s">
        <v>217</v>
      </c>
      <c r="K399" s="121" t="s">
        <v>805</v>
      </c>
      <c r="L399" s="87" t="s">
        <v>1332</v>
      </c>
      <c r="M399" s="72">
        <v>404000</v>
      </c>
      <c r="N399" s="66">
        <f t="shared" si="51"/>
        <v>404000</v>
      </c>
      <c r="O399" s="137">
        <v>44773</v>
      </c>
      <c r="P399" s="72">
        <f t="shared" si="53"/>
        <v>460500</v>
      </c>
      <c r="Q399" s="72">
        <f t="shared" si="54"/>
        <v>460500</v>
      </c>
      <c r="R399" s="129">
        <f t="shared" si="55"/>
        <v>460500</v>
      </c>
      <c r="S399" s="204" t="e">
        <f t="shared" si="52"/>
        <v>#REF!</v>
      </c>
      <c r="T399" s="125"/>
      <c r="U399" s="126">
        <f t="shared" si="44"/>
        <v>487</v>
      </c>
      <c r="V399" s="127">
        <f t="shared" si="45"/>
        <v>45260</v>
      </c>
      <c r="W399" s="128">
        <f>VLOOKUP(V399,IPC!$B$9:$D$855,3,2)</f>
        <v>137.09</v>
      </c>
      <c r="X399" s="128">
        <f>VLOOKUP(O399,IPC!$B$9:$D$855,3,1)</f>
        <v>120.27</v>
      </c>
    </row>
    <row r="400" spans="1:24" s="67" customFormat="1" x14ac:dyDescent="0.25">
      <c r="A400" s="67" t="s">
        <v>76</v>
      </c>
      <c r="B400" s="134" t="s">
        <v>42</v>
      </c>
      <c r="C400" s="258"/>
      <c r="D400" s="296" t="s">
        <v>461</v>
      </c>
      <c r="E400" s="288">
        <v>830500326</v>
      </c>
      <c r="F400" s="83" t="s">
        <v>525</v>
      </c>
      <c r="G400" s="121" t="s">
        <v>239</v>
      </c>
      <c r="H400" s="121" t="s">
        <v>588</v>
      </c>
      <c r="I400" s="69" t="s">
        <v>248</v>
      </c>
      <c r="J400" s="69" t="s">
        <v>217</v>
      </c>
      <c r="K400" s="121" t="s">
        <v>806</v>
      </c>
      <c r="L400" s="87" t="s">
        <v>1333</v>
      </c>
      <c r="M400" s="72">
        <v>160000</v>
      </c>
      <c r="N400" s="66">
        <f t="shared" si="51"/>
        <v>160000</v>
      </c>
      <c r="O400" s="137">
        <v>44783</v>
      </c>
      <c r="P400" s="72">
        <f t="shared" si="53"/>
        <v>180530</v>
      </c>
      <c r="Q400" s="72">
        <f t="shared" si="54"/>
        <v>180530</v>
      </c>
      <c r="R400" s="129">
        <f t="shared" si="55"/>
        <v>180530</v>
      </c>
      <c r="S400" s="204" t="e">
        <f t="shared" si="52"/>
        <v>#REF!</v>
      </c>
      <c r="T400" s="125"/>
      <c r="U400" s="126">
        <f t="shared" si="44"/>
        <v>477</v>
      </c>
      <c r="V400" s="127">
        <f t="shared" si="45"/>
        <v>45260</v>
      </c>
      <c r="W400" s="128">
        <f>VLOOKUP(V400,IPC!$B$9:$D$855,3,2)</f>
        <v>137.09</v>
      </c>
      <c r="X400" s="128">
        <f>VLOOKUP(O400,IPC!$B$9:$D$855,3,1)</f>
        <v>121.5</v>
      </c>
    </row>
    <row r="401" spans="1:24" s="67" customFormat="1" x14ac:dyDescent="0.25">
      <c r="A401" s="67" t="s">
        <v>76</v>
      </c>
      <c r="B401" s="134" t="s">
        <v>42</v>
      </c>
      <c r="C401" s="258"/>
      <c r="D401" s="296" t="s">
        <v>461</v>
      </c>
      <c r="E401" s="288">
        <v>830500326</v>
      </c>
      <c r="F401" s="83" t="s">
        <v>525</v>
      </c>
      <c r="G401" s="121" t="s">
        <v>239</v>
      </c>
      <c r="H401" s="230" t="s">
        <v>588</v>
      </c>
      <c r="I401" s="69" t="s">
        <v>248</v>
      </c>
      <c r="J401" s="69" t="s">
        <v>217</v>
      </c>
      <c r="K401" s="121" t="s">
        <v>807</v>
      </c>
      <c r="L401" s="87" t="s">
        <v>1334</v>
      </c>
      <c r="M401" s="72">
        <v>3873675</v>
      </c>
      <c r="N401" s="66">
        <f t="shared" si="51"/>
        <v>3873675</v>
      </c>
      <c r="O401" s="137">
        <v>44790</v>
      </c>
      <c r="P401" s="72">
        <f t="shared" si="53"/>
        <v>4370717</v>
      </c>
      <c r="Q401" s="72">
        <f t="shared" si="54"/>
        <v>4370717</v>
      </c>
      <c r="R401" s="129">
        <f t="shared" si="55"/>
        <v>4370717</v>
      </c>
      <c r="S401" s="204" t="e">
        <f t="shared" si="52"/>
        <v>#REF!</v>
      </c>
      <c r="T401" s="125"/>
      <c r="U401" s="126">
        <f t="shared" si="44"/>
        <v>470</v>
      </c>
      <c r="V401" s="127">
        <f t="shared" si="45"/>
        <v>45260</v>
      </c>
      <c r="W401" s="128">
        <f>VLOOKUP(V401,IPC!$B$9:$D$855,3,2)</f>
        <v>137.09</v>
      </c>
      <c r="X401" s="128">
        <f>VLOOKUP(O401,IPC!$B$9:$D$855,3,1)</f>
        <v>121.5</v>
      </c>
    </row>
    <row r="402" spans="1:24" s="67" customFormat="1" x14ac:dyDescent="0.25">
      <c r="A402" s="67" t="s">
        <v>76</v>
      </c>
      <c r="B402" s="134" t="s">
        <v>42</v>
      </c>
      <c r="C402" s="258"/>
      <c r="D402" s="296" t="s">
        <v>461</v>
      </c>
      <c r="E402" s="288">
        <v>830500326</v>
      </c>
      <c r="F402" s="83" t="s">
        <v>525</v>
      </c>
      <c r="G402" s="121" t="s">
        <v>239</v>
      </c>
      <c r="H402" s="121" t="s">
        <v>588</v>
      </c>
      <c r="I402" s="69" t="s">
        <v>248</v>
      </c>
      <c r="J402" s="69" t="s">
        <v>217</v>
      </c>
      <c r="K402" s="121" t="s">
        <v>808</v>
      </c>
      <c r="L402" s="87" t="s">
        <v>1335</v>
      </c>
      <c r="M402" s="72">
        <v>207000</v>
      </c>
      <c r="N402" s="66">
        <f t="shared" si="51"/>
        <v>207000</v>
      </c>
      <c r="O402" s="137">
        <v>44857</v>
      </c>
      <c r="P402" s="72">
        <f t="shared" si="53"/>
        <v>229760</v>
      </c>
      <c r="Q402" s="72">
        <f t="shared" si="54"/>
        <v>229760</v>
      </c>
      <c r="R402" s="129">
        <f t="shared" si="55"/>
        <v>229760</v>
      </c>
      <c r="S402" s="204" t="e">
        <f t="shared" si="52"/>
        <v>#REF!</v>
      </c>
      <c r="T402" s="125"/>
      <c r="U402" s="126">
        <f t="shared" si="44"/>
        <v>403</v>
      </c>
      <c r="V402" s="127">
        <f t="shared" si="45"/>
        <v>45260</v>
      </c>
      <c r="W402" s="128">
        <f>VLOOKUP(V402,IPC!$B$9:$D$855,3,2)</f>
        <v>137.09</v>
      </c>
      <c r="X402" s="128">
        <f>VLOOKUP(O402,IPC!$B$9:$D$855,3,1)</f>
        <v>123.51</v>
      </c>
    </row>
    <row r="403" spans="1:24" s="67" customFormat="1" x14ac:dyDescent="0.25">
      <c r="A403" s="67" t="s">
        <v>76</v>
      </c>
      <c r="B403" s="134" t="s">
        <v>42</v>
      </c>
      <c r="C403" s="258"/>
      <c r="D403" s="296" t="s">
        <v>461</v>
      </c>
      <c r="E403" s="288">
        <v>830500326</v>
      </c>
      <c r="F403" s="83" t="s">
        <v>525</v>
      </c>
      <c r="G403" s="121" t="s">
        <v>239</v>
      </c>
      <c r="H403" s="263" t="s">
        <v>588</v>
      </c>
      <c r="I403" s="69" t="s">
        <v>248</v>
      </c>
      <c r="J403" s="69" t="s">
        <v>217</v>
      </c>
      <c r="K403" s="121" t="s">
        <v>809</v>
      </c>
      <c r="L403" s="248" t="s">
        <v>1336</v>
      </c>
      <c r="M403" s="72">
        <v>4443075</v>
      </c>
      <c r="N403" s="66">
        <f t="shared" si="51"/>
        <v>4443075</v>
      </c>
      <c r="O403" s="137">
        <v>44857</v>
      </c>
      <c r="P403" s="72">
        <f t="shared" si="53"/>
        <v>4931594</v>
      </c>
      <c r="Q403" s="72">
        <f t="shared" si="54"/>
        <v>4931594</v>
      </c>
      <c r="R403" s="129">
        <f t="shared" si="55"/>
        <v>4931594</v>
      </c>
      <c r="S403" s="204" t="e">
        <f t="shared" si="52"/>
        <v>#REF!</v>
      </c>
      <c r="T403" s="125"/>
      <c r="U403" s="126">
        <f t="shared" si="44"/>
        <v>403</v>
      </c>
      <c r="V403" s="127">
        <f t="shared" si="45"/>
        <v>45260</v>
      </c>
      <c r="W403" s="128">
        <f>VLOOKUP(V403,IPC!$B$9:$D$855,3,2)</f>
        <v>137.09</v>
      </c>
      <c r="X403" s="128">
        <f>VLOOKUP(O403,IPC!$B$9:$D$855,3,1)</f>
        <v>123.51</v>
      </c>
    </row>
    <row r="404" spans="1:24" s="67" customFormat="1" x14ac:dyDescent="0.25">
      <c r="A404" s="67" t="s">
        <v>76</v>
      </c>
      <c r="B404" s="134" t="s">
        <v>42</v>
      </c>
      <c r="C404" s="258"/>
      <c r="D404" s="296" t="s">
        <v>461</v>
      </c>
      <c r="E404" s="288">
        <v>830500326</v>
      </c>
      <c r="F404" s="83" t="s">
        <v>525</v>
      </c>
      <c r="G404" s="121" t="s">
        <v>239</v>
      </c>
      <c r="H404" s="263" t="s">
        <v>588</v>
      </c>
      <c r="I404" s="69" t="s">
        <v>248</v>
      </c>
      <c r="J404" s="69" t="s">
        <v>217</v>
      </c>
      <c r="K404" s="121" t="s">
        <v>810</v>
      </c>
      <c r="L404" s="249" t="s">
        <v>1337</v>
      </c>
      <c r="M404" s="72">
        <v>824000</v>
      </c>
      <c r="N404" s="66">
        <f t="shared" si="51"/>
        <v>824000</v>
      </c>
      <c r="O404" s="137">
        <v>44880</v>
      </c>
      <c r="P404" s="72">
        <f t="shared" si="53"/>
        <v>907618</v>
      </c>
      <c r="Q404" s="72">
        <f t="shared" si="54"/>
        <v>907618</v>
      </c>
      <c r="R404" s="129">
        <f t="shared" si="55"/>
        <v>907618</v>
      </c>
      <c r="S404" s="204" t="e">
        <f t="shared" si="52"/>
        <v>#REF!</v>
      </c>
      <c r="T404" s="125"/>
      <c r="U404" s="126">
        <f t="shared" si="44"/>
        <v>380</v>
      </c>
      <c r="V404" s="127">
        <f t="shared" si="45"/>
        <v>45260</v>
      </c>
      <c r="W404" s="128">
        <f>VLOOKUP(V404,IPC!$B$9:$D$855,3,2)</f>
        <v>137.09</v>
      </c>
      <c r="X404" s="128">
        <f>VLOOKUP(O404,IPC!$B$9:$D$855,3,1)</f>
        <v>124.46</v>
      </c>
    </row>
    <row r="405" spans="1:24" s="67" customFormat="1" x14ac:dyDescent="0.25">
      <c r="A405" s="67" t="s">
        <v>76</v>
      </c>
      <c r="B405" s="134" t="s">
        <v>42</v>
      </c>
      <c r="C405" s="258"/>
      <c r="D405" s="296" t="s">
        <v>461</v>
      </c>
      <c r="E405" s="288">
        <v>830500326</v>
      </c>
      <c r="F405" s="83" t="s">
        <v>525</v>
      </c>
      <c r="G405" s="121" t="s">
        <v>239</v>
      </c>
      <c r="H405" s="263" t="s">
        <v>588</v>
      </c>
      <c r="I405" s="69" t="s">
        <v>248</v>
      </c>
      <c r="J405" s="69" t="s">
        <v>217</v>
      </c>
      <c r="K405" s="121" t="s">
        <v>811</v>
      </c>
      <c r="L405" s="249" t="s">
        <v>1338</v>
      </c>
      <c r="M405" s="72">
        <v>8052525</v>
      </c>
      <c r="N405" s="66">
        <f t="shared" si="51"/>
        <v>8052525</v>
      </c>
      <c r="O405" s="137">
        <v>44885</v>
      </c>
      <c r="P405" s="72">
        <f t="shared" si="53"/>
        <v>8869682</v>
      </c>
      <c r="Q405" s="72">
        <f t="shared" si="54"/>
        <v>8869682</v>
      </c>
      <c r="R405" s="129">
        <f t="shared" si="55"/>
        <v>8869682</v>
      </c>
      <c r="S405" s="204" t="e">
        <f t="shared" si="52"/>
        <v>#REF!</v>
      </c>
      <c r="T405" s="125"/>
      <c r="U405" s="126">
        <f t="shared" si="44"/>
        <v>375</v>
      </c>
      <c r="V405" s="127">
        <f t="shared" si="45"/>
        <v>45260</v>
      </c>
      <c r="W405" s="128">
        <f>VLOOKUP(V405,IPC!$B$9:$D$855,3,2)</f>
        <v>137.09</v>
      </c>
      <c r="X405" s="128">
        <f>VLOOKUP(O405,IPC!$B$9:$D$855,3,1)</f>
        <v>124.46</v>
      </c>
    </row>
    <row r="406" spans="1:24" s="67" customFormat="1" x14ac:dyDescent="0.25">
      <c r="A406" s="67" t="s">
        <v>76</v>
      </c>
      <c r="B406" s="134" t="s">
        <v>42</v>
      </c>
      <c r="C406" s="258"/>
      <c r="D406" s="296" t="s">
        <v>461</v>
      </c>
      <c r="E406" s="288">
        <v>830500326</v>
      </c>
      <c r="F406" s="83" t="s">
        <v>525</v>
      </c>
      <c r="G406" s="121" t="s">
        <v>239</v>
      </c>
      <c r="H406" s="263" t="s">
        <v>588</v>
      </c>
      <c r="I406" s="69" t="s">
        <v>248</v>
      </c>
      <c r="J406" s="69" t="s">
        <v>217</v>
      </c>
      <c r="K406" s="121" t="s">
        <v>812</v>
      </c>
      <c r="L406" s="249" t="s">
        <v>1339</v>
      </c>
      <c r="M406" s="72">
        <v>220000</v>
      </c>
      <c r="N406" s="66">
        <f t="shared" si="51"/>
        <v>220000</v>
      </c>
      <c r="O406" s="137">
        <v>44890</v>
      </c>
      <c r="P406" s="72">
        <f t="shared" si="53"/>
        <v>242325</v>
      </c>
      <c r="Q406" s="72">
        <f t="shared" si="54"/>
        <v>242325</v>
      </c>
      <c r="R406" s="129">
        <f t="shared" si="55"/>
        <v>242325</v>
      </c>
      <c r="S406" s="204" t="e">
        <f t="shared" si="52"/>
        <v>#REF!</v>
      </c>
      <c r="T406" s="125"/>
      <c r="U406" s="126">
        <f t="shared" si="44"/>
        <v>370</v>
      </c>
      <c r="V406" s="127">
        <f t="shared" si="45"/>
        <v>45260</v>
      </c>
      <c r="W406" s="128">
        <f>VLOOKUP(V406,IPC!$B$9:$D$855,3,2)</f>
        <v>137.09</v>
      </c>
      <c r="X406" s="128">
        <f>VLOOKUP(O406,IPC!$B$9:$D$855,3,1)</f>
        <v>124.46</v>
      </c>
    </row>
    <row r="407" spans="1:24" s="67" customFormat="1" x14ac:dyDescent="0.25">
      <c r="A407" s="67" t="s">
        <v>76</v>
      </c>
      <c r="B407" s="134" t="s">
        <v>42</v>
      </c>
      <c r="C407" s="258"/>
      <c r="D407" s="296" t="s">
        <v>461</v>
      </c>
      <c r="E407" s="288">
        <v>830500327</v>
      </c>
      <c r="F407" s="83" t="s">
        <v>525</v>
      </c>
      <c r="G407" s="121" t="s">
        <v>239</v>
      </c>
      <c r="H407" s="263" t="s">
        <v>588</v>
      </c>
      <c r="I407" s="69" t="s">
        <v>248</v>
      </c>
      <c r="J407" s="69" t="s">
        <v>217</v>
      </c>
      <c r="K407" s="121" t="s">
        <v>813</v>
      </c>
      <c r="L407" s="249" t="s">
        <v>1340</v>
      </c>
      <c r="M407" s="72">
        <v>5624775</v>
      </c>
      <c r="N407" s="66">
        <f t="shared" si="51"/>
        <v>5624775</v>
      </c>
      <c r="O407" s="137">
        <v>44903</v>
      </c>
      <c r="P407" s="72">
        <f t="shared" si="53"/>
        <v>6118388</v>
      </c>
      <c r="Q407" s="72">
        <f t="shared" si="54"/>
        <v>6118388</v>
      </c>
      <c r="R407" s="129">
        <f t="shared" si="55"/>
        <v>6118388</v>
      </c>
      <c r="S407" s="204" t="e">
        <f t="shared" si="52"/>
        <v>#REF!</v>
      </c>
      <c r="T407" s="125"/>
      <c r="U407" s="126">
        <f t="shared" si="44"/>
        <v>357</v>
      </c>
      <c r="V407" s="127">
        <f t="shared" si="45"/>
        <v>45260</v>
      </c>
      <c r="W407" s="128">
        <f>VLOOKUP(V407,IPC!$B$9:$D$855,3,2)</f>
        <v>137.09</v>
      </c>
      <c r="X407" s="128">
        <f>VLOOKUP(O407,IPC!$B$9:$D$855,3,1)</f>
        <v>126.03</v>
      </c>
    </row>
    <row r="408" spans="1:24" s="67" customFormat="1" x14ac:dyDescent="0.25">
      <c r="A408" s="67" t="s">
        <v>76</v>
      </c>
      <c r="B408" s="134" t="s">
        <v>42</v>
      </c>
      <c r="C408" s="258"/>
      <c r="D408" s="296" t="s">
        <v>461</v>
      </c>
      <c r="E408" s="288">
        <v>830500328</v>
      </c>
      <c r="F408" s="83" t="s">
        <v>525</v>
      </c>
      <c r="G408" s="121" t="s">
        <v>239</v>
      </c>
      <c r="H408" s="263" t="s">
        <v>588</v>
      </c>
      <c r="I408" s="69" t="s">
        <v>248</v>
      </c>
      <c r="J408" s="69" t="s">
        <v>217</v>
      </c>
      <c r="K408" s="121" t="s">
        <v>814</v>
      </c>
      <c r="L408" s="249" t="s">
        <v>1341</v>
      </c>
      <c r="M408" s="72">
        <v>2439060</v>
      </c>
      <c r="N408" s="66">
        <f t="shared" si="51"/>
        <v>2439060</v>
      </c>
      <c r="O408" s="137">
        <v>45124</v>
      </c>
      <c r="P408" s="72">
        <f t="shared" si="53"/>
        <v>2486952</v>
      </c>
      <c r="Q408" s="72">
        <f t="shared" si="54"/>
        <v>2486952</v>
      </c>
      <c r="R408" s="129">
        <f t="shared" si="55"/>
        <v>2486952</v>
      </c>
      <c r="S408" s="204" t="e">
        <f t="shared" si="52"/>
        <v>#REF!</v>
      </c>
      <c r="T408" s="125"/>
      <c r="U408" s="126">
        <f t="shared" ref="U408:U471" si="56">+$U$7-O408</f>
        <v>136</v>
      </c>
      <c r="V408" s="127">
        <f t="shared" si="45"/>
        <v>45260</v>
      </c>
      <c r="W408" s="128">
        <f>VLOOKUP(V408,IPC!$B$9:$D$855,3,2)</f>
        <v>137.09</v>
      </c>
      <c r="X408" s="128">
        <f>VLOOKUP(O408,IPC!$B$9:$D$855,3,1)</f>
        <v>134.44999999999999</v>
      </c>
    </row>
    <row r="409" spans="1:24" s="67" customFormat="1" x14ac:dyDescent="0.25">
      <c r="A409" s="67" t="s">
        <v>76</v>
      </c>
      <c r="B409" s="134" t="s">
        <v>42</v>
      </c>
      <c r="C409" s="258"/>
      <c r="D409" s="296" t="s">
        <v>462</v>
      </c>
      <c r="E409" s="288">
        <v>900656724</v>
      </c>
      <c r="F409" s="83" t="s">
        <v>526</v>
      </c>
      <c r="G409" s="121" t="s">
        <v>633</v>
      </c>
      <c r="H409" s="263" t="s">
        <v>589</v>
      </c>
      <c r="I409" s="69" t="s">
        <v>248</v>
      </c>
      <c r="J409" s="69" t="s">
        <v>217</v>
      </c>
      <c r="K409" s="121" t="s">
        <v>815</v>
      </c>
      <c r="L409" s="249" t="s">
        <v>1342</v>
      </c>
      <c r="M409" s="72">
        <v>500000</v>
      </c>
      <c r="N409" s="66">
        <f t="shared" si="51"/>
        <v>500000</v>
      </c>
      <c r="O409" s="137">
        <v>44967</v>
      </c>
      <c r="P409" s="72">
        <f t="shared" si="53"/>
        <v>525652</v>
      </c>
      <c r="Q409" s="72">
        <f t="shared" si="54"/>
        <v>525652</v>
      </c>
      <c r="R409" s="129">
        <f t="shared" si="55"/>
        <v>525652</v>
      </c>
      <c r="S409" s="204" t="e">
        <f t="shared" si="52"/>
        <v>#REF!</v>
      </c>
      <c r="T409" s="125"/>
      <c r="U409" s="126">
        <f t="shared" si="56"/>
        <v>293</v>
      </c>
      <c r="V409" s="127">
        <f t="shared" si="45"/>
        <v>45260</v>
      </c>
      <c r="W409" s="128">
        <f>VLOOKUP(V409,IPC!$B$9:$D$855,3,2)</f>
        <v>137.09</v>
      </c>
      <c r="X409" s="128">
        <f>VLOOKUP(O409,IPC!$B$9:$D$855,3,1)</f>
        <v>130.4</v>
      </c>
    </row>
    <row r="410" spans="1:24" s="67" customFormat="1" x14ac:dyDescent="0.25">
      <c r="A410" s="67" t="s">
        <v>76</v>
      </c>
      <c r="B410" s="134" t="s">
        <v>42</v>
      </c>
      <c r="C410" s="258"/>
      <c r="D410" s="296" t="s">
        <v>462</v>
      </c>
      <c r="E410" s="288">
        <v>900656724</v>
      </c>
      <c r="F410" s="83" t="s">
        <v>526</v>
      </c>
      <c r="G410" s="121" t="s">
        <v>633</v>
      </c>
      <c r="H410" s="263" t="s">
        <v>589</v>
      </c>
      <c r="I410" s="69" t="s">
        <v>248</v>
      </c>
      <c r="J410" s="69" t="s">
        <v>217</v>
      </c>
      <c r="K410" s="121" t="s">
        <v>816</v>
      </c>
      <c r="L410" s="249" t="s">
        <v>1343</v>
      </c>
      <c r="M410" s="72">
        <v>500000</v>
      </c>
      <c r="N410" s="66">
        <f t="shared" si="51"/>
        <v>500000</v>
      </c>
      <c r="O410" s="137">
        <v>44967</v>
      </c>
      <c r="P410" s="72">
        <f t="shared" si="53"/>
        <v>525652</v>
      </c>
      <c r="Q410" s="72">
        <f t="shared" si="54"/>
        <v>525652</v>
      </c>
      <c r="R410" s="129">
        <f t="shared" si="55"/>
        <v>525652</v>
      </c>
      <c r="S410" s="204" t="e">
        <f t="shared" si="52"/>
        <v>#REF!</v>
      </c>
      <c r="T410" s="125"/>
      <c r="U410" s="126">
        <f t="shared" si="56"/>
        <v>293</v>
      </c>
      <c r="V410" s="127">
        <f t="shared" si="45"/>
        <v>45260</v>
      </c>
      <c r="W410" s="128">
        <f>VLOOKUP(V410,IPC!$B$9:$D$855,3,2)</f>
        <v>137.09</v>
      </c>
      <c r="X410" s="128">
        <f>VLOOKUP(O410,IPC!$B$9:$D$855,3,1)</f>
        <v>130.4</v>
      </c>
    </row>
    <row r="411" spans="1:24" s="67" customFormat="1" x14ac:dyDescent="0.25">
      <c r="A411" s="67" t="s">
        <v>76</v>
      </c>
      <c r="B411" s="134" t="s">
        <v>42</v>
      </c>
      <c r="C411" s="258"/>
      <c r="D411" s="296" t="s">
        <v>462</v>
      </c>
      <c r="E411" s="288">
        <v>900656724</v>
      </c>
      <c r="F411" s="83" t="s">
        <v>526</v>
      </c>
      <c r="G411" s="121" t="s">
        <v>633</v>
      </c>
      <c r="H411" s="263" t="s">
        <v>589</v>
      </c>
      <c r="I411" s="69" t="s">
        <v>248</v>
      </c>
      <c r="J411" s="69" t="s">
        <v>217</v>
      </c>
      <c r="K411" s="121" t="s">
        <v>817</v>
      </c>
      <c r="L411" s="250" t="s">
        <v>1344</v>
      </c>
      <c r="M411" s="72">
        <v>2486055</v>
      </c>
      <c r="N411" s="66">
        <f t="shared" si="51"/>
        <v>2486055</v>
      </c>
      <c r="O411" s="137">
        <v>44974</v>
      </c>
      <c r="P411" s="72">
        <f t="shared" si="53"/>
        <v>2613599</v>
      </c>
      <c r="Q411" s="72">
        <f t="shared" si="54"/>
        <v>2613599</v>
      </c>
      <c r="R411" s="129">
        <f t="shared" si="55"/>
        <v>2613599</v>
      </c>
      <c r="S411" s="204" t="e">
        <f t="shared" si="52"/>
        <v>#REF!</v>
      </c>
      <c r="T411" s="125"/>
      <c r="U411" s="126">
        <f t="shared" si="56"/>
        <v>286</v>
      </c>
      <c r="V411" s="127">
        <f t="shared" si="45"/>
        <v>45260</v>
      </c>
      <c r="W411" s="128">
        <f>VLOOKUP(V411,IPC!$B$9:$D$855,3,2)</f>
        <v>137.09</v>
      </c>
      <c r="X411" s="128">
        <f>VLOOKUP(O411,IPC!$B$9:$D$855,3,1)</f>
        <v>130.4</v>
      </c>
    </row>
    <row r="412" spans="1:24" s="67" customFormat="1" ht="26.4" x14ac:dyDescent="0.25">
      <c r="B412" s="134" t="s">
        <v>42</v>
      </c>
      <c r="C412" s="258"/>
      <c r="D412" s="296" t="s">
        <v>462</v>
      </c>
      <c r="E412" s="288">
        <v>900656724</v>
      </c>
      <c r="F412" s="83" t="s">
        <v>526</v>
      </c>
      <c r="G412" s="121" t="s">
        <v>633</v>
      </c>
      <c r="H412" s="230" t="s">
        <v>589</v>
      </c>
      <c r="I412" s="69" t="s">
        <v>248</v>
      </c>
      <c r="J412" s="69" t="s">
        <v>217</v>
      </c>
      <c r="K412" s="121" t="s">
        <v>818</v>
      </c>
      <c r="L412" s="250" t="s">
        <v>1345</v>
      </c>
      <c r="M412" s="72">
        <v>500000</v>
      </c>
      <c r="N412" s="66">
        <f t="shared" si="51"/>
        <v>500000</v>
      </c>
      <c r="O412" s="137">
        <v>44998</v>
      </c>
      <c r="P412" s="72">
        <f t="shared" si="53"/>
        <v>520187</v>
      </c>
      <c r="Q412" s="72">
        <f t="shared" si="54"/>
        <v>520187</v>
      </c>
      <c r="R412" s="129">
        <f t="shared" si="55"/>
        <v>520187</v>
      </c>
      <c r="S412" s="204" t="e">
        <f t="shared" si="52"/>
        <v>#REF!</v>
      </c>
      <c r="T412" s="125"/>
      <c r="U412" s="251">
        <f t="shared" si="56"/>
        <v>262</v>
      </c>
      <c r="V412" s="127">
        <f t="shared" si="45"/>
        <v>45260</v>
      </c>
      <c r="W412" s="128">
        <f>VLOOKUP(V412,IPC!$B$9:$D$855,3,2)</f>
        <v>137.09</v>
      </c>
      <c r="X412" s="128">
        <f>VLOOKUP(O412,IPC!$B$9:$D$855,3,1)</f>
        <v>131.77000000000001</v>
      </c>
    </row>
    <row r="413" spans="1:24" s="67" customFormat="1" ht="39.6" x14ac:dyDescent="0.25">
      <c r="A413" s="67" t="s">
        <v>74</v>
      </c>
      <c r="B413" s="134" t="s">
        <v>42</v>
      </c>
      <c r="C413" s="91"/>
      <c r="D413" s="293" t="s">
        <v>462</v>
      </c>
      <c r="E413" s="288">
        <v>900656724</v>
      </c>
      <c r="F413" s="123" t="s">
        <v>526</v>
      </c>
      <c r="G413" s="201" t="s">
        <v>633</v>
      </c>
      <c r="H413" s="190" t="s">
        <v>589</v>
      </c>
      <c r="I413" s="69" t="s">
        <v>248</v>
      </c>
      <c r="J413" s="69" t="s">
        <v>217</v>
      </c>
      <c r="K413" s="143" t="s">
        <v>819</v>
      </c>
      <c r="L413" s="224" t="s">
        <v>1346</v>
      </c>
      <c r="M413" s="144">
        <v>500000</v>
      </c>
      <c r="N413" s="123">
        <f t="shared" si="51"/>
        <v>500000</v>
      </c>
      <c r="O413" s="137">
        <v>45005</v>
      </c>
      <c r="P413" s="123">
        <f t="shared" si="53"/>
        <v>520187</v>
      </c>
      <c r="Q413" s="123">
        <f t="shared" si="54"/>
        <v>520187</v>
      </c>
      <c r="R413" s="124">
        <f t="shared" si="55"/>
        <v>520187</v>
      </c>
      <c r="S413" s="205" t="e">
        <f t="shared" si="52"/>
        <v>#REF!</v>
      </c>
      <c r="T413" s="125"/>
      <c r="U413" s="126">
        <f t="shared" si="56"/>
        <v>255</v>
      </c>
      <c r="V413" s="127">
        <f t="shared" si="45"/>
        <v>45260</v>
      </c>
      <c r="W413" s="128">
        <f>VLOOKUP(V413,IPC!$B$9:$D$855,3,2)</f>
        <v>137.09</v>
      </c>
      <c r="X413" s="128">
        <f>VLOOKUP(O413,IPC!$B$9:$D$855,3,1)</f>
        <v>131.77000000000001</v>
      </c>
    </row>
    <row r="414" spans="1:24" s="67" customFormat="1" ht="26.4" x14ac:dyDescent="0.25">
      <c r="A414" s="67" t="s">
        <v>76</v>
      </c>
      <c r="B414" s="134" t="s">
        <v>42</v>
      </c>
      <c r="C414" s="258"/>
      <c r="D414" s="296" t="s">
        <v>462</v>
      </c>
      <c r="E414" s="288">
        <v>900656724</v>
      </c>
      <c r="F414" s="83" t="s">
        <v>526</v>
      </c>
      <c r="G414" s="121" t="s">
        <v>633</v>
      </c>
      <c r="H414" s="121" t="s">
        <v>589</v>
      </c>
      <c r="I414" s="69" t="s">
        <v>248</v>
      </c>
      <c r="J414" s="69" t="s">
        <v>217</v>
      </c>
      <c r="K414" s="121" t="s">
        <v>820</v>
      </c>
      <c r="L414" s="87" t="s">
        <v>1347</v>
      </c>
      <c r="M414" s="72">
        <v>3351210.43</v>
      </c>
      <c r="N414" s="66">
        <f t="shared" si="51"/>
        <v>3351210.43</v>
      </c>
      <c r="O414" s="137">
        <v>45004</v>
      </c>
      <c r="P414" s="72">
        <f t="shared" si="53"/>
        <v>3486510</v>
      </c>
      <c r="Q414" s="72">
        <f t="shared" si="54"/>
        <v>3486510</v>
      </c>
      <c r="R414" s="129">
        <f t="shared" si="55"/>
        <v>3486510</v>
      </c>
      <c r="S414" s="204" t="e">
        <f t="shared" si="52"/>
        <v>#REF!</v>
      </c>
      <c r="T414" s="125"/>
      <c r="U414" s="126">
        <f t="shared" si="56"/>
        <v>256</v>
      </c>
      <c r="V414" s="127">
        <f t="shared" si="45"/>
        <v>45260</v>
      </c>
      <c r="W414" s="128">
        <f>VLOOKUP(V414,IPC!$B$9:$D$855,3,2)</f>
        <v>137.09</v>
      </c>
      <c r="X414" s="128">
        <f>VLOOKUP(O414,IPC!$B$9:$D$855,3,1)</f>
        <v>131.77000000000001</v>
      </c>
    </row>
    <row r="415" spans="1:24" s="67" customFormat="1" ht="26.4" x14ac:dyDescent="0.25">
      <c r="A415" s="67" t="s">
        <v>76</v>
      </c>
      <c r="B415" s="134" t="s">
        <v>42</v>
      </c>
      <c r="C415" s="258"/>
      <c r="D415" s="296" t="s">
        <v>462</v>
      </c>
      <c r="E415" s="288">
        <v>900656724</v>
      </c>
      <c r="F415" s="83" t="s">
        <v>526</v>
      </c>
      <c r="G415" s="121" t="s">
        <v>633</v>
      </c>
      <c r="H415" s="121" t="s">
        <v>589</v>
      </c>
      <c r="I415" s="69" t="s">
        <v>248</v>
      </c>
      <c r="J415" s="69" t="s">
        <v>217</v>
      </c>
      <c r="K415" s="121" t="s">
        <v>821</v>
      </c>
      <c r="L415" s="87" t="s">
        <v>1348</v>
      </c>
      <c r="M415" s="72">
        <v>4772626.1500000004</v>
      </c>
      <c r="N415" s="66">
        <f t="shared" si="51"/>
        <v>4772626.1500000004</v>
      </c>
      <c r="O415" s="137">
        <v>45005</v>
      </c>
      <c r="P415" s="72">
        <f t="shared" si="53"/>
        <v>4965313</v>
      </c>
      <c r="Q415" s="72">
        <f t="shared" si="54"/>
        <v>4965313</v>
      </c>
      <c r="R415" s="129">
        <f t="shared" si="55"/>
        <v>4965313</v>
      </c>
      <c r="S415" s="204" t="e">
        <f t="shared" si="52"/>
        <v>#REF!</v>
      </c>
      <c r="T415" s="125"/>
      <c r="U415" s="126">
        <f t="shared" si="56"/>
        <v>255</v>
      </c>
      <c r="V415" s="127">
        <f t="shared" si="45"/>
        <v>45260</v>
      </c>
      <c r="W415" s="128">
        <f>VLOOKUP(V415,IPC!$B$9:$D$855,3,2)</f>
        <v>137.09</v>
      </c>
      <c r="X415" s="128">
        <f>VLOOKUP(O415,IPC!$B$9:$D$855,3,1)</f>
        <v>131.77000000000001</v>
      </c>
    </row>
    <row r="416" spans="1:24" s="67" customFormat="1" x14ac:dyDescent="0.25">
      <c r="A416" s="67" t="s">
        <v>76</v>
      </c>
      <c r="B416" s="134" t="s">
        <v>42</v>
      </c>
      <c r="C416" s="258"/>
      <c r="D416" s="296" t="s">
        <v>463</v>
      </c>
      <c r="E416" s="288">
        <v>890101815</v>
      </c>
      <c r="F416" s="83" t="s">
        <v>527</v>
      </c>
      <c r="G416" s="121" t="s">
        <v>239</v>
      </c>
      <c r="H416" s="121" t="s">
        <v>590</v>
      </c>
      <c r="I416" s="69" t="s">
        <v>248</v>
      </c>
      <c r="J416" s="69" t="s">
        <v>217</v>
      </c>
      <c r="K416" s="121" t="s">
        <v>822</v>
      </c>
      <c r="L416" s="87" t="s">
        <v>1349</v>
      </c>
      <c r="M416" s="72">
        <v>631438.5</v>
      </c>
      <c r="N416" s="66">
        <f t="shared" si="51"/>
        <v>631438.5</v>
      </c>
      <c r="O416" s="137">
        <v>44804</v>
      </c>
      <c r="P416" s="72">
        <f t="shared" si="53"/>
        <v>712460</v>
      </c>
      <c r="Q416" s="72">
        <f t="shared" si="54"/>
        <v>712460</v>
      </c>
      <c r="R416" s="129">
        <f t="shared" si="55"/>
        <v>712460</v>
      </c>
      <c r="S416" s="204" t="e">
        <f t="shared" si="52"/>
        <v>#REF!</v>
      </c>
      <c r="T416" s="125"/>
      <c r="U416" s="126">
        <f t="shared" si="56"/>
        <v>456</v>
      </c>
      <c r="V416" s="127">
        <f t="shared" si="45"/>
        <v>45260</v>
      </c>
      <c r="W416" s="128">
        <f>VLOOKUP(V416,IPC!$B$9:$D$855,3,2)</f>
        <v>137.09</v>
      </c>
      <c r="X416" s="128">
        <f>VLOOKUP(O416,IPC!$B$9:$D$855,3,1)</f>
        <v>121.5</v>
      </c>
    </row>
    <row r="417" spans="1:24" s="67" customFormat="1" x14ac:dyDescent="0.25">
      <c r="A417" s="67" t="s">
        <v>76</v>
      </c>
      <c r="B417" s="134" t="s">
        <v>42</v>
      </c>
      <c r="C417" s="258"/>
      <c r="D417" s="296" t="s">
        <v>463</v>
      </c>
      <c r="E417" s="288">
        <v>890101815</v>
      </c>
      <c r="F417" s="83" t="s">
        <v>527</v>
      </c>
      <c r="G417" s="121" t="s">
        <v>239</v>
      </c>
      <c r="H417" s="121" t="s">
        <v>590</v>
      </c>
      <c r="I417" s="69" t="s">
        <v>248</v>
      </c>
      <c r="J417" s="69" t="s">
        <v>217</v>
      </c>
      <c r="K417" s="121" t="s">
        <v>823</v>
      </c>
      <c r="L417" s="87" t="s">
        <v>1350</v>
      </c>
      <c r="M417" s="72">
        <v>3450000</v>
      </c>
      <c r="N417" s="66">
        <f t="shared" si="51"/>
        <v>3450000</v>
      </c>
      <c r="O417" s="137">
        <v>44805</v>
      </c>
      <c r="P417" s="72">
        <f t="shared" si="53"/>
        <v>3856809</v>
      </c>
      <c r="Q417" s="72">
        <f t="shared" si="54"/>
        <v>3856809</v>
      </c>
      <c r="R417" s="129">
        <f t="shared" si="55"/>
        <v>3856809</v>
      </c>
      <c r="S417" s="204" t="e">
        <f t="shared" si="52"/>
        <v>#REF!</v>
      </c>
      <c r="T417" s="125"/>
      <c r="U417" s="126">
        <f t="shared" si="56"/>
        <v>455</v>
      </c>
      <c r="V417" s="127">
        <f t="shared" si="45"/>
        <v>45260</v>
      </c>
      <c r="W417" s="128">
        <f>VLOOKUP(V417,IPC!$B$9:$D$855,3,2)</f>
        <v>137.09</v>
      </c>
      <c r="X417" s="128">
        <f>VLOOKUP(O417,IPC!$B$9:$D$855,3,1)</f>
        <v>122.63</v>
      </c>
    </row>
    <row r="418" spans="1:24" s="67" customFormat="1" x14ac:dyDescent="0.25">
      <c r="A418" s="67" t="s">
        <v>76</v>
      </c>
      <c r="B418" s="134" t="s">
        <v>42</v>
      </c>
      <c r="C418" s="258"/>
      <c r="D418" s="296" t="s">
        <v>463</v>
      </c>
      <c r="E418" s="288">
        <v>890101815</v>
      </c>
      <c r="F418" s="83" t="s">
        <v>527</v>
      </c>
      <c r="G418" s="121" t="s">
        <v>239</v>
      </c>
      <c r="H418" s="121" t="s">
        <v>590</v>
      </c>
      <c r="I418" s="69" t="s">
        <v>248</v>
      </c>
      <c r="J418" s="69" t="s">
        <v>217</v>
      </c>
      <c r="K418" s="121" t="s">
        <v>824</v>
      </c>
      <c r="L418" s="87" t="s">
        <v>1351</v>
      </c>
      <c r="M418" s="72">
        <v>2209300</v>
      </c>
      <c r="N418" s="66">
        <f t="shared" ref="N418:N481" si="57">IF(U418&gt;1,M418,0)</f>
        <v>2209300</v>
      </c>
      <c r="O418" s="137">
        <v>44808</v>
      </c>
      <c r="P418" s="72">
        <f t="shared" si="53"/>
        <v>2469811</v>
      </c>
      <c r="Q418" s="72">
        <f t="shared" si="54"/>
        <v>2469811</v>
      </c>
      <c r="R418" s="129">
        <f t="shared" si="55"/>
        <v>2469811</v>
      </c>
      <c r="S418" s="204" t="e">
        <f t="shared" ref="S418:S481" si="58">+R418/$R$809</f>
        <v>#REF!</v>
      </c>
      <c r="T418" s="125"/>
      <c r="U418" s="126">
        <f t="shared" si="56"/>
        <v>452</v>
      </c>
      <c r="V418" s="127">
        <f t="shared" si="45"/>
        <v>45260</v>
      </c>
      <c r="W418" s="128">
        <f>VLOOKUP(V418,IPC!$B$9:$D$855,3,2)</f>
        <v>137.09</v>
      </c>
      <c r="X418" s="128">
        <f>VLOOKUP(O418,IPC!$B$9:$D$855,3,1)</f>
        <v>122.63</v>
      </c>
    </row>
    <row r="419" spans="1:24" s="67" customFormat="1" x14ac:dyDescent="0.25">
      <c r="A419" s="67" t="s">
        <v>76</v>
      </c>
      <c r="B419" s="134" t="s">
        <v>42</v>
      </c>
      <c r="C419" s="258"/>
      <c r="D419" s="296" t="s">
        <v>463</v>
      </c>
      <c r="E419" s="288">
        <v>890101815</v>
      </c>
      <c r="F419" s="83" t="s">
        <v>527</v>
      </c>
      <c r="G419" s="121" t="s">
        <v>239</v>
      </c>
      <c r="H419" s="121" t="s">
        <v>590</v>
      </c>
      <c r="I419" s="69" t="s">
        <v>248</v>
      </c>
      <c r="J419" s="69" t="s">
        <v>217</v>
      </c>
      <c r="K419" s="121" t="s">
        <v>825</v>
      </c>
      <c r="L419" s="87" t="s">
        <v>1352</v>
      </c>
      <c r="M419" s="72">
        <v>2420200</v>
      </c>
      <c r="N419" s="66">
        <f t="shared" si="57"/>
        <v>2420200</v>
      </c>
      <c r="O419" s="137">
        <v>44815</v>
      </c>
      <c r="P419" s="72">
        <f t="shared" ref="P419:P482" si="59">IFERROR(ROUND((N419*(W419/X419)),0),0)</f>
        <v>2705580</v>
      </c>
      <c r="Q419" s="72">
        <f t="shared" ref="Q419:Q482" si="60">+P419-N419+M419</f>
        <v>2705580</v>
      </c>
      <c r="R419" s="129">
        <f t="shared" ref="R419:R482" si="61">+Q419</f>
        <v>2705580</v>
      </c>
      <c r="S419" s="204" t="e">
        <f t="shared" si="58"/>
        <v>#REF!</v>
      </c>
      <c r="T419" s="125"/>
      <c r="U419" s="126">
        <f t="shared" si="56"/>
        <v>445</v>
      </c>
      <c r="V419" s="127">
        <f t="shared" si="45"/>
        <v>45260</v>
      </c>
      <c r="W419" s="128">
        <f>VLOOKUP(V419,IPC!$B$9:$D$855,3,2)</f>
        <v>137.09</v>
      </c>
      <c r="X419" s="128">
        <f>VLOOKUP(O419,IPC!$B$9:$D$855,3,1)</f>
        <v>122.63</v>
      </c>
    </row>
    <row r="420" spans="1:24" s="67" customFormat="1" x14ac:dyDescent="0.25">
      <c r="A420" s="67" t="s">
        <v>76</v>
      </c>
      <c r="B420" s="134" t="s">
        <v>42</v>
      </c>
      <c r="C420" s="258"/>
      <c r="D420" s="296" t="s">
        <v>463</v>
      </c>
      <c r="E420" s="288">
        <v>890101815</v>
      </c>
      <c r="F420" s="83" t="s">
        <v>527</v>
      </c>
      <c r="G420" s="121" t="s">
        <v>239</v>
      </c>
      <c r="H420" s="121" t="s">
        <v>590</v>
      </c>
      <c r="I420" s="69" t="s">
        <v>248</v>
      </c>
      <c r="J420" s="69" t="s">
        <v>217</v>
      </c>
      <c r="K420" s="121" t="s">
        <v>826</v>
      </c>
      <c r="L420" s="87" t="s">
        <v>1353</v>
      </c>
      <c r="M420" s="72">
        <v>588850</v>
      </c>
      <c r="N420" s="66">
        <f t="shared" si="57"/>
        <v>588850</v>
      </c>
      <c r="O420" s="137">
        <v>44815</v>
      </c>
      <c r="P420" s="72">
        <f t="shared" si="59"/>
        <v>658285</v>
      </c>
      <c r="Q420" s="72">
        <f t="shared" si="60"/>
        <v>658285</v>
      </c>
      <c r="R420" s="129">
        <f t="shared" si="61"/>
        <v>658285</v>
      </c>
      <c r="S420" s="204" t="e">
        <f t="shared" si="58"/>
        <v>#REF!</v>
      </c>
      <c r="T420" s="125"/>
      <c r="U420" s="126">
        <f t="shared" si="56"/>
        <v>445</v>
      </c>
      <c r="V420" s="127">
        <f t="shared" si="45"/>
        <v>45260</v>
      </c>
      <c r="W420" s="128">
        <f>VLOOKUP(V420,IPC!$B$9:$D$855,3,2)</f>
        <v>137.09</v>
      </c>
      <c r="X420" s="128">
        <f>VLOOKUP(O420,IPC!$B$9:$D$855,3,1)</f>
        <v>122.63</v>
      </c>
    </row>
    <row r="421" spans="1:24" s="67" customFormat="1" x14ac:dyDescent="0.25">
      <c r="A421" s="67" t="s">
        <v>76</v>
      </c>
      <c r="B421" s="134" t="s">
        <v>42</v>
      </c>
      <c r="C421" s="258"/>
      <c r="D421" s="296" t="s">
        <v>463</v>
      </c>
      <c r="E421" s="288">
        <v>890101815</v>
      </c>
      <c r="F421" s="83" t="s">
        <v>527</v>
      </c>
      <c r="G421" s="121" t="s">
        <v>239</v>
      </c>
      <c r="H421" s="121" t="s">
        <v>590</v>
      </c>
      <c r="I421" s="69" t="s">
        <v>248</v>
      </c>
      <c r="J421" s="69" t="s">
        <v>217</v>
      </c>
      <c r="K421" s="121" t="s">
        <v>827</v>
      </c>
      <c r="L421" s="87" t="s">
        <v>1354</v>
      </c>
      <c r="M421" s="72">
        <v>4806371</v>
      </c>
      <c r="N421" s="66">
        <f t="shared" si="57"/>
        <v>4806371</v>
      </c>
      <c r="O421" s="137">
        <v>44854</v>
      </c>
      <c r="P421" s="72">
        <f t="shared" si="59"/>
        <v>5334834</v>
      </c>
      <c r="Q421" s="72">
        <f t="shared" si="60"/>
        <v>5334834</v>
      </c>
      <c r="R421" s="129">
        <f t="shared" si="61"/>
        <v>5334834</v>
      </c>
      <c r="S421" s="204" t="e">
        <f t="shared" si="58"/>
        <v>#REF!</v>
      </c>
      <c r="T421" s="125"/>
      <c r="U421" s="126">
        <f t="shared" si="56"/>
        <v>406</v>
      </c>
      <c r="V421" s="127">
        <f t="shared" si="45"/>
        <v>45260</v>
      </c>
      <c r="W421" s="128">
        <f>VLOOKUP(V421,IPC!$B$9:$D$855,3,2)</f>
        <v>137.09</v>
      </c>
      <c r="X421" s="128">
        <f>VLOOKUP(O421,IPC!$B$9:$D$855,3,1)</f>
        <v>123.51</v>
      </c>
    </row>
    <row r="422" spans="1:24" s="67" customFormat="1" x14ac:dyDescent="0.25">
      <c r="A422" s="67" t="s">
        <v>76</v>
      </c>
      <c r="B422" s="134" t="s">
        <v>42</v>
      </c>
      <c r="C422" s="258"/>
      <c r="D422" s="296" t="s">
        <v>463</v>
      </c>
      <c r="E422" s="288">
        <v>890101815</v>
      </c>
      <c r="F422" s="83" t="s">
        <v>527</v>
      </c>
      <c r="G422" s="121" t="s">
        <v>239</v>
      </c>
      <c r="H422" s="121" t="s">
        <v>590</v>
      </c>
      <c r="I422" s="69" t="s">
        <v>248</v>
      </c>
      <c r="J422" s="69" t="s">
        <v>217</v>
      </c>
      <c r="K422" s="121" t="s">
        <v>828</v>
      </c>
      <c r="L422" s="87" t="s">
        <v>1355</v>
      </c>
      <c r="M422" s="72">
        <v>334400</v>
      </c>
      <c r="N422" s="66">
        <f t="shared" si="57"/>
        <v>334400</v>
      </c>
      <c r="O422" s="137">
        <v>44864</v>
      </c>
      <c r="P422" s="72">
        <f t="shared" si="59"/>
        <v>371167</v>
      </c>
      <c r="Q422" s="72">
        <f t="shared" si="60"/>
        <v>371167</v>
      </c>
      <c r="R422" s="129">
        <f t="shared" si="61"/>
        <v>371167</v>
      </c>
      <c r="S422" s="204" t="e">
        <f t="shared" si="58"/>
        <v>#REF!</v>
      </c>
      <c r="T422" s="125"/>
      <c r="U422" s="126">
        <f t="shared" si="56"/>
        <v>396</v>
      </c>
      <c r="V422" s="127">
        <f t="shared" si="45"/>
        <v>45260</v>
      </c>
      <c r="W422" s="128">
        <f>VLOOKUP(V422,IPC!$B$9:$D$855,3,2)</f>
        <v>137.09</v>
      </c>
      <c r="X422" s="128">
        <f>VLOOKUP(O422,IPC!$B$9:$D$855,3,1)</f>
        <v>123.51</v>
      </c>
    </row>
    <row r="423" spans="1:24" s="67" customFormat="1" x14ac:dyDescent="0.25">
      <c r="A423" s="67" t="s">
        <v>76</v>
      </c>
      <c r="B423" s="134" t="s">
        <v>42</v>
      </c>
      <c r="C423" s="258"/>
      <c r="D423" s="296" t="s">
        <v>463</v>
      </c>
      <c r="E423" s="288">
        <v>890101815</v>
      </c>
      <c r="F423" s="83" t="s">
        <v>527</v>
      </c>
      <c r="G423" s="121" t="s">
        <v>239</v>
      </c>
      <c r="H423" s="121" t="s">
        <v>590</v>
      </c>
      <c r="I423" s="69" t="s">
        <v>248</v>
      </c>
      <c r="J423" s="69" t="s">
        <v>217</v>
      </c>
      <c r="K423" s="121" t="s">
        <v>829</v>
      </c>
      <c r="L423" s="87" t="s">
        <v>1356</v>
      </c>
      <c r="M423" s="72">
        <v>4496700</v>
      </c>
      <c r="N423" s="66">
        <f t="shared" si="57"/>
        <v>4496700</v>
      </c>
      <c r="O423" s="137">
        <v>44867</v>
      </c>
      <c r="P423" s="72">
        <f t="shared" si="59"/>
        <v>4953018</v>
      </c>
      <c r="Q423" s="72">
        <f t="shared" si="60"/>
        <v>4953018</v>
      </c>
      <c r="R423" s="129">
        <f t="shared" si="61"/>
        <v>4953018</v>
      </c>
      <c r="S423" s="204" t="e">
        <f t="shared" si="58"/>
        <v>#REF!</v>
      </c>
      <c r="T423" s="125"/>
      <c r="U423" s="126">
        <f t="shared" si="56"/>
        <v>393</v>
      </c>
      <c r="V423" s="127">
        <f t="shared" si="45"/>
        <v>45260</v>
      </c>
      <c r="W423" s="128">
        <f>VLOOKUP(V423,IPC!$B$9:$D$855,3,2)</f>
        <v>137.09</v>
      </c>
      <c r="X423" s="128">
        <f>VLOOKUP(O423,IPC!$B$9:$D$855,3,1)</f>
        <v>124.46</v>
      </c>
    </row>
    <row r="424" spans="1:24" s="67" customFormat="1" x14ac:dyDescent="0.25">
      <c r="A424" s="67" t="s">
        <v>76</v>
      </c>
      <c r="B424" s="134" t="s">
        <v>42</v>
      </c>
      <c r="C424" s="258"/>
      <c r="D424" s="296" t="s">
        <v>463</v>
      </c>
      <c r="E424" s="288">
        <v>890101815</v>
      </c>
      <c r="F424" s="83" t="s">
        <v>527</v>
      </c>
      <c r="G424" s="121" t="s">
        <v>239</v>
      </c>
      <c r="H424" s="121" t="s">
        <v>590</v>
      </c>
      <c r="I424" s="69" t="s">
        <v>248</v>
      </c>
      <c r="J424" s="69" t="s">
        <v>217</v>
      </c>
      <c r="K424" s="121" t="s">
        <v>830</v>
      </c>
      <c r="L424" s="87" t="s">
        <v>1357</v>
      </c>
      <c r="M424" s="72">
        <v>3450000</v>
      </c>
      <c r="N424" s="66">
        <f t="shared" si="57"/>
        <v>3450000</v>
      </c>
      <c r="O424" s="137">
        <v>44895</v>
      </c>
      <c r="P424" s="72">
        <f t="shared" si="59"/>
        <v>3800100</v>
      </c>
      <c r="Q424" s="72">
        <f t="shared" si="60"/>
        <v>3800100</v>
      </c>
      <c r="R424" s="129">
        <f t="shared" si="61"/>
        <v>3800100</v>
      </c>
      <c r="S424" s="204" t="e">
        <f t="shared" si="58"/>
        <v>#REF!</v>
      </c>
      <c r="T424" s="125"/>
      <c r="U424" s="126">
        <f t="shared" si="56"/>
        <v>365</v>
      </c>
      <c r="V424" s="127">
        <f t="shared" ref="V424:V487" si="62">+$U$7</f>
        <v>45260</v>
      </c>
      <c r="W424" s="128">
        <f>VLOOKUP(V424,IPC!$B$9:$D$855,3,2)</f>
        <v>137.09</v>
      </c>
      <c r="X424" s="128">
        <f>VLOOKUP(O424,IPC!$B$9:$D$855,3,1)</f>
        <v>124.46</v>
      </c>
    </row>
    <row r="425" spans="1:24" s="67" customFormat="1" x14ac:dyDescent="0.25">
      <c r="A425" s="67" t="s">
        <v>76</v>
      </c>
      <c r="B425" s="134" t="s">
        <v>42</v>
      </c>
      <c r="C425" s="258"/>
      <c r="D425" s="296" t="s">
        <v>463</v>
      </c>
      <c r="E425" s="288">
        <v>890101815</v>
      </c>
      <c r="F425" s="83" t="s">
        <v>527</v>
      </c>
      <c r="G425" s="121" t="s">
        <v>239</v>
      </c>
      <c r="H425" s="121" t="s">
        <v>590</v>
      </c>
      <c r="I425" s="69" t="s">
        <v>248</v>
      </c>
      <c r="J425" s="69" t="s">
        <v>217</v>
      </c>
      <c r="K425" s="121" t="s">
        <v>831</v>
      </c>
      <c r="L425" s="87" t="s">
        <v>1358</v>
      </c>
      <c r="M425" s="72">
        <v>4904500</v>
      </c>
      <c r="N425" s="66">
        <f t="shared" si="57"/>
        <v>4904500</v>
      </c>
      <c r="O425" s="137">
        <v>44908</v>
      </c>
      <c r="P425" s="72">
        <f t="shared" si="59"/>
        <v>5334904</v>
      </c>
      <c r="Q425" s="72">
        <f t="shared" si="60"/>
        <v>5334904</v>
      </c>
      <c r="R425" s="129">
        <f t="shared" si="61"/>
        <v>5334904</v>
      </c>
      <c r="S425" s="204" t="e">
        <f t="shared" si="58"/>
        <v>#REF!</v>
      </c>
      <c r="T425" s="125"/>
      <c r="U425" s="126">
        <f t="shared" si="56"/>
        <v>352</v>
      </c>
      <c r="V425" s="127">
        <f t="shared" si="62"/>
        <v>45260</v>
      </c>
      <c r="W425" s="128">
        <f>VLOOKUP(V425,IPC!$B$9:$D$855,3,2)</f>
        <v>137.09</v>
      </c>
      <c r="X425" s="128">
        <f>VLOOKUP(O425,IPC!$B$9:$D$855,3,1)</f>
        <v>126.03</v>
      </c>
    </row>
    <row r="426" spans="1:24" s="67" customFormat="1" x14ac:dyDescent="0.25">
      <c r="A426" s="67" t="s">
        <v>76</v>
      </c>
      <c r="B426" s="134" t="s">
        <v>42</v>
      </c>
      <c r="C426" s="258"/>
      <c r="D426" s="296" t="s">
        <v>463</v>
      </c>
      <c r="E426" s="288">
        <v>890101815</v>
      </c>
      <c r="F426" s="83" t="s">
        <v>527</v>
      </c>
      <c r="G426" s="121" t="s">
        <v>239</v>
      </c>
      <c r="H426" s="121" t="s">
        <v>590</v>
      </c>
      <c r="I426" s="69" t="s">
        <v>248</v>
      </c>
      <c r="J426" s="69" t="s">
        <v>217</v>
      </c>
      <c r="K426" s="121" t="s">
        <v>832</v>
      </c>
      <c r="L426" s="87" t="s">
        <v>1359</v>
      </c>
      <c r="M426" s="72">
        <v>3450000</v>
      </c>
      <c r="N426" s="66">
        <f t="shared" si="57"/>
        <v>3450000</v>
      </c>
      <c r="O426" s="137">
        <v>44927</v>
      </c>
      <c r="P426" s="72">
        <f t="shared" si="59"/>
        <v>3687226</v>
      </c>
      <c r="Q426" s="72">
        <f t="shared" si="60"/>
        <v>3687226</v>
      </c>
      <c r="R426" s="129">
        <f t="shared" si="61"/>
        <v>3687226</v>
      </c>
      <c r="S426" s="204" t="e">
        <f t="shared" si="58"/>
        <v>#REF!</v>
      </c>
      <c r="T426" s="125"/>
      <c r="U426" s="126">
        <f t="shared" si="56"/>
        <v>333</v>
      </c>
      <c r="V426" s="127">
        <f t="shared" si="62"/>
        <v>45260</v>
      </c>
      <c r="W426" s="128">
        <f>VLOOKUP(V426,IPC!$B$9:$D$855,3,2)</f>
        <v>137.09</v>
      </c>
      <c r="X426" s="128">
        <f>VLOOKUP(O426,IPC!$B$9:$D$855,3,1)</f>
        <v>128.27000000000001</v>
      </c>
    </row>
    <row r="427" spans="1:24" s="67" customFormat="1" x14ac:dyDescent="0.25">
      <c r="A427" s="67" t="s">
        <v>76</v>
      </c>
      <c r="B427" s="134" t="s">
        <v>42</v>
      </c>
      <c r="C427" s="258"/>
      <c r="D427" s="296" t="s">
        <v>463</v>
      </c>
      <c r="E427" s="288">
        <v>890101815</v>
      </c>
      <c r="F427" s="83" t="s">
        <v>527</v>
      </c>
      <c r="G427" s="121" t="s">
        <v>239</v>
      </c>
      <c r="H427" s="121" t="s">
        <v>590</v>
      </c>
      <c r="I427" s="69" t="s">
        <v>248</v>
      </c>
      <c r="J427" s="69" t="s">
        <v>217</v>
      </c>
      <c r="K427" s="121" t="s">
        <v>833</v>
      </c>
      <c r="L427" s="87" t="s">
        <v>1360</v>
      </c>
      <c r="M427" s="72">
        <v>3600000</v>
      </c>
      <c r="N427" s="66">
        <f t="shared" si="57"/>
        <v>3600000</v>
      </c>
      <c r="O427" s="137">
        <v>44927</v>
      </c>
      <c r="P427" s="72">
        <f t="shared" si="59"/>
        <v>3847540</v>
      </c>
      <c r="Q427" s="72">
        <f t="shared" si="60"/>
        <v>3847540</v>
      </c>
      <c r="R427" s="129">
        <f t="shared" si="61"/>
        <v>3847540</v>
      </c>
      <c r="S427" s="204" t="e">
        <f t="shared" si="58"/>
        <v>#REF!</v>
      </c>
      <c r="T427" s="125"/>
      <c r="U427" s="126">
        <f t="shared" si="56"/>
        <v>333</v>
      </c>
      <c r="V427" s="127">
        <f t="shared" si="62"/>
        <v>45260</v>
      </c>
      <c r="W427" s="128">
        <f>VLOOKUP(V427,IPC!$B$9:$D$855,3,2)</f>
        <v>137.09</v>
      </c>
      <c r="X427" s="128">
        <f>VLOOKUP(O427,IPC!$B$9:$D$855,3,1)</f>
        <v>128.27000000000001</v>
      </c>
    </row>
    <row r="428" spans="1:24" s="67" customFormat="1" x14ac:dyDescent="0.25">
      <c r="A428" s="67" t="s">
        <v>76</v>
      </c>
      <c r="B428" s="134" t="s">
        <v>42</v>
      </c>
      <c r="C428" s="258"/>
      <c r="D428" s="296" t="s">
        <v>463</v>
      </c>
      <c r="E428" s="288">
        <v>890101815</v>
      </c>
      <c r="F428" s="83" t="s">
        <v>527</v>
      </c>
      <c r="G428" s="121" t="s">
        <v>239</v>
      </c>
      <c r="H428" s="121" t="s">
        <v>590</v>
      </c>
      <c r="I428" s="69" t="s">
        <v>248</v>
      </c>
      <c r="J428" s="69" t="s">
        <v>217</v>
      </c>
      <c r="K428" s="121" t="s">
        <v>834</v>
      </c>
      <c r="L428" s="87" t="s">
        <v>1361</v>
      </c>
      <c r="M428" s="72">
        <v>4721050</v>
      </c>
      <c r="N428" s="66">
        <f t="shared" si="57"/>
        <v>4721050</v>
      </c>
      <c r="O428" s="137">
        <v>44927</v>
      </c>
      <c r="P428" s="72">
        <f t="shared" si="59"/>
        <v>5045675</v>
      </c>
      <c r="Q428" s="72">
        <f t="shared" si="60"/>
        <v>5045675</v>
      </c>
      <c r="R428" s="129">
        <f t="shared" si="61"/>
        <v>5045675</v>
      </c>
      <c r="S428" s="204" t="e">
        <f t="shared" si="58"/>
        <v>#REF!</v>
      </c>
      <c r="T428" s="125"/>
      <c r="U428" s="126">
        <f t="shared" si="56"/>
        <v>333</v>
      </c>
      <c r="V428" s="127">
        <f t="shared" si="62"/>
        <v>45260</v>
      </c>
      <c r="W428" s="128">
        <f>VLOOKUP(V428,IPC!$B$9:$D$855,3,2)</f>
        <v>137.09</v>
      </c>
      <c r="X428" s="128">
        <f>VLOOKUP(O428,IPC!$B$9:$D$855,3,1)</f>
        <v>128.27000000000001</v>
      </c>
    </row>
    <row r="429" spans="1:24" s="67" customFormat="1" x14ac:dyDescent="0.25">
      <c r="A429" s="67" t="s">
        <v>76</v>
      </c>
      <c r="B429" s="134" t="s">
        <v>42</v>
      </c>
      <c r="C429" s="258"/>
      <c r="D429" s="296" t="s">
        <v>463</v>
      </c>
      <c r="E429" s="288">
        <v>890101815</v>
      </c>
      <c r="F429" s="83" t="s">
        <v>527</v>
      </c>
      <c r="G429" s="121" t="s">
        <v>239</v>
      </c>
      <c r="H429" s="121" t="s">
        <v>590</v>
      </c>
      <c r="I429" s="69" t="s">
        <v>248</v>
      </c>
      <c r="J429" s="69" t="s">
        <v>217</v>
      </c>
      <c r="K429" s="121" t="s">
        <v>835</v>
      </c>
      <c r="L429" s="87" t="s">
        <v>1362</v>
      </c>
      <c r="M429" s="72">
        <v>3600000</v>
      </c>
      <c r="N429" s="66">
        <f t="shared" si="57"/>
        <v>3600000</v>
      </c>
      <c r="O429" s="137">
        <v>44931</v>
      </c>
      <c r="P429" s="72">
        <f t="shared" si="59"/>
        <v>3847540</v>
      </c>
      <c r="Q429" s="72">
        <f t="shared" si="60"/>
        <v>3847540</v>
      </c>
      <c r="R429" s="129">
        <f t="shared" si="61"/>
        <v>3847540</v>
      </c>
      <c r="S429" s="204" t="e">
        <f t="shared" si="58"/>
        <v>#REF!</v>
      </c>
      <c r="T429" s="125"/>
      <c r="U429" s="126">
        <f t="shared" si="56"/>
        <v>329</v>
      </c>
      <c r="V429" s="127">
        <f t="shared" si="62"/>
        <v>45260</v>
      </c>
      <c r="W429" s="128">
        <f>VLOOKUP(V429,IPC!$B$9:$D$855,3,2)</f>
        <v>137.09</v>
      </c>
      <c r="X429" s="128">
        <f>VLOOKUP(O429,IPC!$B$9:$D$855,3,1)</f>
        <v>128.27000000000001</v>
      </c>
    </row>
    <row r="430" spans="1:24" s="67" customFormat="1" x14ac:dyDescent="0.25">
      <c r="A430" s="67" t="s">
        <v>76</v>
      </c>
      <c r="B430" s="134" t="s">
        <v>42</v>
      </c>
      <c r="C430" s="258"/>
      <c r="D430" s="296" t="s">
        <v>463</v>
      </c>
      <c r="E430" s="288">
        <v>890101815</v>
      </c>
      <c r="F430" s="83" t="s">
        <v>527</v>
      </c>
      <c r="G430" s="121" t="s">
        <v>239</v>
      </c>
      <c r="H430" s="121" t="s">
        <v>590</v>
      </c>
      <c r="I430" s="69" t="s">
        <v>248</v>
      </c>
      <c r="J430" s="69" t="s">
        <v>217</v>
      </c>
      <c r="K430" s="121" t="s">
        <v>836</v>
      </c>
      <c r="L430" s="87" t="s">
        <v>1363</v>
      </c>
      <c r="M430" s="72">
        <v>3683550</v>
      </c>
      <c r="N430" s="66">
        <f t="shared" si="57"/>
        <v>3683550</v>
      </c>
      <c r="O430" s="137">
        <v>44934</v>
      </c>
      <c r="P430" s="72">
        <f t="shared" si="59"/>
        <v>3936835</v>
      </c>
      <c r="Q430" s="72">
        <f t="shared" si="60"/>
        <v>3936835</v>
      </c>
      <c r="R430" s="129">
        <f t="shared" si="61"/>
        <v>3936835</v>
      </c>
      <c r="S430" s="204" t="e">
        <f t="shared" si="58"/>
        <v>#REF!</v>
      </c>
      <c r="T430" s="125"/>
      <c r="U430" s="126">
        <f t="shared" si="56"/>
        <v>326</v>
      </c>
      <c r="V430" s="127">
        <f t="shared" si="62"/>
        <v>45260</v>
      </c>
      <c r="W430" s="128">
        <f>VLOOKUP(V430,IPC!$B$9:$D$855,3,2)</f>
        <v>137.09</v>
      </c>
      <c r="X430" s="128">
        <f>VLOOKUP(O430,IPC!$B$9:$D$855,3,1)</f>
        <v>128.27000000000001</v>
      </c>
    </row>
    <row r="431" spans="1:24" s="67" customFormat="1" x14ac:dyDescent="0.25">
      <c r="A431" s="67" t="s">
        <v>76</v>
      </c>
      <c r="B431" s="134" t="s">
        <v>42</v>
      </c>
      <c r="C431" s="258"/>
      <c r="D431" s="296" t="s">
        <v>463</v>
      </c>
      <c r="E431" s="288">
        <v>890101815</v>
      </c>
      <c r="F431" s="83" t="s">
        <v>527</v>
      </c>
      <c r="G431" s="121" t="s">
        <v>239</v>
      </c>
      <c r="H431" s="121" t="s">
        <v>590</v>
      </c>
      <c r="I431" s="69" t="s">
        <v>248</v>
      </c>
      <c r="J431" s="69" t="s">
        <v>217</v>
      </c>
      <c r="K431" s="121" t="s">
        <v>837</v>
      </c>
      <c r="L431" s="87" t="s">
        <v>1364</v>
      </c>
      <c r="M431" s="72">
        <v>3600000</v>
      </c>
      <c r="N431" s="66">
        <f t="shared" si="57"/>
        <v>3600000</v>
      </c>
      <c r="O431" s="137">
        <v>44934</v>
      </c>
      <c r="P431" s="72">
        <f t="shared" si="59"/>
        <v>3847540</v>
      </c>
      <c r="Q431" s="72">
        <f t="shared" si="60"/>
        <v>3847540</v>
      </c>
      <c r="R431" s="129">
        <f t="shared" si="61"/>
        <v>3847540</v>
      </c>
      <c r="S431" s="204" t="e">
        <f t="shared" si="58"/>
        <v>#REF!</v>
      </c>
      <c r="T431" s="125"/>
      <c r="U431" s="126">
        <f t="shared" si="56"/>
        <v>326</v>
      </c>
      <c r="V431" s="127">
        <f t="shared" si="62"/>
        <v>45260</v>
      </c>
      <c r="W431" s="128">
        <f>VLOOKUP(V431,IPC!$B$9:$D$855,3,2)</f>
        <v>137.09</v>
      </c>
      <c r="X431" s="128">
        <f>VLOOKUP(O431,IPC!$B$9:$D$855,3,1)</f>
        <v>128.27000000000001</v>
      </c>
    </row>
    <row r="432" spans="1:24" s="67" customFormat="1" x14ac:dyDescent="0.25">
      <c r="A432" s="67" t="s">
        <v>76</v>
      </c>
      <c r="B432" s="134" t="s">
        <v>42</v>
      </c>
      <c r="C432" s="258"/>
      <c r="D432" s="296" t="s">
        <v>463</v>
      </c>
      <c r="E432" s="288">
        <v>890101815</v>
      </c>
      <c r="F432" s="83" t="s">
        <v>527</v>
      </c>
      <c r="G432" s="121" t="s">
        <v>239</v>
      </c>
      <c r="H432" s="121" t="s">
        <v>590</v>
      </c>
      <c r="I432" s="69" t="s">
        <v>248</v>
      </c>
      <c r="J432" s="69" t="s">
        <v>217</v>
      </c>
      <c r="K432" s="121" t="s">
        <v>838</v>
      </c>
      <c r="L432" s="87" t="s">
        <v>1365</v>
      </c>
      <c r="M432" s="72">
        <v>3450000</v>
      </c>
      <c r="N432" s="66">
        <f t="shared" si="57"/>
        <v>3450000</v>
      </c>
      <c r="O432" s="137">
        <v>44942</v>
      </c>
      <c r="P432" s="72">
        <f t="shared" si="59"/>
        <v>3687226</v>
      </c>
      <c r="Q432" s="72">
        <f t="shared" si="60"/>
        <v>3687226</v>
      </c>
      <c r="R432" s="129">
        <f t="shared" si="61"/>
        <v>3687226</v>
      </c>
      <c r="S432" s="204" t="e">
        <f t="shared" si="58"/>
        <v>#REF!</v>
      </c>
      <c r="T432" s="125"/>
      <c r="U432" s="126">
        <f t="shared" si="56"/>
        <v>318</v>
      </c>
      <c r="V432" s="127">
        <f t="shared" si="62"/>
        <v>45260</v>
      </c>
      <c r="W432" s="128">
        <f>VLOOKUP(V432,IPC!$B$9:$D$855,3,2)</f>
        <v>137.09</v>
      </c>
      <c r="X432" s="128">
        <f>VLOOKUP(O432,IPC!$B$9:$D$855,3,1)</f>
        <v>128.27000000000001</v>
      </c>
    </row>
    <row r="433" spans="1:24" s="67" customFormat="1" x14ac:dyDescent="0.25">
      <c r="A433" s="67" t="s">
        <v>76</v>
      </c>
      <c r="B433" s="134" t="s">
        <v>42</v>
      </c>
      <c r="C433" s="258"/>
      <c r="D433" s="296" t="s">
        <v>463</v>
      </c>
      <c r="E433" s="288">
        <v>890101815</v>
      </c>
      <c r="F433" s="83" t="s">
        <v>527</v>
      </c>
      <c r="G433" s="121" t="s">
        <v>239</v>
      </c>
      <c r="H433" s="121" t="s">
        <v>590</v>
      </c>
      <c r="I433" s="69" t="s">
        <v>248</v>
      </c>
      <c r="J433" s="69" t="s">
        <v>217</v>
      </c>
      <c r="K433" s="121" t="s">
        <v>839</v>
      </c>
      <c r="L433" s="87" t="s">
        <v>1366</v>
      </c>
      <c r="M433" s="72">
        <v>3600000</v>
      </c>
      <c r="N433" s="66">
        <f t="shared" si="57"/>
        <v>3600000</v>
      </c>
      <c r="O433" s="137">
        <v>44956</v>
      </c>
      <c r="P433" s="72">
        <f t="shared" si="59"/>
        <v>3847540</v>
      </c>
      <c r="Q433" s="72">
        <f t="shared" si="60"/>
        <v>3847540</v>
      </c>
      <c r="R433" s="129">
        <f t="shared" si="61"/>
        <v>3847540</v>
      </c>
      <c r="S433" s="204" t="e">
        <f t="shared" si="58"/>
        <v>#REF!</v>
      </c>
      <c r="T433" s="125"/>
      <c r="U433" s="126">
        <f t="shared" si="56"/>
        <v>304</v>
      </c>
      <c r="V433" s="127">
        <f t="shared" si="62"/>
        <v>45260</v>
      </c>
      <c r="W433" s="128">
        <f>VLOOKUP(V433,IPC!$B$9:$D$855,3,2)</f>
        <v>137.09</v>
      </c>
      <c r="X433" s="128">
        <f>VLOOKUP(O433,IPC!$B$9:$D$855,3,1)</f>
        <v>128.27000000000001</v>
      </c>
    </row>
    <row r="434" spans="1:24" s="67" customFormat="1" x14ac:dyDescent="0.25">
      <c r="A434" s="67" t="s">
        <v>76</v>
      </c>
      <c r="B434" s="134" t="s">
        <v>42</v>
      </c>
      <c r="C434" s="258"/>
      <c r="D434" s="296" t="s">
        <v>463</v>
      </c>
      <c r="E434" s="288">
        <v>890101815</v>
      </c>
      <c r="F434" s="83" t="s">
        <v>527</v>
      </c>
      <c r="G434" s="121" t="s">
        <v>239</v>
      </c>
      <c r="H434" s="121" t="s">
        <v>590</v>
      </c>
      <c r="I434" s="69" t="s">
        <v>248</v>
      </c>
      <c r="J434" s="69" t="s">
        <v>217</v>
      </c>
      <c r="K434" s="121" t="s">
        <v>840</v>
      </c>
      <c r="L434" s="87" t="s">
        <v>1367</v>
      </c>
      <c r="M434" s="72">
        <v>4953671</v>
      </c>
      <c r="N434" s="66">
        <f t="shared" si="57"/>
        <v>4953671</v>
      </c>
      <c r="O434" s="137">
        <v>44956</v>
      </c>
      <c r="P434" s="72">
        <f t="shared" si="59"/>
        <v>5294291</v>
      </c>
      <c r="Q434" s="72">
        <f t="shared" si="60"/>
        <v>5294291</v>
      </c>
      <c r="R434" s="129">
        <f t="shared" si="61"/>
        <v>5294291</v>
      </c>
      <c r="S434" s="204" t="e">
        <f t="shared" si="58"/>
        <v>#REF!</v>
      </c>
      <c r="T434" s="125"/>
      <c r="U434" s="126">
        <f t="shared" si="56"/>
        <v>304</v>
      </c>
      <c r="V434" s="127">
        <f t="shared" si="62"/>
        <v>45260</v>
      </c>
      <c r="W434" s="128">
        <f>VLOOKUP(V434,IPC!$B$9:$D$855,3,2)</f>
        <v>137.09</v>
      </c>
      <c r="X434" s="128">
        <f>VLOOKUP(O434,IPC!$B$9:$D$855,3,1)</f>
        <v>128.27000000000001</v>
      </c>
    </row>
    <row r="435" spans="1:24" s="67" customFormat="1" x14ac:dyDescent="0.25">
      <c r="A435" s="67" t="s">
        <v>76</v>
      </c>
      <c r="B435" s="134" t="s">
        <v>42</v>
      </c>
      <c r="C435" s="258"/>
      <c r="D435" s="296" t="s">
        <v>463</v>
      </c>
      <c r="E435" s="288">
        <v>890101815</v>
      </c>
      <c r="F435" s="83" t="s">
        <v>527</v>
      </c>
      <c r="G435" s="121" t="s">
        <v>239</v>
      </c>
      <c r="H435" s="121" t="s">
        <v>590</v>
      </c>
      <c r="I435" s="69" t="s">
        <v>248</v>
      </c>
      <c r="J435" s="69" t="s">
        <v>217</v>
      </c>
      <c r="K435" s="121" t="s">
        <v>841</v>
      </c>
      <c r="L435" s="87" t="s">
        <v>1368</v>
      </c>
      <c r="M435" s="72">
        <v>4721050</v>
      </c>
      <c r="N435" s="66">
        <f t="shared" si="57"/>
        <v>4721050</v>
      </c>
      <c r="O435" s="137">
        <v>44969</v>
      </c>
      <c r="P435" s="72">
        <f t="shared" si="59"/>
        <v>4963257</v>
      </c>
      <c r="Q435" s="72">
        <f t="shared" si="60"/>
        <v>4963257</v>
      </c>
      <c r="R435" s="129">
        <f t="shared" si="61"/>
        <v>4963257</v>
      </c>
      <c r="S435" s="204" t="e">
        <f t="shared" si="58"/>
        <v>#REF!</v>
      </c>
      <c r="T435" s="125"/>
      <c r="U435" s="126">
        <f t="shared" si="56"/>
        <v>291</v>
      </c>
      <c r="V435" s="127">
        <f t="shared" si="62"/>
        <v>45260</v>
      </c>
      <c r="W435" s="128">
        <f>VLOOKUP(V435,IPC!$B$9:$D$855,3,2)</f>
        <v>137.09</v>
      </c>
      <c r="X435" s="128">
        <f>VLOOKUP(O435,IPC!$B$9:$D$855,3,1)</f>
        <v>130.4</v>
      </c>
    </row>
    <row r="436" spans="1:24" s="67" customFormat="1" x14ac:dyDescent="0.25">
      <c r="A436" s="67" t="s">
        <v>76</v>
      </c>
      <c r="B436" s="134" t="s">
        <v>42</v>
      </c>
      <c r="C436" s="258"/>
      <c r="D436" s="296" t="s">
        <v>463</v>
      </c>
      <c r="E436" s="288">
        <v>890101815</v>
      </c>
      <c r="F436" s="83" t="s">
        <v>527</v>
      </c>
      <c r="G436" s="121" t="s">
        <v>239</v>
      </c>
      <c r="H436" s="121" t="s">
        <v>590</v>
      </c>
      <c r="I436" s="69" t="s">
        <v>248</v>
      </c>
      <c r="J436" s="69" t="s">
        <v>217</v>
      </c>
      <c r="K436" s="121" t="s">
        <v>842</v>
      </c>
      <c r="L436" s="87" t="s">
        <v>1369</v>
      </c>
      <c r="M436" s="72">
        <v>3450000</v>
      </c>
      <c r="N436" s="66">
        <f t="shared" si="57"/>
        <v>3450000</v>
      </c>
      <c r="O436" s="137">
        <v>44969</v>
      </c>
      <c r="P436" s="72">
        <f t="shared" si="59"/>
        <v>3626998</v>
      </c>
      <c r="Q436" s="72">
        <f t="shared" si="60"/>
        <v>3626998</v>
      </c>
      <c r="R436" s="129">
        <f t="shared" si="61"/>
        <v>3626998</v>
      </c>
      <c r="S436" s="204" t="e">
        <f t="shared" si="58"/>
        <v>#REF!</v>
      </c>
      <c r="T436" s="125"/>
      <c r="U436" s="126">
        <f t="shared" si="56"/>
        <v>291</v>
      </c>
      <c r="V436" s="127">
        <f t="shared" si="62"/>
        <v>45260</v>
      </c>
      <c r="W436" s="128">
        <f>VLOOKUP(V436,IPC!$B$9:$D$855,3,2)</f>
        <v>137.09</v>
      </c>
      <c r="X436" s="128">
        <f>VLOOKUP(O436,IPC!$B$9:$D$855,3,1)</f>
        <v>130.4</v>
      </c>
    </row>
    <row r="437" spans="1:24" s="67" customFormat="1" x14ac:dyDescent="0.25">
      <c r="A437" s="67" t="s">
        <v>76</v>
      </c>
      <c r="B437" s="134" t="s">
        <v>42</v>
      </c>
      <c r="C437" s="258"/>
      <c r="D437" s="296" t="s">
        <v>463</v>
      </c>
      <c r="E437" s="288">
        <v>890101815</v>
      </c>
      <c r="F437" s="83" t="s">
        <v>527</v>
      </c>
      <c r="G437" s="121" t="s">
        <v>239</v>
      </c>
      <c r="H437" s="121" t="s">
        <v>590</v>
      </c>
      <c r="I437" s="69" t="s">
        <v>248</v>
      </c>
      <c r="J437" s="69" t="s">
        <v>217</v>
      </c>
      <c r="K437" s="121" t="s">
        <v>843</v>
      </c>
      <c r="L437" s="87" t="s">
        <v>1370</v>
      </c>
      <c r="M437" s="72">
        <v>4009300</v>
      </c>
      <c r="N437" s="66">
        <f t="shared" si="57"/>
        <v>4009300</v>
      </c>
      <c r="O437" s="137">
        <v>44969</v>
      </c>
      <c r="P437" s="72">
        <f t="shared" si="59"/>
        <v>4214992</v>
      </c>
      <c r="Q437" s="72">
        <f t="shared" si="60"/>
        <v>4214992</v>
      </c>
      <c r="R437" s="129">
        <f t="shared" si="61"/>
        <v>4214992</v>
      </c>
      <c r="S437" s="204" t="e">
        <f t="shared" si="58"/>
        <v>#REF!</v>
      </c>
      <c r="T437" s="125"/>
      <c r="U437" s="126">
        <f t="shared" si="56"/>
        <v>291</v>
      </c>
      <c r="V437" s="127">
        <f t="shared" si="62"/>
        <v>45260</v>
      </c>
      <c r="W437" s="128">
        <f>VLOOKUP(V437,IPC!$B$9:$D$855,3,2)</f>
        <v>137.09</v>
      </c>
      <c r="X437" s="128">
        <f>VLOOKUP(O437,IPC!$B$9:$D$855,3,1)</f>
        <v>130.4</v>
      </c>
    </row>
    <row r="438" spans="1:24" s="67" customFormat="1" x14ac:dyDescent="0.25">
      <c r="A438" s="67" t="s">
        <v>76</v>
      </c>
      <c r="B438" s="134" t="s">
        <v>42</v>
      </c>
      <c r="C438" s="258"/>
      <c r="D438" s="296" t="s">
        <v>463</v>
      </c>
      <c r="E438" s="288">
        <v>890101815</v>
      </c>
      <c r="F438" s="83" t="s">
        <v>527</v>
      </c>
      <c r="G438" s="121" t="s">
        <v>239</v>
      </c>
      <c r="H438" s="121" t="s">
        <v>590</v>
      </c>
      <c r="I438" s="69" t="s">
        <v>248</v>
      </c>
      <c r="J438" s="69" t="s">
        <v>217</v>
      </c>
      <c r="K438" s="121" t="s">
        <v>844</v>
      </c>
      <c r="L438" s="87" t="s">
        <v>1371</v>
      </c>
      <c r="M438" s="72">
        <v>792750</v>
      </c>
      <c r="N438" s="66">
        <f t="shared" si="57"/>
        <v>792750</v>
      </c>
      <c r="O438" s="137">
        <v>44972</v>
      </c>
      <c r="P438" s="72">
        <f t="shared" si="59"/>
        <v>833421</v>
      </c>
      <c r="Q438" s="72">
        <f t="shared" si="60"/>
        <v>833421</v>
      </c>
      <c r="R438" s="129">
        <f t="shared" si="61"/>
        <v>833421</v>
      </c>
      <c r="S438" s="204" t="e">
        <f t="shared" si="58"/>
        <v>#REF!</v>
      </c>
      <c r="T438" s="125"/>
      <c r="U438" s="126">
        <f t="shared" si="56"/>
        <v>288</v>
      </c>
      <c r="V438" s="127">
        <f t="shared" si="62"/>
        <v>45260</v>
      </c>
      <c r="W438" s="128">
        <f>VLOOKUP(V438,IPC!$B$9:$D$855,3,2)</f>
        <v>137.09</v>
      </c>
      <c r="X438" s="128">
        <f>VLOOKUP(O438,IPC!$B$9:$D$855,3,1)</f>
        <v>130.4</v>
      </c>
    </row>
    <row r="439" spans="1:24" s="67" customFormat="1" x14ac:dyDescent="0.25">
      <c r="A439" s="67" t="s">
        <v>76</v>
      </c>
      <c r="B439" s="134" t="s">
        <v>42</v>
      </c>
      <c r="C439" s="258"/>
      <c r="D439" s="296" t="s">
        <v>463</v>
      </c>
      <c r="E439" s="288">
        <v>890101815</v>
      </c>
      <c r="F439" s="83" t="s">
        <v>527</v>
      </c>
      <c r="G439" s="121" t="s">
        <v>239</v>
      </c>
      <c r="H439" s="121" t="s">
        <v>590</v>
      </c>
      <c r="I439" s="69" t="s">
        <v>248</v>
      </c>
      <c r="J439" s="69" t="s">
        <v>217</v>
      </c>
      <c r="K439" s="121" t="s">
        <v>845</v>
      </c>
      <c r="L439" s="87" t="s">
        <v>1372</v>
      </c>
      <c r="M439" s="72">
        <v>3450000</v>
      </c>
      <c r="N439" s="66">
        <f t="shared" si="57"/>
        <v>3450000</v>
      </c>
      <c r="O439" s="137">
        <v>44994</v>
      </c>
      <c r="P439" s="72">
        <f t="shared" si="59"/>
        <v>3589288</v>
      </c>
      <c r="Q439" s="72">
        <f t="shared" si="60"/>
        <v>3589288</v>
      </c>
      <c r="R439" s="129">
        <f t="shared" si="61"/>
        <v>3589288</v>
      </c>
      <c r="S439" s="204" t="e">
        <f t="shared" si="58"/>
        <v>#REF!</v>
      </c>
      <c r="T439" s="125"/>
      <c r="U439" s="126">
        <f t="shared" si="56"/>
        <v>266</v>
      </c>
      <c r="V439" s="127">
        <f t="shared" si="62"/>
        <v>45260</v>
      </c>
      <c r="W439" s="128">
        <f>VLOOKUP(V439,IPC!$B$9:$D$855,3,2)</f>
        <v>137.09</v>
      </c>
      <c r="X439" s="128">
        <f>VLOOKUP(O439,IPC!$B$9:$D$855,3,1)</f>
        <v>131.77000000000001</v>
      </c>
    </row>
    <row r="440" spans="1:24" s="67" customFormat="1" x14ac:dyDescent="0.25">
      <c r="A440" s="67" t="s">
        <v>76</v>
      </c>
      <c r="B440" s="134" t="s">
        <v>42</v>
      </c>
      <c r="C440" s="258"/>
      <c r="D440" s="296" t="s">
        <v>463</v>
      </c>
      <c r="E440" s="288">
        <v>890101815</v>
      </c>
      <c r="F440" s="83" t="s">
        <v>527</v>
      </c>
      <c r="G440" s="121" t="s">
        <v>239</v>
      </c>
      <c r="H440" s="121" t="s">
        <v>590</v>
      </c>
      <c r="I440" s="69" t="s">
        <v>248</v>
      </c>
      <c r="J440" s="69" t="s">
        <v>217</v>
      </c>
      <c r="K440" s="121" t="s">
        <v>846</v>
      </c>
      <c r="L440" s="87" t="s">
        <v>1373</v>
      </c>
      <c r="M440" s="72">
        <v>3450000</v>
      </c>
      <c r="N440" s="66">
        <f t="shared" si="57"/>
        <v>3450000</v>
      </c>
      <c r="O440" s="137">
        <v>45006</v>
      </c>
      <c r="P440" s="72">
        <f t="shared" si="59"/>
        <v>3589288</v>
      </c>
      <c r="Q440" s="72">
        <f t="shared" si="60"/>
        <v>3589288</v>
      </c>
      <c r="R440" s="129">
        <f t="shared" si="61"/>
        <v>3589288</v>
      </c>
      <c r="S440" s="204" t="e">
        <f t="shared" si="58"/>
        <v>#REF!</v>
      </c>
      <c r="T440" s="125"/>
      <c r="U440" s="126">
        <f t="shared" si="56"/>
        <v>254</v>
      </c>
      <c r="V440" s="127">
        <f t="shared" si="62"/>
        <v>45260</v>
      </c>
      <c r="W440" s="128">
        <f>VLOOKUP(V440,IPC!$B$9:$D$855,3,2)</f>
        <v>137.09</v>
      </c>
      <c r="X440" s="128">
        <f>VLOOKUP(O440,IPC!$B$9:$D$855,3,1)</f>
        <v>131.77000000000001</v>
      </c>
    </row>
    <row r="441" spans="1:24" s="67" customFormat="1" x14ac:dyDescent="0.25">
      <c r="A441" s="67" t="s">
        <v>76</v>
      </c>
      <c r="B441" s="134" t="s">
        <v>42</v>
      </c>
      <c r="C441" s="258"/>
      <c r="D441" s="296" t="s">
        <v>463</v>
      </c>
      <c r="E441" s="288">
        <v>890101815</v>
      </c>
      <c r="F441" s="83" t="s">
        <v>527</v>
      </c>
      <c r="G441" s="121" t="s">
        <v>239</v>
      </c>
      <c r="H441" s="121" t="s">
        <v>590</v>
      </c>
      <c r="I441" s="69" t="s">
        <v>248</v>
      </c>
      <c r="J441" s="69" t="s">
        <v>217</v>
      </c>
      <c r="K441" s="121" t="s">
        <v>847</v>
      </c>
      <c r="L441" s="87" t="s">
        <v>1374</v>
      </c>
      <c r="M441" s="72">
        <v>5480550</v>
      </c>
      <c r="N441" s="66">
        <f t="shared" si="57"/>
        <v>5480550</v>
      </c>
      <c r="O441" s="137">
        <v>44882</v>
      </c>
      <c r="P441" s="72">
        <f t="shared" si="59"/>
        <v>6036707</v>
      </c>
      <c r="Q441" s="72">
        <f t="shared" si="60"/>
        <v>6036707</v>
      </c>
      <c r="R441" s="129">
        <f t="shared" si="61"/>
        <v>6036707</v>
      </c>
      <c r="S441" s="204" t="e">
        <f t="shared" si="58"/>
        <v>#REF!</v>
      </c>
      <c r="T441" s="125"/>
      <c r="U441" s="126">
        <f t="shared" si="56"/>
        <v>378</v>
      </c>
      <c r="V441" s="127">
        <f t="shared" si="62"/>
        <v>45260</v>
      </c>
      <c r="W441" s="128">
        <f>VLOOKUP(V441,IPC!$B$9:$D$855,3,2)</f>
        <v>137.09</v>
      </c>
      <c r="X441" s="128">
        <f>VLOOKUP(O441,IPC!$B$9:$D$855,3,1)</f>
        <v>124.46</v>
      </c>
    </row>
    <row r="442" spans="1:24" s="67" customFormat="1" x14ac:dyDescent="0.25">
      <c r="A442" s="67" t="s">
        <v>76</v>
      </c>
      <c r="B442" s="134" t="s">
        <v>42</v>
      </c>
      <c r="C442" s="258"/>
      <c r="D442" s="296" t="s">
        <v>463</v>
      </c>
      <c r="E442" s="288">
        <v>890101815</v>
      </c>
      <c r="F442" s="83" t="s">
        <v>527</v>
      </c>
      <c r="G442" s="121" t="s">
        <v>239</v>
      </c>
      <c r="H442" s="121" t="s">
        <v>590</v>
      </c>
      <c r="I442" s="69" t="s">
        <v>248</v>
      </c>
      <c r="J442" s="69" t="s">
        <v>217</v>
      </c>
      <c r="K442" s="121" t="s">
        <v>848</v>
      </c>
      <c r="L442" s="87" t="s">
        <v>1375</v>
      </c>
      <c r="M442" s="72">
        <v>1625147</v>
      </c>
      <c r="N442" s="66">
        <f t="shared" si="57"/>
        <v>1625147</v>
      </c>
      <c r="O442" s="137">
        <v>44805</v>
      </c>
      <c r="P442" s="72">
        <f t="shared" si="59"/>
        <v>1816777</v>
      </c>
      <c r="Q442" s="72">
        <f t="shared" si="60"/>
        <v>1816777</v>
      </c>
      <c r="R442" s="129">
        <f t="shared" si="61"/>
        <v>1816777</v>
      </c>
      <c r="S442" s="204" t="e">
        <f t="shared" si="58"/>
        <v>#REF!</v>
      </c>
      <c r="T442" s="125"/>
      <c r="U442" s="126">
        <f t="shared" si="56"/>
        <v>455</v>
      </c>
      <c r="V442" s="127">
        <f t="shared" si="62"/>
        <v>45260</v>
      </c>
      <c r="W442" s="128">
        <f>VLOOKUP(V442,IPC!$B$9:$D$855,3,2)</f>
        <v>137.09</v>
      </c>
      <c r="X442" s="128">
        <f>VLOOKUP(O442,IPC!$B$9:$D$855,3,1)</f>
        <v>122.63</v>
      </c>
    </row>
    <row r="443" spans="1:24" s="67" customFormat="1" x14ac:dyDescent="0.25">
      <c r="A443" s="67" t="s">
        <v>76</v>
      </c>
      <c r="B443" s="134" t="s">
        <v>42</v>
      </c>
      <c r="C443" s="258"/>
      <c r="D443" s="298" t="s">
        <v>463</v>
      </c>
      <c r="E443" s="288">
        <v>890101815</v>
      </c>
      <c r="F443" s="83" t="s">
        <v>527</v>
      </c>
      <c r="G443" s="121" t="s">
        <v>239</v>
      </c>
      <c r="H443" s="121" t="s">
        <v>590</v>
      </c>
      <c r="I443" s="69" t="s">
        <v>248</v>
      </c>
      <c r="J443" s="69" t="s">
        <v>217</v>
      </c>
      <c r="K443" s="121" t="s">
        <v>849</v>
      </c>
      <c r="L443" s="87" t="s">
        <v>1376</v>
      </c>
      <c r="M443" s="72">
        <v>14311942</v>
      </c>
      <c r="N443" s="66">
        <f t="shared" si="57"/>
        <v>14311942</v>
      </c>
      <c r="O443" s="137">
        <v>44805</v>
      </c>
      <c r="P443" s="72">
        <f t="shared" si="59"/>
        <v>15999544</v>
      </c>
      <c r="Q443" s="72">
        <f t="shared" si="60"/>
        <v>15999544</v>
      </c>
      <c r="R443" s="129">
        <f t="shared" si="61"/>
        <v>15999544</v>
      </c>
      <c r="S443" s="204" t="e">
        <f t="shared" si="58"/>
        <v>#REF!</v>
      </c>
      <c r="T443" s="125"/>
      <c r="U443" s="126">
        <f t="shared" si="56"/>
        <v>455</v>
      </c>
      <c r="V443" s="127">
        <f t="shared" si="62"/>
        <v>45260</v>
      </c>
      <c r="W443" s="128">
        <f>VLOOKUP(V443,IPC!$B$9:$D$855,3,2)</f>
        <v>137.09</v>
      </c>
      <c r="X443" s="128">
        <f>VLOOKUP(O443,IPC!$B$9:$D$855,3,1)</f>
        <v>122.63</v>
      </c>
    </row>
    <row r="444" spans="1:24" s="67" customFormat="1" x14ac:dyDescent="0.25">
      <c r="A444" s="67" t="s">
        <v>76</v>
      </c>
      <c r="B444" s="134" t="s">
        <v>42</v>
      </c>
      <c r="C444" s="258"/>
      <c r="D444" s="296" t="s">
        <v>463</v>
      </c>
      <c r="E444" s="288">
        <v>890101815</v>
      </c>
      <c r="F444" s="83" t="s">
        <v>527</v>
      </c>
      <c r="G444" s="121" t="s">
        <v>239</v>
      </c>
      <c r="H444" s="121" t="s">
        <v>590</v>
      </c>
      <c r="I444" s="69" t="s">
        <v>248</v>
      </c>
      <c r="J444" s="69" t="s">
        <v>217</v>
      </c>
      <c r="K444" s="121" t="s">
        <v>850</v>
      </c>
      <c r="L444" s="87" t="s">
        <v>1377</v>
      </c>
      <c r="M444" s="72">
        <v>8065100</v>
      </c>
      <c r="N444" s="66">
        <f t="shared" si="57"/>
        <v>8065100</v>
      </c>
      <c r="O444" s="137">
        <v>44810</v>
      </c>
      <c r="P444" s="72">
        <f t="shared" si="59"/>
        <v>9016102</v>
      </c>
      <c r="Q444" s="72">
        <f t="shared" si="60"/>
        <v>9016102</v>
      </c>
      <c r="R444" s="129">
        <f t="shared" si="61"/>
        <v>9016102</v>
      </c>
      <c r="S444" s="204" t="e">
        <f t="shared" si="58"/>
        <v>#REF!</v>
      </c>
      <c r="T444" s="125"/>
      <c r="U444" s="126">
        <f t="shared" si="56"/>
        <v>450</v>
      </c>
      <c r="V444" s="127">
        <f t="shared" si="62"/>
        <v>45260</v>
      </c>
      <c r="W444" s="128">
        <f>VLOOKUP(V444,IPC!$B$9:$D$855,3,2)</f>
        <v>137.09</v>
      </c>
      <c r="X444" s="128">
        <f>VLOOKUP(O444,IPC!$B$9:$D$855,3,1)</f>
        <v>122.63</v>
      </c>
    </row>
    <row r="445" spans="1:24" s="67" customFormat="1" x14ac:dyDescent="0.25">
      <c r="A445" s="67" t="s">
        <v>76</v>
      </c>
      <c r="B445" s="134" t="s">
        <v>42</v>
      </c>
      <c r="C445" s="258"/>
      <c r="D445" s="296" t="s">
        <v>463</v>
      </c>
      <c r="E445" s="288">
        <v>890101815</v>
      </c>
      <c r="F445" s="83" t="s">
        <v>527</v>
      </c>
      <c r="G445" s="121" t="s">
        <v>239</v>
      </c>
      <c r="H445" s="121" t="s">
        <v>590</v>
      </c>
      <c r="I445" s="69" t="s">
        <v>248</v>
      </c>
      <c r="J445" s="69" t="s">
        <v>217</v>
      </c>
      <c r="K445" s="121" t="s">
        <v>851</v>
      </c>
      <c r="L445" s="87" t="s">
        <v>1378</v>
      </c>
      <c r="M445" s="72">
        <v>3016293</v>
      </c>
      <c r="N445" s="66">
        <f t="shared" si="57"/>
        <v>3016293</v>
      </c>
      <c r="O445" s="137">
        <v>44816</v>
      </c>
      <c r="P445" s="72">
        <f t="shared" si="59"/>
        <v>3371961</v>
      </c>
      <c r="Q445" s="72">
        <f t="shared" si="60"/>
        <v>3371961</v>
      </c>
      <c r="R445" s="129">
        <f t="shared" si="61"/>
        <v>3371961</v>
      </c>
      <c r="S445" s="204" t="e">
        <f t="shared" si="58"/>
        <v>#REF!</v>
      </c>
      <c r="T445" s="125"/>
      <c r="U445" s="126">
        <f t="shared" si="56"/>
        <v>444</v>
      </c>
      <c r="V445" s="127">
        <f t="shared" si="62"/>
        <v>45260</v>
      </c>
      <c r="W445" s="128">
        <f>VLOOKUP(V445,IPC!$B$9:$D$855,3,2)</f>
        <v>137.09</v>
      </c>
      <c r="X445" s="128">
        <f>VLOOKUP(O445,IPC!$B$9:$D$855,3,1)</f>
        <v>122.63</v>
      </c>
    </row>
    <row r="446" spans="1:24" s="67" customFormat="1" x14ac:dyDescent="0.25">
      <c r="A446" s="67" t="s">
        <v>76</v>
      </c>
      <c r="B446" s="134" t="s">
        <v>42</v>
      </c>
      <c r="C446" s="258"/>
      <c r="D446" s="296" t="s">
        <v>463</v>
      </c>
      <c r="E446" s="288">
        <v>890101815</v>
      </c>
      <c r="F446" s="83" t="s">
        <v>527</v>
      </c>
      <c r="G446" s="121" t="s">
        <v>239</v>
      </c>
      <c r="H446" s="121" t="s">
        <v>590</v>
      </c>
      <c r="I446" s="69" t="s">
        <v>248</v>
      </c>
      <c r="J446" s="69" t="s">
        <v>217</v>
      </c>
      <c r="K446" s="121" t="s">
        <v>852</v>
      </c>
      <c r="L446" s="87" t="s">
        <v>1379</v>
      </c>
      <c r="M446" s="72">
        <v>6728022</v>
      </c>
      <c r="N446" s="66">
        <f t="shared" si="57"/>
        <v>6728022</v>
      </c>
      <c r="O446" s="137">
        <v>44837</v>
      </c>
      <c r="P446" s="72">
        <f t="shared" si="59"/>
        <v>7467772</v>
      </c>
      <c r="Q446" s="72">
        <f t="shared" si="60"/>
        <v>7467772</v>
      </c>
      <c r="R446" s="129">
        <f t="shared" si="61"/>
        <v>7467772</v>
      </c>
      <c r="S446" s="204" t="e">
        <f t="shared" si="58"/>
        <v>#REF!</v>
      </c>
      <c r="T446" s="125"/>
      <c r="U446" s="126">
        <f t="shared" si="56"/>
        <v>423</v>
      </c>
      <c r="V446" s="127">
        <f t="shared" si="62"/>
        <v>45260</v>
      </c>
      <c r="W446" s="128">
        <f>VLOOKUP(V446,IPC!$B$9:$D$855,3,2)</f>
        <v>137.09</v>
      </c>
      <c r="X446" s="128">
        <f>VLOOKUP(O446,IPC!$B$9:$D$855,3,1)</f>
        <v>123.51</v>
      </c>
    </row>
    <row r="447" spans="1:24" s="67" customFormat="1" x14ac:dyDescent="0.25">
      <c r="A447" s="67" t="s">
        <v>76</v>
      </c>
      <c r="B447" s="134" t="s">
        <v>42</v>
      </c>
      <c r="C447" s="258"/>
      <c r="D447" s="296" t="s">
        <v>463</v>
      </c>
      <c r="E447" s="288">
        <v>890101815</v>
      </c>
      <c r="F447" s="83" t="s">
        <v>527</v>
      </c>
      <c r="G447" s="121" t="s">
        <v>239</v>
      </c>
      <c r="H447" s="121" t="s">
        <v>590</v>
      </c>
      <c r="I447" s="69" t="s">
        <v>248</v>
      </c>
      <c r="J447" s="69" t="s">
        <v>217</v>
      </c>
      <c r="K447" s="121" t="s">
        <v>853</v>
      </c>
      <c r="L447" s="87" t="s">
        <v>1380</v>
      </c>
      <c r="M447" s="72">
        <v>6728022</v>
      </c>
      <c r="N447" s="66">
        <f t="shared" si="57"/>
        <v>6728022</v>
      </c>
      <c r="O447" s="137">
        <v>44837</v>
      </c>
      <c r="P447" s="72">
        <f t="shared" si="59"/>
        <v>7467772</v>
      </c>
      <c r="Q447" s="72">
        <f t="shared" si="60"/>
        <v>7467772</v>
      </c>
      <c r="R447" s="129">
        <f t="shared" si="61"/>
        <v>7467772</v>
      </c>
      <c r="S447" s="204" t="e">
        <f t="shared" si="58"/>
        <v>#REF!</v>
      </c>
      <c r="T447" s="125"/>
      <c r="U447" s="126">
        <f t="shared" si="56"/>
        <v>423</v>
      </c>
      <c r="V447" s="127">
        <f t="shared" si="62"/>
        <v>45260</v>
      </c>
      <c r="W447" s="128">
        <f>VLOOKUP(V447,IPC!$B$9:$D$855,3,2)</f>
        <v>137.09</v>
      </c>
      <c r="X447" s="128">
        <f>VLOOKUP(O447,IPC!$B$9:$D$855,3,1)</f>
        <v>123.51</v>
      </c>
    </row>
    <row r="448" spans="1:24" s="67" customFormat="1" x14ac:dyDescent="0.25">
      <c r="A448" s="67" t="s">
        <v>76</v>
      </c>
      <c r="B448" s="134" t="s">
        <v>42</v>
      </c>
      <c r="C448" s="258"/>
      <c r="D448" s="296" t="s">
        <v>463</v>
      </c>
      <c r="E448" s="288">
        <v>890101815</v>
      </c>
      <c r="F448" s="83" t="s">
        <v>527</v>
      </c>
      <c r="G448" s="121" t="s">
        <v>239</v>
      </c>
      <c r="H448" s="121" t="s">
        <v>590</v>
      </c>
      <c r="I448" s="69" t="s">
        <v>248</v>
      </c>
      <c r="J448" s="69" t="s">
        <v>217</v>
      </c>
      <c r="K448" s="121" t="s">
        <v>854</v>
      </c>
      <c r="L448" s="87" t="s">
        <v>1381</v>
      </c>
      <c r="M448" s="72">
        <v>1983906.5</v>
      </c>
      <c r="N448" s="66">
        <f t="shared" si="57"/>
        <v>1983906.5</v>
      </c>
      <c r="O448" s="137">
        <v>44837</v>
      </c>
      <c r="P448" s="72">
        <f t="shared" si="59"/>
        <v>2202038</v>
      </c>
      <c r="Q448" s="72">
        <f t="shared" si="60"/>
        <v>2202038</v>
      </c>
      <c r="R448" s="129">
        <f t="shared" si="61"/>
        <v>2202038</v>
      </c>
      <c r="S448" s="204" t="e">
        <f t="shared" si="58"/>
        <v>#REF!</v>
      </c>
      <c r="T448" s="125"/>
      <c r="U448" s="126">
        <f t="shared" si="56"/>
        <v>423</v>
      </c>
      <c r="V448" s="127">
        <f t="shared" si="62"/>
        <v>45260</v>
      </c>
      <c r="W448" s="128">
        <f>VLOOKUP(V448,IPC!$B$9:$D$855,3,2)</f>
        <v>137.09</v>
      </c>
      <c r="X448" s="128">
        <f>VLOOKUP(O448,IPC!$B$9:$D$855,3,1)</f>
        <v>123.51</v>
      </c>
    </row>
    <row r="449" spans="1:24" s="67" customFormat="1" x14ac:dyDescent="0.25">
      <c r="A449" s="67" t="s">
        <v>76</v>
      </c>
      <c r="B449" s="134" t="s">
        <v>42</v>
      </c>
      <c r="C449" s="258"/>
      <c r="D449" s="296" t="s">
        <v>463</v>
      </c>
      <c r="E449" s="288">
        <v>890101815</v>
      </c>
      <c r="F449" s="83" t="s">
        <v>527</v>
      </c>
      <c r="G449" s="121" t="s">
        <v>239</v>
      </c>
      <c r="H449" s="121" t="s">
        <v>590</v>
      </c>
      <c r="I449" s="69" t="s">
        <v>248</v>
      </c>
      <c r="J449" s="69" t="s">
        <v>217</v>
      </c>
      <c r="K449" s="121" t="s">
        <v>855</v>
      </c>
      <c r="L449" s="87" t="s">
        <v>1382</v>
      </c>
      <c r="M449" s="72">
        <v>1034076</v>
      </c>
      <c r="N449" s="66">
        <f t="shared" si="57"/>
        <v>1034076</v>
      </c>
      <c r="O449" s="137">
        <v>44837</v>
      </c>
      <c r="P449" s="72">
        <f t="shared" si="59"/>
        <v>1147773</v>
      </c>
      <c r="Q449" s="72">
        <f t="shared" si="60"/>
        <v>1147773</v>
      </c>
      <c r="R449" s="129">
        <f t="shared" si="61"/>
        <v>1147773</v>
      </c>
      <c r="S449" s="204" t="e">
        <f t="shared" si="58"/>
        <v>#REF!</v>
      </c>
      <c r="T449" s="125"/>
      <c r="U449" s="126">
        <f t="shared" si="56"/>
        <v>423</v>
      </c>
      <c r="V449" s="127">
        <f t="shared" si="62"/>
        <v>45260</v>
      </c>
      <c r="W449" s="128">
        <f>VLOOKUP(V449,IPC!$B$9:$D$855,3,2)</f>
        <v>137.09</v>
      </c>
      <c r="X449" s="128">
        <f>VLOOKUP(O449,IPC!$B$9:$D$855,3,1)</f>
        <v>123.51</v>
      </c>
    </row>
    <row r="450" spans="1:24" s="67" customFormat="1" x14ac:dyDescent="0.25">
      <c r="A450" s="67" t="s">
        <v>76</v>
      </c>
      <c r="B450" s="134" t="s">
        <v>42</v>
      </c>
      <c r="C450" s="258"/>
      <c r="D450" s="296" t="s">
        <v>463</v>
      </c>
      <c r="E450" s="288">
        <v>890101815</v>
      </c>
      <c r="F450" s="83" t="s">
        <v>527</v>
      </c>
      <c r="G450" s="121" t="s">
        <v>239</v>
      </c>
      <c r="H450" s="121" t="s">
        <v>590</v>
      </c>
      <c r="I450" s="69" t="s">
        <v>248</v>
      </c>
      <c r="J450" s="69" t="s">
        <v>217</v>
      </c>
      <c r="K450" s="121" t="s">
        <v>856</v>
      </c>
      <c r="L450" s="87" t="s">
        <v>1383</v>
      </c>
      <c r="M450" s="72">
        <v>9758342</v>
      </c>
      <c r="N450" s="66">
        <f t="shared" si="57"/>
        <v>9758342</v>
      </c>
      <c r="O450" s="137">
        <v>44838</v>
      </c>
      <c r="P450" s="72">
        <f t="shared" si="59"/>
        <v>10831278</v>
      </c>
      <c r="Q450" s="72">
        <f t="shared" si="60"/>
        <v>10831278</v>
      </c>
      <c r="R450" s="129">
        <f t="shared" si="61"/>
        <v>10831278</v>
      </c>
      <c r="S450" s="204" t="e">
        <f t="shared" si="58"/>
        <v>#REF!</v>
      </c>
      <c r="T450" s="125"/>
      <c r="U450" s="126">
        <f t="shared" si="56"/>
        <v>422</v>
      </c>
      <c r="V450" s="127">
        <f t="shared" si="62"/>
        <v>45260</v>
      </c>
      <c r="W450" s="128">
        <f>VLOOKUP(V450,IPC!$B$9:$D$855,3,2)</f>
        <v>137.09</v>
      </c>
      <c r="X450" s="128">
        <f>VLOOKUP(O450,IPC!$B$9:$D$855,3,1)</f>
        <v>123.51</v>
      </c>
    </row>
    <row r="451" spans="1:24" s="67" customFormat="1" x14ac:dyDescent="0.25">
      <c r="A451" s="67" t="s">
        <v>76</v>
      </c>
      <c r="B451" s="134" t="s">
        <v>42</v>
      </c>
      <c r="C451" s="258"/>
      <c r="D451" s="296" t="s">
        <v>463</v>
      </c>
      <c r="E451" s="288">
        <v>890101815</v>
      </c>
      <c r="F451" s="83" t="s">
        <v>527</v>
      </c>
      <c r="G451" s="121" t="s">
        <v>239</v>
      </c>
      <c r="H451" s="121" t="s">
        <v>590</v>
      </c>
      <c r="I451" s="69" t="s">
        <v>248</v>
      </c>
      <c r="J451" s="69" t="s">
        <v>217</v>
      </c>
      <c r="K451" s="121" t="s">
        <v>857</v>
      </c>
      <c r="L451" s="87" t="s">
        <v>1384</v>
      </c>
      <c r="M451" s="72">
        <v>3795100</v>
      </c>
      <c r="N451" s="66">
        <f t="shared" si="57"/>
        <v>3795100</v>
      </c>
      <c r="O451" s="137">
        <v>44844</v>
      </c>
      <c r="P451" s="72">
        <f t="shared" si="59"/>
        <v>4212374</v>
      </c>
      <c r="Q451" s="72">
        <f t="shared" si="60"/>
        <v>4212374</v>
      </c>
      <c r="R451" s="129">
        <f t="shared" si="61"/>
        <v>4212374</v>
      </c>
      <c r="S451" s="204" t="e">
        <f t="shared" si="58"/>
        <v>#REF!</v>
      </c>
      <c r="T451" s="125"/>
      <c r="U451" s="126">
        <f t="shared" si="56"/>
        <v>416</v>
      </c>
      <c r="V451" s="127">
        <f t="shared" si="62"/>
        <v>45260</v>
      </c>
      <c r="W451" s="128">
        <f>VLOOKUP(V451,IPC!$B$9:$D$855,3,2)</f>
        <v>137.09</v>
      </c>
      <c r="X451" s="128">
        <f>VLOOKUP(O451,IPC!$B$9:$D$855,3,1)</f>
        <v>123.51</v>
      </c>
    </row>
    <row r="452" spans="1:24" s="67" customFormat="1" x14ac:dyDescent="0.25">
      <c r="A452" s="67" t="s">
        <v>76</v>
      </c>
      <c r="B452" s="134" t="s">
        <v>42</v>
      </c>
      <c r="C452" s="258"/>
      <c r="D452" s="296" t="s">
        <v>463</v>
      </c>
      <c r="E452" s="288">
        <v>890101815</v>
      </c>
      <c r="F452" s="83" t="s">
        <v>527</v>
      </c>
      <c r="G452" s="121" t="s">
        <v>239</v>
      </c>
      <c r="H452" s="121" t="s">
        <v>590</v>
      </c>
      <c r="I452" s="69" t="s">
        <v>248</v>
      </c>
      <c r="J452" s="69" t="s">
        <v>217</v>
      </c>
      <c r="K452" s="121" t="s">
        <v>858</v>
      </c>
      <c r="L452" s="87" t="s">
        <v>1385</v>
      </c>
      <c r="M452" s="72">
        <v>14543172</v>
      </c>
      <c r="N452" s="66">
        <f t="shared" si="57"/>
        <v>14543172</v>
      </c>
      <c r="O452" s="137">
        <v>44844</v>
      </c>
      <c r="P452" s="72">
        <f t="shared" si="59"/>
        <v>16142203</v>
      </c>
      <c r="Q452" s="72">
        <f t="shared" si="60"/>
        <v>16142203</v>
      </c>
      <c r="R452" s="129">
        <f t="shared" si="61"/>
        <v>16142203</v>
      </c>
      <c r="S452" s="204" t="e">
        <f t="shared" si="58"/>
        <v>#REF!</v>
      </c>
      <c r="T452" s="125"/>
      <c r="U452" s="126">
        <f t="shared" si="56"/>
        <v>416</v>
      </c>
      <c r="V452" s="127">
        <f t="shared" si="62"/>
        <v>45260</v>
      </c>
      <c r="W452" s="128">
        <f>VLOOKUP(V452,IPC!$B$9:$D$855,3,2)</f>
        <v>137.09</v>
      </c>
      <c r="X452" s="128">
        <f>VLOOKUP(O452,IPC!$B$9:$D$855,3,1)</f>
        <v>123.51</v>
      </c>
    </row>
    <row r="453" spans="1:24" s="67" customFormat="1" x14ac:dyDescent="0.25">
      <c r="A453" s="67" t="s">
        <v>76</v>
      </c>
      <c r="B453" s="134" t="s">
        <v>42</v>
      </c>
      <c r="C453" s="258"/>
      <c r="D453" s="296" t="s">
        <v>463</v>
      </c>
      <c r="E453" s="288">
        <v>890101815</v>
      </c>
      <c r="F453" s="83" t="s">
        <v>527</v>
      </c>
      <c r="G453" s="121" t="s">
        <v>239</v>
      </c>
      <c r="H453" s="121" t="s">
        <v>590</v>
      </c>
      <c r="I453" s="69" t="s">
        <v>248</v>
      </c>
      <c r="J453" s="69" t="s">
        <v>217</v>
      </c>
      <c r="K453" s="121" t="s">
        <v>859</v>
      </c>
      <c r="L453" s="87" t="s">
        <v>1386</v>
      </c>
      <c r="M453" s="72">
        <v>827000</v>
      </c>
      <c r="N453" s="66">
        <f t="shared" si="57"/>
        <v>827000</v>
      </c>
      <c r="O453" s="137">
        <v>44846</v>
      </c>
      <c r="P453" s="72">
        <f t="shared" si="59"/>
        <v>917929</v>
      </c>
      <c r="Q453" s="72">
        <f t="shared" si="60"/>
        <v>917929</v>
      </c>
      <c r="R453" s="129">
        <f t="shared" si="61"/>
        <v>917929</v>
      </c>
      <c r="S453" s="204" t="e">
        <f t="shared" si="58"/>
        <v>#REF!</v>
      </c>
      <c r="T453" s="125"/>
      <c r="U453" s="126">
        <f t="shared" si="56"/>
        <v>414</v>
      </c>
      <c r="V453" s="127">
        <f t="shared" si="62"/>
        <v>45260</v>
      </c>
      <c r="W453" s="128">
        <f>VLOOKUP(V453,IPC!$B$9:$D$855,3,2)</f>
        <v>137.09</v>
      </c>
      <c r="X453" s="128">
        <f>VLOOKUP(O453,IPC!$B$9:$D$855,3,1)</f>
        <v>123.51</v>
      </c>
    </row>
    <row r="454" spans="1:24" s="67" customFormat="1" x14ac:dyDescent="0.25">
      <c r="A454" s="67" t="s">
        <v>76</v>
      </c>
      <c r="B454" s="134" t="s">
        <v>42</v>
      </c>
      <c r="C454" s="258"/>
      <c r="D454" s="296" t="s">
        <v>463</v>
      </c>
      <c r="E454" s="288">
        <v>890101815</v>
      </c>
      <c r="F454" s="83" t="s">
        <v>527</v>
      </c>
      <c r="G454" s="121" t="s">
        <v>239</v>
      </c>
      <c r="H454" s="121" t="s">
        <v>590</v>
      </c>
      <c r="I454" s="69" t="s">
        <v>248</v>
      </c>
      <c r="J454" s="69" t="s">
        <v>217</v>
      </c>
      <c r="K454" s="121" t="s">
        <v>860</v>
      </c>
      <c r="L454" s="87" t="s">
        <v>1387</v>
      </c>
      <c r="M454" s="72">
        <v>2068600</v>
      </c>
      <c r="N454" s="66">
        <f t="shared" si="57"/>
        <v>2068600</v>
      </c>
      <c r="O454" s="137">
        <v>44851</v>
      </c>
      <c r="P454" s="72">
        <f t="shared" si="59"/>
        <v>2296044</v>
      </c>
      <c r="Q454" s="72">
        <f t="shared" si="60"/>
        <v>2296044</v>
      </c>
      <c r="R454" s="129">
        <f t="shared" si="61"/>
        <v>2296044</v>
      </c>
      <c r="S454" s="204" t="e">
        <f t="shared" si="58"/>
        <v>#REF!</v>
      </c>
      <c r="T454" s="125"/>
      <c r="U454" s="126">
        <f t="shared" si="56"/>
        <v>409</v>
      </c>
      <c r="V454" s="127">
        <f t="shared" si="62"/>
        <v>45260</v>
      </c>
      <c r="W454" s="128">
        <f>VLOOKUP(V454,IPC!$B$9:$D$855,3,2)</f>
        <v>137.09</v>
      </c>
      <c r="X454" s="128">
        <f>VLOOKUP(O454,IPC!$B$9:$D$855,3,1)</f>
        <v>123.51</v>
      </c>
    </row>
    <row r="455" spans="1:24" s="67" customFormat="1" x14ac:dyDescent="0.25">
      <c r="A455" s="67" t="s">
        <v>76</v>
      </c>
      <c r="B455" s="134" t="s">
        <v>42</v>
      </c>
      <c r="C455" s="258"/>
      <c r="D455" s="296" t="s">
        <v>463</v>
      </c>
      <c r="E455" s="288">
        <v>890101815</v>
      </c>
      <c r="F455" s="83" t="s">
        <v>527</v>
      </c>
      <c r="G455" s="121" t="s">
        <v>239</v>
      </c>
      <c r="H455" s="121" t="s">
        <v>590</v>
      </c>
      <c r="I455" s="69" t="s">
        <v>248</v>
      </c>
      <c r="J455" s="69" t="s">
        <v>217</v>
      </c>
      <c r="K455" s="121" t="s">
        <v>861</v>
      </c>
      <c r="L455" s="87" t="s">
        <v>1388</v>
      </c>
      <c r="M455" s="72">
        <v>3319100</v>
      </c>
      <c r="N455" s="66">
        <f t="shared" si="57"/>
        <v>3319100</v>
      </c>
      <c r="O455" s="137">
        <v>44853</v>
      </c>
      <c r="P455" s="72">
        <f t="shared" si="59"/>
        <v>3684037</v>
      </c>
      <c r="Q455" s="72">
        <f t="shared" si="60"/>
        <v>3684037</v>
      </c>
      <c r="R455" s="129">
        <f t="shared" si="61"/>
        <v>3684037</v>
      </c>
      <c r="S455" s="204" t="e">
        <f t="shared" si="58"/>
        <v>#REF!</v>
      </c>
      <c r="T455" s="125"/>
      <c r="U455" s="126">
        <f t="shared" si="56"/>
        <v>407</v>
      </c>
      <c r="V455" s="127">
        <f t="shared" si="62"/>
        <v>45260</v>
      </c>
      <c r="W455" s="128">
        <f>VLOOKUP(V455,IPC!$B$9:$D$855,3,2)</f>
        <v>137.09</v>
      </c>
      <c r="X455" s="128">
        <f>VLOOKUP(O455,IPC!$B$9:$D$855,3,1)</f>
        <v>123.51</v>
      </c>
    </row>
    <row r="456" spans="1:24" s="67" customFormat="1" x14ac:dyDescent="0.25">
      <c r="A456" s="67" t="s">
        <v>76</v>
      </c>
      <c r="B456" s="134" t="s">
        <v>42</v>
      </c>
      <c r="C456" s="258"/>
      <c r="D456" s="296" t="s">
        <v>463</v>
      </c>
      <c r="E456" s="288">
        <v>890101815</v>
      </c>
      <c r="F456" s="83" t="s">
        <v>527</v>
      </c>
      <c r="G456" s="121" t="s">
        <v>239</v>
      </c>
      <c r="H456" s="121" t="s">
        <v>590</v>
      </c>
      <c r="I456" s="69" t="s">
        <v>248</v>
      </c>
      <c r="J456" s="69" t="s">
        <v>217</v>
      </c>
      <c r="K456" s="121" t="s">
        <v>862</v>
      </c>
      <c r="L456" s="87" t="s">
        <v>1389</v>
      </c>
      <c r="M456" s="72">
        <v>3795100</v>
      </c>
      <c r="N456" s="66">
        <f t="shared" si="57"/>
        <v>3795100</v>
      </c>
      <c r="O456" s="137">
        <v>44864</v>
      </c>
      <c r="P456" s="72">
        <f t="shared" si="59"/>
        <v>4212374</v>
      </c>
      <c r="Q456" s="72">
        <f t="shared" si="60"/>
        <v>4212374</v>
      </c>
      <c r="R456" s="129">
        <f t="shared" si="61"/>
        <v>4212374</v>
      </c>
      <c r="S456" s="204" t="e">
        <f t="shared" si="58"/>
        <v>#REF!</v>
      </c>
      <c r="T456" s="125"/>
      <c r="U456" s="126">
        <f t="shared" si="56"/>
        <v>396</v>
      </c>
      <c r="V456" s="127">
        <f t="shared" si="62"/>
        <v>45260</v>
      </c>
      <c r="W456" s="128">
        <f>VLOOKUP(V456,IPC!$B$9:$D$855,3,2)</f>
        <v>137.09</v>
      </c>
      <c r="X456" s="128">
        <f>VLOOKUP(O456,IPC!$B$9:$D$855,3,1)</f>
        <v>123.51</v>
      </c>
    </row>
    <row r="457" spans="1:24" s="67" customFormat="1" x14ac:dyDescent="0.25">
      <c r="A457" s="67" t="s">
        <v>76</v>
      </c>
      <c r="B457" s="134" t="s">
        <v>42</v>
      </c>
      <c r="C457" s="258"/>
      <c r="D457" s="296" t="s">
        <v>463</v>
      </c>
      <c r="E457" s="288">
        <v>890101815</v>
      </c>
      <c r="F457" s="83" t="s">
        <v>527</v>
      </c>
      <c r="G457" s="121" t="s">
        <v>239</v>
      </c>
      <c r="H457" s="121" t="s">
        <v>590</v>
      </c>
      <c r="I457" s="69" t="s">
        <v>248</v>
      </c>
      <c r="J457" s="69" t="s">
        <v>217</v>
      </c>
      <c r="K457" s="121" t="s">
        <v>863</v>
      </c>
      <c r="L457" s="87" t="s">
        <v>1390</v>
      </c>
      <c r="M457" s="72">
        <v>6153000</v>
      </c>
      <c r="N457" s="66">
        <f t="shared" si="57"/>
        <v>6153000</v>
      </c>
      <c r="O457" s="137">
        <v>44865</v>
      </c>
      <c r="P457" s="72">
        <f t="shared" si="59"/>
        <v>6829526</v>
      </c>
      <c r="Q457" s="72">
        <f t="shared" si="60"/>
        <v>6829526</v>
      </c>
      <c r="R457" s="129">
        <f t="shared" si="61"/>
        <v>6829526</v>
      </c>
      <c r="S457" s="204" t="e">
        <f t="shared" si="58"/>
        <v>#REF!</v>
      </c>
      <c r="T457" s="125"/>
      <c r="U457" s="126">
        <f t="shared" si="56"/>
        <v>395</v>
      </c>
      <c r="V457" s="127">
        <f t="shared" si="62"/>
        <v>45260</v>
      </c>
      <c r="W457" s="128">
        <f>VLOOKUP(V457,IPC!$B$9:$D$855,3,2)</f>
        <v>137.09</v>
      </c>
      <c r="X457" s="128">
        <f>VLOOKUP(O457,IPC!$B$9:$D$855,3,1)</f>
        <v>123.51</v>
      </c>
    </row>
    <row r="458" spans="1:24" s="67" customFormat="1" x14ac:dyDescent="0.25">
      <c r="A458" s="67" t="s">
        <v>76</v>
      </c>
      <c r="B458" s="134" t="s">
        <v>42</v>
      </c>
      <c r="C458" s="258"/>
      <c r="D458" s="296" t="s">
        <v>463</v>
      </c>
      <c r="E458" s="288">
        <v>890101815</v>
      </c>
      <c r="F458" s="83" t="s">
        <v>527</v>
      </c>
      <c r="G458" s="121" t="s">
        <v>239</v>
      </c>
      <c r="H458" s="121" t="s">
        <v>590</v>
      </c>
      <c r="I458" s="69" t="s">
        <v>248</v>
      </c>
      <c r="J458" s="69" t="s">
        <v>217</v>
      </c>
      <c r="K458" s="121" t="s">
        <v>864</v>
      </c>
      <c r="L458" s="87" t="s">
        <v>1391</v>
      </c>
      <c r="M458" s="72">
        <v>2827150</v>
      </c>
      <c r="N458" s="66">
        <f t="shared" si="57"/>
        <v>2827150</v>
      </c>
      <c r="O458" s="137">
        <v>44866</v>
      </c>
      <c r="P458" s="72">
        <f t="shared" si="59"/>
        <v>3114045</v>
      </c>
      <c r="Q458" s="72">
        <f t="shared" si="60"/>
        <v>3114045</v>
      </c>
      <c r="R458" s="129">
        <f t="shared" si="61"/>
        <v>3114045</v>
      </c>
      <c r="S458" s="204" t="e">
        <f t="shared" si="58"/>
        <v>#REF!</v>
      </c>
      <c r="T458" s="125"/>
      <c r="U458" s="126">
        <f t="shared" si="56"/>
        <v>394</v>
      </c>
      <c r="V458" s="127">
        <f t="shared" si="62"/>
        <v>45260</v>
      </c>
      <c r="W458" s="128">
        <f>VLOOKUP(V458,IPC!$B$9:$D$855,3,2)</f>
        <v>137.09</v>
      </c>
      <c r="X458" s="128">
        <f>VLOOKUP(O458,IPC!$B$9:$D$855,3,1)</f>
        <v>124.46</v>
      </c>
    </row>
    <row r="459" spans="1:24" s="67" customFormat="1" x14ac:dyDescent="0.25">
      <c r="A459" s="67" t="s">
        <v>76</v>
      </c>
      <c r="B459" s="134" t="s">
        <v>42</v>
      </c>
      <c r="C459" s="258"/>
      <c r="D459" s="296" t="s">
        <v>463</v>
      </c>
      <c r="E459" s="288">
        <v>890101815</v>
      </c>
      <c r="F459" s="83" t="s">
        <v>527</v>
      </c>
      <c r="G459" s="121" t="s">
        <v>239</v>
      </c>
      <c r="H459" s="121" t="s">
        <v>590</v>
      </c>
      <c r="I459" s="69" t="s">
        <v>248</v>
      </c>
      <c r="J459" s="69" t="s">
        <v>217</v>
      </c>
      <c r="K459" s="121" t="s">
        <v>865</v>
      </c>
      <c r="L459" s="87" t="s">
        <v>1392</v>
      </c>
      <c r="M459" s="72">
        <v>4549050</v>
      </c>
      <c r="N459" s="66">
        <f t="shared" si="57"/>
        <v>4549050</v>
      </c>
      <c r="O459" s="137">
        <v>44866</v>
      </c>
      <c r="P459" s="72">
        <f t="shared" si="59"/>
        <v>5010680</v>
      </c>
      <c r="Q459" s="72">
        <f t="shared" si="60"/>
        <v>5010680</v>
      </c>
      <c r="R459" s="129">
        <f t="shared" si="61"/>
        <v>5010680</v>
      </c>
      <c r="S459" s="204" t="e">
        <f t="shared" si="58"/>
        <v>#REF!</v>
      </c>
      <c r="T459" s="125"/>
      <c r="U459" s="126">
        <f t="shared" si="56"/>
        <v>394</v>
      </c>
      <c r="V459" s="127">
        <f t="shared" si="62"/>
        <v>45260</v>
      </c>
      <c r="W459" s="128">
        <f>VLOOKUP(V459,IPC!$B$9:$D$855,3,2)</f>
        <v>137.09</v>
      </c>
      <c r="X459" s="128">
        <f>VLOOKUP(O459,IPC!$B$9:$D$855,3,1)</f>
        <v>124.46</v>
      </c>
    </row>
    <row r="460" spans="1:24" s="67" customFormat="1" x14ac:dyDescent="0.25">
      <c r="A460" s="67" t="s">
        <v>76</v>
      </c>
      <c r="B460" s="134" t="s">
        <v>42</v>
      </c>
      <c r="C460" s="258"/>
      <c r="D460" s="296" t="s">
        <v>463</v>
      </c>
      <c r="E460" s="288">
        <v>890101815</v>
      </c>
      <c r="F460" s="83" t="s">
        <v>527</v>
      </c>
      <c r="G460" s="121" t="s">
        <v>239</v>
      </c>
      <c r="H460" s="121" t="s">
        <v>590</v>
      </c>
      <c r="I460" s="69" t="s">
        <v>248</v>
      </c>
      <c r="J460" s="69" t="s">
        <v>217</v>
      </c>
      <c r="K460" s="121" t="s">
        <v>866</v>
      </c>
      <c r="L460" s="87" t="s">
        <v>1393</v>
      </c>
      <c r="M460" s="72">
        <v>659800</v>
      </c>
      <c r="N460" s="66">
        <f t="shared" si="57"/>
        <v>659800</v>
      </c>
      <c r="O460" s="137">
        <v>44871</v>
      </c>
      <c r="P460" s="72">
        <f t="shared" si="59"/>
        <v>726755</v>
      </c>
      <c r="Q460" s="72">
        <f t="shared" si="60"/>
        <v>726755</v>
      </c>
      <c r="R460" s="129">
        <f t="shared" si="61"/>
        <v>726755</v>
      </c>
      <c r="S460" s="204" t="e">
        <f t="shared" si="58"/>
        <v>#REF!</v>
      </c>
      <c r="T460" s="125"/>
      <c r="U460" s="126">
        <f t="shared" si="56"/>
        <v>389</v>
      </c>
      <c r="V460" s="127">
        <f t="shared" si="62"/>
        <v>45260</v>
      </c>
      <c r="W460" s="128">
        <f>VLOOKUP(V460,IPC!$B$9:$D$855,3,2)</f>
        <v>137.09</v>
      </c>
      <c r="X460" s="128">
        <f>VLOOKUP(O460,IPC!$B$9:$D$855,3,1)</f>
        <v>124.46</v>
      </c>
    </row>
    <row r="461" spans="1:24" s="67" customFormat="1" x14ac:dyDescent="0.25">
      <c r="A461" s="67" t="s">
        <v>76</v>
      </c>
      <c r="B461" s="134" t="s">
        <v>42</v>
      </c>
      <c r="C461" s="258"/>
      <c r="D461" s="296" t="s">
        <v>463</v>
      </c>
      <c r="E461" s="288">
        <v>890101815</v>
      </c>
      <c r="F461" s="83" t="s">
        <v>527</v>
      </c>
      <c r="G461" s="121" t="s">
        <v>239</v>
      </c>
      <c r="H461" s="121" t="s">
        <v>590</v>
      </c>
      <c r="I461" s="69" t="s">
        <v>248</v>
      </c>
      <c r="J461" s="69" t="s">
        <v>217</v>
      </c>
      <c r="K461" s="121" t="s">
        <v>867</v>
      </c>
      <c r="L461" s="87" t="s">
        <v>1394</v>
      </c>
      <c r="M461" s="72">
        <v>3450000</v>
      </c>
      <c r="N461" s="66">
        <f t="shared" si="57"/>
        <v>3450000</v>
      </c>
      <c r="O461" s="137">
        <v>44872</v>
      </c>
      <c r="P461" s="72">
        <f t="shared" si="59"/>
        <v>3800100</v>
      </c>
      <c r="Q461" s="72">
        <f t="shared" si="60"/>
        <v>3800100</v>
      </c>
      <c r="R461" s="129">
        <f t="shared" si="61"/>
        <v>3800100</v>
      </c>
      <c r="S461" s="204" t="e">
        <f t="shared" si="58"/>
        <v>#REF!</v>
      </c>
      <c r="T461" s="125"/>
      <c r="U461" s="126">
        <f t="shared" si="56"/>
        <v>388</v>
      </c>
      <c r="V461" s="127">
        <f t="shared" si="62"/>
        <v>45260</v>
      </c>
      <c r="W461" s="128">
        <f>VLOOKUP(V461,IPC!$B$9:$D$855,3,2)</f>
        <v>137.09</v>
      </c>
      <c r="X461" s="128">
        <f>VLOOKUP(O461,IPC!$B$9:$D$855,3,1)</f>
        <v>124.46</v>
      </c>
    </row>
    <row r="462" spans="1:24" s="67" customFormat="1" x14ac:dyDescent="0.25">
      <c r="A462" s="67" t="s">
        <v>76</v>
      </c>
      <c r="B462" s="134" t="s">
        <v>42</v>
      </c>
      <c r="C462" s="258"/>
      <c r="D462" s="296" t="s">
        <v>463</v>
      </c>
      <c r="E462" s="288">
        <v>890101815</v>
      </c>
      <c r="F462" s="83" t="s">
        <v>527</v>
      </c>
      <c r="G462" s="121" t="s">
        <v>239</v>
      </c>
      <c r="H462" s="121" t="s">
        <v>590</v>
      </c>
      <c r="I462" s="69" t="s">
        <v>248</v>
      </c>
      <c r="J462" s="69" t="s">
        <v>217</v>
      </c>
      <c r="K462" s="121" t="s">
        <v>868</v>
      </c>
      <c r="L462" s="87" t="s">
        <v>1395</v>
      </c>
      <c r="M462" s="72">
        <v>3077043.5</v>
      </c>
      <c r="N462" s="66">
        <f t="shared" si="57"/>
        <v>3077043.5</v>
      </c>
      <c r="O462" s="137">
        <v>44874</v>
      </c>
      <c r="P462" s="72">
        <f t="shared" si="59"/>
        <v>3389297</v>
      </c>
      <c r="Q462" s="72">
        <f t="shared" si="60"/>
        <v>3389297</v>
      </c>
      <c r="R462" s="129">
        <f t="shared" si="61"/>
        <v>3389297</v>
      </c>
      <c r="S462" s="204" t="e">
        <f t="shared" si="58"/>
        <v>#REF!</v>
      </c>
      <c r="T462" s="125"/>
      <c r="U462" s="126">
        <f t="shared" si="56"/>
        <v>386</v>
      </c>
      <c r="V462" s="127">
        <f t="shared" si="62"/>
        <v>45260</v>
      </c>
      <c r="W462" s="128">
        <f>VLOOKUP(V462,IPC!$B$9:$D$855,3,2)</f>
        <v>137.09</v>
      </c>
      <c r="X462" s="128">
        <f>VLOOKUP(O462,IPC!$B$9:$D$855,3,1)</f>
        <v>124.46</v>
      </c>
    </row>
    <row r="463" spans="1:24" s="67" customFormat="1" x14ac:dyDescent="0.25">
      <c r="A463" s="67" t="s">
        <v>76</v>
      </c>
      <c r="B463" s="134" t="s">
        <v>42</v>
      </c>
      <c r="C463" s="258"/>
      <c r="D463" s="296" t="s">
        <v>463</v>
      </c>
      <c r="E463" s="288">
        <v>890101815</v>
      </c>
      <c r="F463" s="83" t="s">
        <v>527</v>
      </c>
      <c r="G463" s="121" t="s">
        <v>239</v>
      </c>
      <c r="H463" s="121" t="s">
        <v>590</v>
      </c>
      <c r="I463" s="69" t="s">
        <v>248</v>
      </c>
      <c r="J463" s="69" t="s">
        <v>217</v>
      </c>
      <c r="K463" s="121" t="s">
        <v>869</v>
      </c>
      <c r="L463" s="87" t="s">
        <v>1396</v>
      </c>
      <c r="M463" s="72">
        <v>3829100</v>
      </c>
      <c r="N463" s="66">
        <f t="shared" si="57"/>
        <v>3829100</v>
      </c>
      <c r="O463" s="137">
        <v>44875</v>
      </c>
      <c r="P463" s="72">
        <f t="shared" si="59"/>
        <v>4217671</v>
      </c>
      <c r="Q463" s="72">
        <f t="shared" si="60"/>
        <v>4217671</v>
      </c>
      <c r="R463" s="129">
        <f t="shared" si="61"/>
        <v>4217671</v>
      </c>
      <c r="S463" s="204" t="e">
        <f t="shared" si="58"/>
        <v>#REF!</v>
      </c>
      <c r="T463" s="125"/>
      <c r="U463" s="126">
        <f t="shared" si="56"/>
        <v>385</v>
      </c>
      <c r="V463" s="127">
        <f t="shared" si="62"/>
        <v>45260</v>
      </c>
      <c r="W463" s="128">
        <f>VLOOKUP(V463,IPC!$B$9:$D$855,3,2)</f>
        <v>137.09</v>
      </c>
      <c r="X463" s="128">
        <f>VLOOKUP(O463,IPC!$B$9:$D$855,3,1)</f>
        <v>124.46</v>
      </c>
    </row>
    <row r="464" spans="1:24" s="67" customFormat="1" x14ac:dyDescent="0.25">
      <c r="A464" s="67" t="s">
        <v>76</v>
      </c>
      <c r="B464" s="134" t="s">
        <v>42</v>
      </c>
      <c r="C464" s="258"/>
      <c r="D464" s="296" t="s">
        <v>463</v>
      </c>
      <c r="E464" s="288">
        <v>890101815</v>
      </c>
      <c r="F464" s="83" t="s">
        <v>527</v>
      </c>
      <c r="G464" s="121" t="s">
        <v>239</v>
      </c>
      <c r="H464" s="121" t="s">
        <v>590</v>
      </c>
      <c r="I464" s="69" t="s">
        <v>248</v>
      </c>
      <c r="J464" s="69" t="s">
        <v>217</v>
      </c>
      <c r="K464" s="121" t="s">
        <v>870</v>
      </c>
      <c r="L464" s="87" t="s">
        <v>1397</v>
      </c>
      <c r="M464" s="72">
        <v>2037771</v>
      </c>
      <c r="N464" s="66">
        <f t="shared" si="57"/>
        <v>2037771</v>
      </c>
      <c r="O464" s="137">
        <v>44875</v>
      </c>
      <c r="P464" s="72">
        <f t="shared" si="59"/>
        <v>2244561</v>
      </c>
      <c r="Q464" s="72">
        <f t="shared" si="60"/>
        <v>2244561</v>
      </c>
      <c r="R464" s="129">
        <f t="shared" si="61"/>
        <v>2244561</v>
      </c>
      <c r="S464" s="204" t="e">
        <f t="shared" si="58"/>
        <v>#REF!</v>
      </c>
      <c r="T464" s="125"/>
      <c r="U464" s="126">
        <f t="shared" si="56"/>
        <v>385</v>
      </c>
      <c r="V464" s="127">
        <f t="shared" si="62"/>
        <v>45260</v>
      </c>
      <c r="W464" s="128">
        <f>VLOOKUP(V464,IPC!$B$9:$D$855,3,2)</f>
        <v>137.09</v>
      </c>
      <c r="X464" s="128">
        <f>VLOOKUP(O464,IPC!$B$9:$D$855,3,1)</f>
        <v>124.46</v>
      </c>
    </row>
    <row r="465" spans="1:24" s="67" customFormat="1" x14ac:dyDescent="0.25">
      <c r="A465" s="67" t="s">
        <v>76</v>
      </c>
      <c r="B465" s="134" t="s">
        <v>42</v>
      </c>
      <c r="C465" s="258"/>
      <c r="D465" s="296" t="s">
        <v>463</v>
      </c>
      <c r="E465" s="288">
        <v>890101815</v>
      </c>
      <c r="F465" s="83" t="s">
        <v>527</v>
      </c>
      <c r="G465" s="121" t="s">
        <v>239</v>
      </c>
      <c r="H465" s="121" t="s">
        <v>590</v>
      </c>
      <c r="I465" s="69" t="s">
        <v>248</v>
      </c>
      <c r="J465" s="69" t="s">
        <v>217</v>
      </c>
      <c r="K465" s="121" t="s">
        <v>871</v>
      </c>
      <c r="L465" s="87" t="s">
        <v>1398</v>
      </c>
      <c r="M465" s="72">
        <v>4303900</v>
      </c>
      <c r="N465" s="66">
        <f t="shared" si="57"/>
        <v>4303900</v>
      </c>
      <c r="O465" s="137">
        <v>44875</v>
      </c>
      <c r="P465" s="72">
        <f t="shared" si="59"/>
        <v>4740653</v>
      </c>
      <c r="Q465" s="72">
        <f t="shared" si="60"/>
        <v>4740653</v>
      </c>
      <c r="R465" s="129">
        <f t="shared" si="61"/>
        <v>4740653</v>
      </c>
      <c r="S465" s="204" t="e">
        <f t="shared" si="58"/>
        <v>#REF!</v>
      </c>
      <c r="T465" s="125"/>
      <c r="U465" s="126">
        <f t="shared" si="56"/>
        <v>385</v>
      </c>
      <c r="V465" s="127">
        <f t="shared" si="62"/>
        <v>45260</v>
      </c>
      <c r="W465" s="128">
        <f>VLOOKUP(V465,IPC!$B$9:$D$855,3,2)</f>
        <v>137.09</v>
      </c>
      <c r="X465" s="128">
        <f>VLOOKUP(O465,IPC!$B$9:$D$855,3,1)</f>
        <v>124.46</v>
      </c>
    </row>
    <row r="466" spans="1:24" s="67" customFormat="1" x14ac:dyDescent="0.25">
      <c r="A466" s="67" t="s">
        <v>76</v>
      </c>
      <c r="B466" s="134" t="s">
        <v>42</v>
      </c>
      <c r="C466" s="258"/>
      <c r="D466" s="296" t="s">
        <v>463</v>
      </c>
      <c r="E466" s="288">
        <v>890101815</v>
      </c>
      <c r="F466" s="83" t="s">
        <v>527</v>
      </c>
      <c r="G466" s="121" t="s">
        <v>239</v>
      </c>
      <c r="H466" s="121" t="s">
        <v>590</v>
      </c>
      <c r="I466" s="69" t="s">
        <v>248</v>
      </c>
      <c r="J466" s="69" t="s">
        <v>217</v>
      </c>
      <c r="K466" s="121" t="s">
        <v>872</v>
      </c>
      <c r="L466" s="87" t="s">
        <v>1399</v>
      </c>
      <c r="M466" s="72">
        <v>3795100</v>
      </c>
      <c r="N466" s="66">
        <f t="shared" si="57"/>
        <v>3795100</v>
      </c>
      <c r="O466" s="137">
        <v>44875</v>
      </c>
      <c r="P466" s="72">
        <f t="shared" si="59"/>
        <v>4180221</v>
      </c>
      <c r="Q466" s="72">
        <f t="shared" si="60"/>
        <v>4180221</v>
      </c>
      <c r="R466" s="129">
        <f t="shared" si="61"/>
        <v>4180221</v>
      </c>
      <c r="S466" s="204" t="e">
        <f t="shared" si="58"/>
        <v>#REF!</v>
      </c>
      <c r="T466" s="125"/>
      <c r="U466" s="126">
        <f t="shared" si="56"/>
        <v>385</v>
      </c>
      <c r="V466" s="127">
        <f t="shared" si="62"/>
        <v>45260</v>
      </c>
      <c r="W466" s="128">
        <f>VLOOKUP(V466,IPC!$B$9:$D$855,3,2)</f>
        <v>137.09</v>
      </c>
      <c r="X466" s="128">
        <f>VLOOKUP(O466,IPC!$B$9:$D$855,3,1)</f>
        <v>124.46</v>
      </c>
    </row>
    <row r="467" spans="1:24" s="67" customFormat="1" x14ac:dyDescent="0.25">
      <c r="A467" s="67" t="s">
        <v>76</v>
      </c>
      <c r="B467" s="134" t="s">
        <v>42</v>
      </c>
      <c r="C467" s="258"/>
      <c r="D467" s="296" t="s">
        <v>463</v>
      </c>
      <c r="E467" s="288">
        <v>890101815</v>
      </c>
      <c r="F467" s="83" t="s">
        <v>527</v>
      </c>
      <c r="G467" s="121" t="s">
        <v>239</v>
      </c>
      <c r="H467" s="121" t="s">
        <v>590</v>
      </c>
      <c r="I467" s="69" t="s">
        <v>248</v>
      </c>
      <c r="J467" s="69" t="s">
        <v>217</v>
      </c>
      <c r="K467" s="121" t="s">
        <v>873</v>
      </c>
      <c r="L467" s="87" t="s">
        <v>1400</v>
      </c>
      <c r="M467" s="72">
        <v>3450000</v>
      </c>
      <c r="N467" s="66">
        <f t="shared" si="57"/>
        <v>3450000</v>
      </c>
      <c r="O467" s="137">
        <v>44879</v>
      </c>
      <c r="P467" s="72">
        <f t="shared" si="59"/>
        <v>3800100</v>
      </c>
      <c r="Q467" s="72">
        <f t="shared" si="60"/>
        <v>3800100</v>
      </c>
      <c r="R467" s="129">
        <f t="shared" si="61"/>
        <v>3800100</v>
      </c>
      <c r="S467" s="204" t="e">
        <f t="shared" si="58"/>
        <v>#REF!</v>
      </c>
      <c r="T467" s="125"/>
      <c r="U467" s="126">
        <f t="shared" si="56"/>
        <v>381</v>
      </c>
      <c r="V467" s="127">
        <f t="shared" si="62"/>
        <v>45260</v>
      </c>
      <c r="W467" s="128">
        <f>VLOOKUP(V467,IPC!$B$9:$D$855,3,2)</f>
        <v>137.09</v>
      </c>
      <c r="X467" s="128">
        <f>VLOOKUP(O467,IPC!$B$9:$D$855,3,1)</f>
        <v>124.46</v>
      </c>
    </row>
    <row r="468" spans="1:24" s="67" customFormat="1" x14ac:dyDescent="0.25">
      <c r="A468" s="67" t="s">
        <v>76</v>
      </c>
      <c r="B468" s="134" t="s">
        <v>42</v>
      </c>
      <c r="C468" s="258"/>
      <c r="D468" s="296" t="s">
        <v>463</v>
      </c>
      <c r="E468" s="288">
        <v>890101815</v>
      </c>
      <c r="F468" s="83" t="s">
        <v>527</v>
      </c>
      <c r="G468" s="121" t="s">
        <v>239</v>
      </c>
      <c r="H468" s="121" t="s">
        <v>590</v>
      </c>
      <c r="I468" s="69" t="s">
        <v>248</v>
      </c>
      <c r="J468" s="69" t="s">
        <v>217</v>
      </c>
      <c r="K468" s="121" t="s">
        <v>874</v>
      </c>
      <c r="L468" s="87" t="s">
        <v>1401</v>
      </c>
      <c r="M468" s="72">
        <v>334400</v>
      </c>
      <c r="N468" s="66">
        <f t="shared" si="57"/>
        <v>334400</v>
      </c>
      <c r="O468" s="137">
        <v>44879</v>
      </c>
      <c r="P468" s="72">
        <f t="shared" si="59"/>
        <v>368334</v>
      </c>
      <c r="Q468" s="72">
        <f t="shared" si="60"/>
        <v>368334</v>
      </c>
      <c r="R468" s="129">
        <f t="shared" si="61"/>
        <v>368334</v>
      </c>
      <c r="S468" s="204" t="e">
        <f t="shared" si="58"/>
        <v>#REF!</v>
      </c>
      <c r="T468" s="125"/>
      <c r="U468" s="126">
        <f t="shared" si="56"/>
        <v>381</v>
      </c>
      <c r="V468" s="127">
        <f t="shared" si="62"/>
        <v>45260</v>
      </c>
      <c r="W468" s="128">
        <f>VLOOKUP(V468,IPC!$B$9:$D$855,3,2)</f>
        <v>137.09</v>
      </c>
      <c r="X468" s="128">
        <f>VLOOKUP(O468,IPC!$B$9:$D$855,3,1)</f>
        <v>124.46</v>
      </c>
    </row>
    <row r="469" spans="1:24" s="67" customFormat="1" x14ac:dyDescent="0.25">
      <c r="A469" s="67" t="s">
        <v>76</v>
      </c>
      <c r="B469" s="134" t="s">
        <v>42</v>
      </c>
      <c r="C469" s="258"/>
      <c r="D469" s="296" t="s">
        <v>463</v>
      </c>
      <c r="E469" s="288">
        <v>890101815</v>
      </c>
      <c r="F469" s="83" t="s">
        <v>527</v>
      </c>
      <c r="G469" s="121" t="s">
        <v>239</v>
      </c>
      <c r="H469" s="121" t="s">
        <v>590</v>
      </c>
      <c r="I469" s="69" t="s">
        <v>248</v>
      </c>
      <c r="J469" s="69" t="s">
        <v>217</v>
      </c>
      <c r="K469" s="121" t="s">
        <v>875</v>
      </c>
      <c r="L469" s="87" t="s">
        <v>1402</v>
      </c>
      <c r="M469" s="72">
        <v>1899600</v>
      </c>
      <c r="N469" s="66">
        <f t="shared" si="57"/>
        <v>1899600</v>
      </c>
      <c r="O469" s="137">
        <v>44879</v>
      </c>
      <c r="P469" s="72">
        <f t="shared" si="59"/>
        <v>2092368</v>
      </c>
      <c r="Q469" s="72">
        <f t="shared" si="60"/>
        <v>2092368</v>
      </c>
      <c r="R469" s="129">
        <f t="shared" si="61"/>
        <v>2092368</v>
      </c>
      <c r="S469" s="204" t="e">
        <f t="shared" si="58"/>
        <v>#REF!</v>
      </c>
      <c r="T469" s="125"/>
      <c r="U469" s="126">
        <f t="shared" si="56"/>
        <v>381</v>
      </c>
      <c r="V469" s="127">
        <f t="shared" si="62"/>
        <v>45260</v>
      </c>
      <c r="W469" s="128">
        <f>VLOOKUP(V469,IPC!$B$9:$D$855,3,2)</f>
        <v>137.09</v>
      </c>
      <c r="X469" s="128">
        <f>VLOOKUP(O469,IPC!$B$9:$D$855,3,1)</f>
        <v>124.46</v>
      </c>
    </row>
    <row r="470" spans="1:24" s="67" customFormat="1" x14ac:dyDescent="0.25">
      <c r="A470" s="67" t="s">
        <v>76</v>
      </c>
      <c r="B470" s="134" t="s">
        <v>42</v>
      </c>
      <c r="C470" s="258"/>
      <c r="D470" s="296" t="s">
        <v>463</v>
      </c>
      <c r="E470" s="288">
        <v>890101815</v>
      </c>
      <c r="F470" s="83" t="s">
        <v>527</v>
      </c>
      <c r="G470" s="121" t="s">
        <v>239</v>
      </c>
      <c r="H470" s="121" t="s">
        <v>590</v>
      </c>
      <c r="I470" s="69" t="s">
        <v>248</v>
      </c>
      <c r="J470" s="69" t="s">
        <v>217</v>
      </c>
      <c r="K470" s="121" t="s">
        <v>876</v>
      </c>
      <c r="L470" s="87" t="s">
        <v>1403</v>
      </c>
      <c r="M470" s="72">
        <v>9510211</v>
      </c>
      <c r="N470" s="66">
        <f t="shared" si="57"/>
        <v>9510211</v>
      </c>
      <c r="O470" s="137">
        <v>44879</v>
      </c>
      <c r="P470" s="72">
        <f t="shared" si="59"/>
        <v>10475292</v>
      </c>
      <c r="Q470" s="72">
        <f t="shared" si="60"/>
        <v>10475292</v>
      </c>
      <c r="R470" s="129">
        <f t="shared" si="61"/>
        <v>10475292</v>
      </c>
      <c r="S470" s="204" t="e">
        <f t="shared" si="58"/>
        <v>#REF!</v>
      </c>
      <c r="T470" s="125"/>
      <c r="U470" s="126">
        <f t="shared" si="56"/>
        <v>381</v>
      </c>
      <c r="V470" s="127">
        <f t="shared" si="62"/>
        <v>45260</v>
      </c>
      <c r="W470" s="128">
        <f>VLOOKUP(V470,IPC!$B$9:$D$855,3,2)</f>
        <v>137.09</v>
      </c>
      <c r="X470" s="128">
        <f>VLOOKUP(O470,IPC!$B$9:$D$855,3,1)</f>
        <v>124.46</v>
      </c>
    </row>
    <row r="471" spans="1:24" s="67" customFormat="1" x14ac:dyDescent="0.25">
      <c r="A471" s="67" t="s">
        <v>76</v>
      </c>
      <c r="B471" s="134" t="s">
        <v>42</v>
      </c>
      <c r="C471" s="258"/>
      <c r="D471" s="296" t="s">
        <v>463</v>
      </c>
      <c r="E471" s="288">
        <v>890101815</v>
      </c>
      <c r="F471" s="83" t="s">
        <v>527</v>
      </c>
      <c r="G471" s="121" t="s">
        <v>239</v>
      </c>
      <c r="H471" s="121" t="s">
        <v>590</v>
      </c>
      <c r="I471" s="69" t="s">
        <v>248</v>
      </c>
      <c r="J471" s="69" t="s">
        <v>217</v>
      </c>
      <c r="K471" s="121" t="s">
        <v>877</v>
      </c>
      <c r="L471" s="87" t="s">
        <v>1404</v>
      </c>
      <c r="M471" s="72">
        <v>3314335</v>
      </c>
      <c r="N471" s="66">
        <f t="shared" si="57"/>
        <v>3314335</v>
      </c>
      <c r="O471" s="137">
        <v>44885</v>
      </c>
      <c r="P471" s="72">
        <f t="shared" si="59"/>
        <v>3650668</v>
      </c>
      <c r="Q471" s="72">
        <f t="shared" si="60"/>
        <v>3650668</v>
      </c>
      <c r="R471" s="129">
        <f t="shared" si="61"/>
        <v>3650668</v>
      </c>
      <c r="S471" s="204" t="e">
        <f t="shared" si="58"/>
        <v>#REF!</v>
      </c>
      <c r="T471" s="125"/>
      <c r="U471" s="126">
        <f t="shared" si="56"/>
        <v>375</v>
      </c>
      <c r="V471" s="127">
        <f t="shared" si="62"/>
        <v>45260</v>
      </c>
      <c r="W471" s="128">
        <f>VLOOKUP(V471,IPC!$B$9:$D$855,3,2)</f>
        <v>137.09</v>
      </c>
      <c r="X471" s="128">
        <f>VLOOKUP(O471,IPC!$B$9:$D$855,3,1)</f>
        <v>124.46</v>
      </c>
    </row>
    <row r="472" spans="1:24" s="67" customFormat="1" x14ac:dyDescent="0.25">
      <c r="A472" s="67" t="s">
        <v>76</v>
      </c>
      <c r="B472" s="134" t="s">
        <v>42</v>
      </c>
      <c r="C472" s="258"/>
      <c r="D472" s="296" t="s">
        <v>463</v>
      </c>
      <c r="E472" s="288">
        <v>890101815</v>
      </c>
      <c r="F472" s="83" t="s">
        <v>527</v>
      </c>
      <c r="G472" s="121" t="s">
        <v>239</v>
      </c>
      <c r="H472" s="121" t="s">
        <v>590</v>
      </c>
      <c r="I472" s="69" t="s">
        <v>248</v>
      </c>
      <c r="J472" s="69" t="s">
        <v>217</v>
      </c>
      <c r="K472" s="121" t="s">
        <v>878</v>
      </c>
      <c r="L472" s="87" t="s">
        <v>1405</v>
      </c>
      <c r="M472" s="72">
        <v>3795100</v>
      </c>
      <c r="N472" s="66">
        <f t="shared" si="57"/>
        <v>3795100</v>
      </c>
      <c r="O472" s="137">
        <v>44885</v>
      </c>
      <c r="P472" s="72">
        <f t="shared" si="59"/>
        <v>4180221</v>
      </c>
      <c r="Q472" s="72">
        <f t="shared" si="60"/>
        <v>4180221</v>
      </c>
      <c r="R472" s="129">
        <f t="shared" si="61"/>
        <v>4180221</v>
      </c>
      <c r="S472" s="204" t="e">
        <f t="shared" si="58"/>
        <v>#REF!</v>
      </c>
      <c r="T472" s="125"/>
      <c r="U472" s="126">
        <f t="shared" ref="U472:U535" si="63">+$U$7-O472</f>
        <v>375</v>
      </c>
      <c r="V472" s="127">
        <f t="shared" si="62"/>
        <v>45260</v>
      </c>
      <c r="W472" s="128">
        <f>VLOOKUP(V472,IPC!$B$9:$D$855,3,2)</f>
        <v>137.09</v>
      </c>
      <c r="X472" s="128">
        <f>VLOOKUP(O472,IPC!$B$9:$D$855,3,1)</f>
        <v>124.46</v>
      </c>
    </row>
    <row r="473" spans="1:24" s="67" customFormat="1" x14ac:dyDescent="0.25">
      <c r="A473" s="67" t="s">
        <v>76</v>
      </c>
      <c r="B473" s="134" t="s">
        <v>42</v>
      </c>
      <c r="C473" s="258"/>
      <c r="D473" s="296" t="s">
        <v>463</v>
      </c>
      <c r="E473" s="288">
        <v>890101815</v>
      </c>
      <c r="F473" s="83" t="s">
        <v>527</v>
      </c>
      <c r="G473" s="121" t="s">
        <v>239</v>
      </c>
      <c r="H473" s="121" t="s">
        <v>590</v>
      </c>
      <c r="I473" s="69" t="s">
        <v>248</v>
      </c>
      <c r="J473" s="69" t="s">
        <v>217</v>
      </c>
      <c r="K473" s="121" t="s">
        <v>879</v>
      </c>
      <c r="L473" s="87" t="s">
        <v>1406</v>
      </c>
      <c r="M473" s="72">
        <v>376700</v>
      </c>
      <c r="N473" s="66">
        <f t="shared" si="57"/>
        <v>376700</v>
      </c>
      <c r="O473" s="137">
        <v>44886</v>
      </c>
      <c r="P473" s="72">
        <f t="shared" si="59"/>
        <v>414927</v>
      </c>
      <c r="Q473" s="72">
        <f t="shared" si="60"/>
        <v>414927</v>
      </c>
      <c r="R473" s="129">
        <f t="shared" si="61"/>
        <v>414927</v>
      </c>
      <c r="S473" s="204" t="e">
        <f t="shared" si="58"/>
        <v>#REF!</v>
      </c>
      <c r="T473" s="125"/>
      <c r="U473" s="126">
        <f t="shared" si="63"/>
        <v>374</v>
      </c>
      <c r="V473" s="127">
        <f t="shared" si="62"/>
        <v>45260</v>
      </c>
      <c r="W473" s="128">
        <f>VLOOKUP(V473,IPC!$B$9:$D$855,3,2)</f>
        <v>137.09</v>
      </c>
      <c r="X473" s="128">
        <f>VLOOKUP(O473,IPC!$B$9:$D$855,3,1)</f>
        <v>124.46</v>
      </c>
    </row>
    <row r="474" spans="1:24" s="67" customFormat="1" x14ac:dyDescent="0.25">
      <c r="A474" s="67" t="s">
        <v>76</v>
      </c>
      <c r="B474" s="134" t="s">
        <v>42</v>
      </c>
      <c r="C474" s="258"/>
      <c r="D474" s="296" t="s">
        <v>463</v>
      </c>
      <c r="E474" s="288">
        <v>890101815</v>
      </c>
      <c r="F474" s="83" t="s">
        <v>527</v>
      </c>
      <c r="G474" s="121" t="s">
        <v>239</v>
      </c>
      <c r="H474" s="121" t="s">
        <v>590</v>
      </c>
      <c r="I474" s="69" t="s">
        <v>248</v>
      </c>
      <c r="J474" s="69" t="s">
        <v>217</v>
      </c>
      <c r="K474" s="121" t="s">
        <v>880</v>
      </c>
      <c r="L474" s="87" t="s">
        <v>1407</v>
      </c>
      <c r="M474" s="72">
        <v>10819400</v>
      </c>
      <c r="N474" s="66">
        <f t="shared" si="57"/>
        <v>10819400</v>
      </c>
      <c r="O474" s="137">
        <v>44895</v>
      </c>
      <c r="P474" s="72">
        <f t="shared" si="59"/>
        <v>11917335</v>
      </c>
      <c r="Q474" s="72">
        <f t="shared" si="60"/>
        <v>11917335</v>
      </c>
      <c r="R474" s="129">
        <f t="shared" si="61"/>
        <v>11917335</v>
      </c>
      <c r="S474" s="204" t="e">
        <f t="shared" si="58"/>
        <v>#REF!</v>
      </c>
      <c r="T474" s="125"/>
      <c r="U474" s="126">
        <f t="shared" si="63"/>
        <v>365</v>
      </c>
      <c r="V474" s="127">
        <f t="shared" si="62"/>
        <v>45260</v>
      </c>
      <c r="W474" s="128">
        <f>VLOOKUP(V474,IPC!$B$9:$D$855,3,2)</f>
        <v>137.09</v>
      </c>
      <c r="X474" s="128">
        <f>VLOOKUP(O474,IPC!$B$9:$D$855,3,1)</f>
        <v>124.46</v>
      </c>
    </row>
    <row r="475" spans="1:24" s="67" customFormat="1" x14ac:dyDescent="0.25">
      <c r="A475" s="67" t="s">
        <v>76</v>
      </c>
      <c r="B475" s="134" t="s">
        <v>42</v>
      </c>
      <c r="C475" s="258"/>
      <c r="D475" s="296" t="s">
        <v>463</v>
      </c>
      <c r="E475" s="288">
        <v>890101815</v>
      </c>
      <c r="F475" s="83" t="s">
        <v>527</v>
      </c>
      <c r="G475" s="121" t="s">
        <v>239</v>
      </c>
      <c r="H475" s="121" t="s">
        <v>590</v>
      </c>
      <c r="I475" s="69" t="s">
        <v>248</v>
      </c>
      <c r="J475" s="69" t="s">
        <v>217</v>
      </c>
      <c r="K475" s="121" t="s">
        <v>881</v>
      </c>
      <c r="L475" s="87" t="s">
        <v>1408</v>
      </c>
      <c r="M475" s="72">
        <v>2864000</v>
      </c>
      <c r="N475" s="66">
        <f t="shared" si="57"/>
        <v>2864000</v>
      </c>
      <c r="O475" s="137">
        <v>44895</v>
      </c>
      <c r="P475" s="72">
        <f t="shared" si="59"/>
        <v>3154634</v>
      </c>
      <c r="Q475" s="72">
        <f t="shared" si="60"/>
        <v>3154634</v>
      </c>
      <c r="R475" s="129">
        <f t="shared" si="61"/>
        <v>3154634</v>
      </c>
      <c r="S475" s="204" t="e">
        <f t="shared" si="58"/>
        <v>#REF!</v>
      </c>
      <c r="T475" s="125"/>
      <c r="U475" s="126">
        <f t="shared" si="63"/>
        <v>365</v>
      </c>
      <c r="V475" s="127">
        <f t="shared" si="62"/>
        <v>45260</v>
      </c>
      <c r="W475" s="128">
        <f>VLOOKUP(V475,IPC!$B$9:$D$855,3,2)</f>
        <v>137.09</v>
      </c>
      <c r="X475" s="128">
        <f>VLOOKUP(O475,IPC!$B$9:$D$855,3,1)</f>
        <v>124.46</v>
      </c>
    </row>
    <row r="476" spans="1:24" s="67" customFormat="1" x14ac:dyDescent="0.25">
      <c r="A476" s="67" t="s">
        <v>76</v>
      </c>
      <c r="B476" s="134" t="s">
        <v>42</v>
      </c>
      <c r="C476" s="258"/>
      <c r="D476" s="296" t="s">
        <v>463</v>
      </c>
      <c r="E476" s="288">
        <v>890101815</v>
      </c>
      <c r="F476" s="83" t="s">
        <v>527</v>
      </c>
      <c r="G476" s="121" t="s">
        <v>239</v>
      </c>
      <c r="H476" s="121" t="s">
        <v>590</v>
      </c>
      <c r="I476" s="69" t="s">
        <v>248</v>
      </c>
      <c r="J476" s="69" t="s">
        <v>217</v>
      </c>
      <c r="K476" s="121" t="s">
        <v>882</v>
      </c>
      <c r="L476" s="87" t="s">
        <v>1409</v>
      </c>
      <c r="M476" s="72">
        <v>12642935</v>
      </c>
      <c r="N476" s="66">
        <f t="shared" si="57"/>
        <v>12642935</v>
      </c>
      <c r="O476" s="137">
        <v>44896</v>
      </c>
      <c r="P476" s="72">
        <f t="shared" si="59"/>
        <v>13752440</v>
      </c>
      <c r="Q476" s="72">
        <f t="shared" si="60"/>
        <v>13752440</v>
      </c>
      <c r="R476" s="129">
        <f t="shared" si="61"/>
        <v>13752440</v>
      </c>
      <c r="S476" s="204" t="e">
        <f t="shared" si="58"/>
        <v>#REF!</v>
      </c>
      <c r="T476" s="125"/>
      <c r="U476" s="126">
        <f t="shared" si="63"/>
        <v>364</v>
      </c>
      <c r="V476" s="127">
        <f t="shared" si="62"/>
        <v>45260</v>
      </c>
      <c r="W476" s="128">
        <f>VLOOKUP(V476,IPC!$B$9:$D$855,3,2)</f>
        <v>137.09</v>
      </c>
      <c r="X476" s="128">
        <f>VLOOKUP(O476,IPC!$B$9:$D$855,3,1)</f>
        <v>126.03</v>
      </c>
    </row>
    <row r="477" spans="1:24" s="67" customFormat="1" x14ac:dyDescent="0.25">
      <c r="A477" s="67" t="s">
        <v>76</v>
      </c>
      <c r="B477" s="134" t="s">
        <v>42</v>
      </c>
      <c r="C477" s="258"/>
      <c r="D477" s="296" t="s">
        <v>463</v>
      </c>
      <c r="E477" s="288">
        <v>890101815</v>
      </c>
      <c r="F477" s="83" t="s">
        <v>527</v>
      </c>
      <c r="G477" s="121" t="s">
        <v>239</v>
      </c>
      <c r="H477" s="121" t="s">
        <v>590</v>
      </c>
      <c r="I477" s="69" t="s">
        <v>248</v>
      </c>
      <c r="J477" s="69" t="s">
        <v>217</v>
      </c>
      <c r="K477" s="121" t="s">
        <v>883</v>
      </c>
      <c r="L477" s="87" t="s">
        <v>1410</v>
      </c>
      <c r="M477" s="72">
        <v>5502800</v>
      </c>
      <c r="N477" s="66">
        <f t="shared" si="57"/>
        <v>5502800</v>
      </c>
      <c r="O477" s="137">
        <v>44899</v>
      </c>
      <c r="P477" s="72">
        <f t="shared" si="59"/>
        <v>5985709</v>
      </c>
      <c r="Q477" s="72">
        <f t="shared" si="60"/>
        <v>5985709</v>
      </c>
      <c r="R477" s="129">
        <f t="shared" si="61"/>
        <v>5985709</v>
      </c>
      <c r="S477" s="204" t="e">
        <f t="shared" si="58"/>
        <v>#REF!</v>
      </c>
      <c r="T477" s="125"/>
      <c r="U477" s="126">
        <f t="shared" si="63"/>
        <v>361</v>
      </c>
      <c r="V477" s="127">
        <f t="shared" si="62"/>
        <v>45260</v>
      </c>
      <c r="W477" s="128">
        <f>VLOOKUP(V477,IPC!$B$9:$D$855,3,2)</f>
        <v>137.09</v>
      </c>
      <c r="X477" s="128">
        <f>VLOOKUP(O477,IPC!$B$9:$D$855,3,1)</f>
        <v>126.03</v>
      </c>
    </row>
    <row r="478" spans="1:24" s="67" customFormat="1" x14ac:dyDescent="0.25">
      <c r="A478" s="67" t="s">
        <v>76</v>
      </c>
      <c r="B478" s="134" t="s">
        <v>42</v>
      </c>
      <c r="C478" s="258"/>
      <c r="D478" s="296" t="s">
        <v>463</v>
      </c>
      <c r="E478" s="288">
        <v>890101815</v>
      </c>
      <c r="F478" s="83" t="s">
        <v>527</v>
      </c>
      <c r="G478" s="121" t="s">
        <v>239</v>
      </c>
      <c r="H478" s="121" t="s">
        <v>590</v>
      </c>
      <c r="I478" s="69" t="s">
        <v>248</v>
      </c>
      <c r="J478" s="69" t="s">
        <v>217</v>
      </c>
      <c r="K478" s="121" t="s">
        <v>884</v>
      </c>
      <c r="L478" s="87" t="s">
        <v>1411</v>
      </c>
      <c r="M478" s="72">
        <v>3795100</v>
      </c>
      <c r="N478" s="66">
        <f t="shared" si="57"/>
        <v>3795100</v>
      </c>
      <c r="O478" s="137">
        <v>44906</v>
      </c>
      <c r="P478" s="72">
        <f t="shared" si="59"/>
        <v>4128146</v>
      </c>
      <c r="Q478" s="72">
        <f t="shared" si="60"/>
        <v>4128146</v>
      </c>
      <c r="R478" s="129">
        <f t="shared" si="61"/>
        <v>4128146</v>
      </c>
      <c r="S478" s="204" t="e">
        <f t="shared" si="58"/>
        <v>#REF!</v>
      </c>
      <c r="T478" s="125"/>
      <c r="U478" s="126">
        <f t="shared" si="63"/>
        <v>354</v>
      </c>
      <c r="V478" s="127">
        <f t="shared" si="62"/>
        <v>45260</v>
      </c>
      <c r="W478" s="128">
        <f>VLOOKUP(V478,IPC!$B$9:$D$855,3,2)</f>
        <v>137.09</v>
      </c>
      <c r="X478" s="128">
        <f>VLOOKUP(O478,IPC!$B$9:$D$855,3,1)</f>
        <v>126.03</v>
      </c>
    </row>
    <row r="479" spans="1:24" s="67" customFormat="1" x14ac:dyDescent="0.25">
      <c r="A479" s="67" t="s">
        <v>76</v>
      </c>
      <c r="B479" s="134" t="s">
        <v>42</v>
      </c>
      <c r="C479" s="258"/>
      <c r="D479" s="296" t="s">
        <v>463</v>
      </c>
      <c r="E479" s="288">
        <v>890101815</v>
      </c>
      <c r="F479" s="83" t="s">
        <v>527</v>
      </c>
      <c r="G479" s="121" t="s">
        <v>239</v>
      </c>
      <c r="H479" s="121" t="s">
        <v>590</v>
      </c>
      <c r="I479" s="69" t="s">
        <v>248</v>
      </c>
      <c r="J479" s="69" t="s">
        <v>217</v>
      </c>
      <c r="K479" s="121" t="s">
        <v>885</v>
      </c>
      <c r="L479" s="87" t="s">
        <v>1412</v>
      </c>
      <c r="M479" s="72">
        <v>3583950</v>
      </c>
      <c r="N479" s="66">
        <f t="shared" si="57"/>
        <v>3583950</v>
      </c>
      <c r="O479" s="137">
        <v>44906</v>
      </c>
      <c r="P479" s="72">
        <f t="shared" si="59"/>
        <v>3898466</v>
      </c>
      <c r="Q479" s="72">
        <f t="shared" si="60"/>
        <v>3898466</v>
      </c>
      <c r="R479" s="129">
        <f t="shared" si="61"/>
        <v>3898466</v>
      </c>
      <c r="S479" s="204" t="e">
        <f t="shared" si="58"/>
        <v>#REF!</v>
      </c>
      <c r="T479" s="125"/>
      <c r="U479" s="126">
        <f t="shared" si="63"/>
        <v>354</v>
      </c>
      <c r="V479" s="127">
        <f t="shared" si="62"/>
        <v>45260</v>
      </c>
      <c r="W479" s="128">
        <f>VLOOKUP(V479,IPC!$B$9:$D$855,3,2)</f>
        <v>137.09</v>
      </c>
      <c r="X479" s="128">
        <f>VLOOKUP(O479,IPC!$B$9:$D$855,3,1)</f>
        <v>126.03</v>
      </c>
    </row>
    <row r="480" spans="1:24" s="67" customFormat="1" x14ac:dyDescent="0.25">
      <c r="A480" s="67" t="s">
        <v>76</v>
      </c>
      <c r="B480" s="134" t="s">
        <v>42</v>
      </c>
      <c r="C480" s="258"/>
      <c r="D480" s="296" t="s">
        <v>463</v>
      </c>
      <c r="E480" s="288">
        <v>890101815</v>
      </c>
      <c r="F480" s="83" t="s">
        <v>527</v>
      </c>
      <c r="G480" s="121" t="s">
        <v>239</v>
      </c>
      <c r="H480" s="121" t="s">
        <v>590</v>
      </c>
      <c r="I480" s="69" t="s">
        <v>248</v>
      </c>
      <c r="J480" s="69" t="s">
        <v>217</v>
      </c>
      <c r="K480" s="121" t="s">
        <v>886</v>
      </c>
      <c r="L480" s="87" t="s">
        <v>1413</v>
      </c>
      <c r="M480" s="72">
        <v>186949</v>
      </c>
      <c r="N480" s="66">
        <f t="shared" si="57"/>
        <v>186949</v>
      </c>
      <c r="O480" s="137">
        <v>44910</v>
      </c>
      <c r="P480" s="72">
        <f t="shared" si="59"/>
        <v>203355</v>
      </c>
      <c r="Q480" s="72">
        <f t="shared" si="60"/>
        <v>203355</v>
      </c>
      <c r="R480" s="129">
        <f t="shared" si="61"/>
        <v>203355</v>
      </c>
      <c r="S480" s="204" t="e">
        <f t="shared" si="58"/>
        <v>#REF!</v>
      </c>
      <c r="T480" s="125"/>
      <c r="U480" s="126">
        <f t="shared" si="63"/>
        <v>350</v>
      </c>
      <c r="V480" s="127">
        <f t="shared" si="62"/>
        <v>45260</v>
      </c>
      <c r="W480" s="128">
        <f>VLOOKUP(V480,IPC!$B$9:$D$855,3,2)</f>
        <v>137.09</v>
      </c>
      <c r="X480" s="128">
        <f>VLOOKUP(O480,IPC!$B$9:$D$855,3,1)</f>
        <v>126.03</v>
      </c>
    </row>
    <row r="481" spans="1:24" s="67" customFormat="1" x14ac:dyDescent="0.25">
      <c r="A481" s="67" t="s">
        <v>76</v>
      </c>
      <c r="B481" s="134" t="s">
        <v>42</v>
      </c>
      <c r="C481" s="258"/>
      <c r="D481" s="296" t="s">
        <v>463</v>
      </c>
      <c r="E481" s="288">
        <v>890101815</v>
      </c>
      <c r="F481" s="83" t="s">
        <v>527</v>
      </c>
      <c r="G481" s="121" t="s">
        <v>239</v>
      </c>
      <c r="H481" s="121" t="s">
        <v>590</v>
      </c>
      <c r="I481" s="69" t="s">
        <v>248</v>
      </c>
      <c r="J481" s="69" t="s">
        <v>217</v>
      </c>
      <c r="K481" s="121" t="s">
        <v>887</v>
      </c>
      <c r="L481" s="87" t="s">
        <v>1414</v>
      </c>
      <c r="M481" s="72">
        <v>2470687</v>
      </c>
      <c r="N481" s="66">
        <f t="shared" si="57"/>
        <v>2470687</v>
      </c>
      <c r="O481" s="137">
        <v>44910</v>
      </c>
      <c r="P481" s="72">
        <f t="shared" si="59"/>
        <v>2687507</v>
      </c>
      <c r="Q481" s="72">
        <f t="shared" si="60"/>
        <v>2687507</v>
      </c>
      <c r="R481" s="129">
        <f t="shared" si="61"/>
        <v>2687507</v>
      </c>
      <c r="S481" s="204" t="e">
        <f t="shared" si="58"/>
        <v>#REF!</v>
      </c>
      <c r="T481" s="125"/>
      <c r="U481" s="126">
        <f t="shared" si="63"/>
        <v>350</v>
      </c>
      <c r="V481" s="127">
        <f t="shared" si="62"/>
        <v>45260</v>
      </c>
      <c r="W481" s="128">
        <f>VLOOKUP(V481,IPC!$B$9:$D$855,3,2)</f>
        <v>137.09</v>
      </c>
      <c r="X481" s="128">
        <f>VLOOKUP(O481,IPC!$B$9:$D$855,3,1)</f>
        <v>126.03</v>
      </c>
    </row>
    <row r="482" spans="1:24" s="67" customFormat="1" x14ac:dyDescent="0.25">
      <c r="A482" s="67" t="s">
        <v>76</v>
      </c>
      <c r="B482" s="134" t="s">
        <v>42</v>
      </c>
      <c r="C482" s="258"/>
      <c r="D482" s="296" t="s">
        <v>463</v>
      </c>
      <c r="E482" s="288">
        <v>890101815</v>
      </c>
      <c r="F482" s="83" t="s">
        <v>527</v>
      </c>
      <c r="G482" s="121" t="s">
        <v>239</v>
      </c>
      <c r="H482" s="121" t="s">
        <v>590</v>
      </c>
      <c r="I482" s="69" t="s">
        <v>248</v>
      </c>
      <c r="J482" s="69" t="s">
        <v>217</v>
      </c>
      <c r="K482" s="121" t="s">
        <v>888</v>
      </c>
      <c r="L482" s="87" t="s">
        <v>1415</v>
      </c>
      <c r="M482" s="72">
        <v>501600</v>
      </c>
      <c r="N482" s="66">
        <f t="shared" ref="N482:N545" si="64">IF(U482&gt;1,M482,0)</f>
        <v>501600</v>
      </c>
      <c r="O482" s="137">
        <v>44910</v>
      </c>
      <c r="P482" s="72">
        <f t="shared" si="59"/>
        <v>545619</v>
      </c>
      <c r="Q482" s="72">
        <f t="shared" si="60"/>
        <v>545619</v>
      </c>
      <c r="R482" s="129">
        <f t="shared" si="61"/>
        <v>545619</v>
      </c>
      <c r="S482" s="204" t="e">
        <f t="shared" ref="S482:S545" si="65">+R482/$R$809</f>
        <v>#REF!</v>
      </c>
      <c r="T482" s="125"/>
      <c r="U482" s="126">
        <f t="shared" si="63"/>
        <v>350</v>
      </c>
      <c r="V482" s="127">
        <f t="shared" si="62"/>
        <v>45260</v>
      </c>
      <c r="W482" s="128">
        <f>VLOOKUP(V482,IPC!$B$9:$D$855,3,2)</f>
        <v>137.09</v>
      </c>
      <c r="X482" s="128">
        <f>VLOOKUP(O482,IPC!$B$9:$D$855,3,1)</f>
        <v>126.03</v>
      </c>
    </row>
    <row r="483" spans="1:24" s="67" customFormat="1" x14ac:dyDescent="0.25">
      <c r="A483" s="67" t="s">
        <v>76</v>
      </c>
      <c r="B483" s="134" t="s">
        <v>42</v>
      </c>
      <c r="C483" s="258"/>
      <c r="D483" s="296" t="s">
        <v>463</v>
      </c>
      <c r="E483" s="288">
        <v>890101815</v>
      </c>
      <c r="F483" s="83" t="s">
        <v>527</v>
      </c>
      <c r="G483" s="121" t="s">
        <v>239</v>
      </c>
      <c r="H483" s="121" t="s">
        <v>590</v>
      </c>
      <c r="I483" s="69" t="s">
        <v>248</v>
      </c>
      <c r="J483" s="69" t="s">
        <v>217</v>
      </c>
      <c r="K483" s="121" t="s">
        <v>889</v>
      </c>
      <c r="L483" s="87" t="s">
        <v>1416</v>
      </c>
      <c r="M483" s="72">
        <v>5460900</v>
      </c>
      <c r="N483" s="66">
        <f t="shared" si="64"/>
        <v>5460900</v>
      </c>
      <c r="O483" s="137">
        <v>44910</v>
      </c>
      <c r="P483" s="72">
        <f t="shared" ref="P483:P546" si="66">IFERROR(ROUND((N483*(W483/X483)),0),0)</f>
        <v>5940132</v>
      </c>
      <c r="Q483" s="72">
        <f t="shared" ref="Q483:Q546" si="67">+P483-N483+M483</f>
        <v>5940132</v>
      </c>
      <c r="R483" s="129">
        <f t="shared" ref="R483:R546" si="68">+Q483</f>
        <v>5940132</v>
      </c>
      <c r="S483" s="204" t="e">
        <f t="shared" si="65"/>
        <v>#REF!</v>
      </c>
      <c r="T483" s="125"/>
      <c r="U483" s="126">
        <f t="shared" si="63"/>
        <v>350</v>
      </c>
      <c r="V483" s="127">
        <f t="shared" si="62"/>
        <v>45260</v>
      </c>
      <c r="W483" s="128">
        <f>VLOOKUP(V483,IPC!$B$9:$D$855,3,2)</f>
        <v>137.09</v>
      </c>
      <c r="X483" s="128">
        <f>VLOOKUP(O483,IPC!$B$9:$D$855,3,1)</f>
        <v>126.03</v>
      </c>
    </row>
    <row r="484" spans="1:24" s="67" customFormat="1" x14ac:dyDescent="0.25">
      <c r="A484" s="67" t="s">
        <v>76</v>
      </c>
      <c r="B484" s="134" t="s">
        <v>42</v>
      </c>
      <c r="C484" s="258"/>
      <c r="D484" s="296" t="s">
        <v>463</v>
      </c>
      <c r="E484" s="288">
        <v>890101815</v>
      </c>
      <c r="F484" s="83" t="s">
        <v>527</v>
      </c>
      <c r="G484" s="121" t="s">
        <v>239</v>
      </c>
      <c r="H484" s="121" t="s">
        <v>590</v>
      </c>
      <c r="I484" s="69" t="s">
        <v>248</v>
      </c>
      <c r="J484" s="69" t="s">
        <v>217</v>
      </c>
      <c r="K484" s="121" t="s">
        <v>890</v>
      </c>
      <c r="L484" s="87" t="s">
        <v>1417</v>
      </c>
      <c r="M484" s="72">
        <v>3795100</v>
      </c>
      <c r="N484" s="66">
        <f t="shared" si="64"/>
        <v>3795100</v>
      </c>
      <c r="O484" s="137">
        <v>44913</v>
      </c>
      <c r="P484" s="72">
        <f t="shared" si="66"/>
        <v>4128146</v>
      </c>
      <c r="Q484" s="72">
        <f t="shared" si="67"/>
        <v>4128146</v>
      </c>
      <c r="R484" s="129">
        <f t="shared" si="68"/>
        <v>4128146</v>
      </c>
      <c r="S484" s="204" t="e">
        <f t="shared" si="65"/>
        <v>#REF!</v>
      </c>
      <c r="T484" s="125"/>
      <c r="U484" s="126">
        <f t="shared" si="63"/>
        <v>347</v>
      </c>
      <c r="V484" s="127">
        <f t="shared" si="62"/>
        <v>45260</v>
      </c>
      <c r="W484" s="128">
        <f>VLOOKUP(V484,IPC!$B$9:$D$855,3,2)</f>
        <v>137.09</v>
      </c>
      <c r="X484" s="128">
        <f>VLOOKUP(O484,IPC!$B$9:$D$855,3,1)</f>
        <v>126.03</v>
      </c>
    </row>
    <row r="485" spans="1:24" s="67" customFormat="1" x14ac:dyDescent="0.25">
      <c r="A485" s="67" t="s">
        <v>76</v>
      </c>
      <c r="B485" s="134" t="s">
        <v>42</v>
      </c>
      <c r="C485" s="258"/>
      <c r="D485" s="296" t="s">
        <v>463</v>
      </c>
      <c r="E485" s="288">
        <v>890101815</v>
      </c>
      <c r="F485" s="83" t="s">
        <v>527</v>
      </c>
      <c r="G485" s="121" t="s">
        <v>239</v>
      </c>
      <c r="H485" s="121" t="s">
        <v>590</v>
      </c>
      <c r="I485" s="69" t="s">
        <v>248</v>
      </c>
      <c r="J485" s="69" t="s">
        <v>217</v>
      </c>
      <c r="K485" s="121" t="s">
        <v>891</v>
      </c>
      <c r="L485" s="87" t="s">
        <v>1418</v>
      </c>
      <c r="M485" s="72">
        <v>373481.5</v>
      </c>
      <c r="N485" s="66">
        <f t="shared" si="64"/>
        <v>373481.5</v>
      </c>
      <c r="O485" s="137">
        <v>44913</v>
      </c>
      <c r="P485" s="72">
        <f t="shared" si="66"/>
        <v>406257</v>
      </c>
      <c r="Q485" s="72">
        <f t="shared" si="67"/>
        <v>406257</v>
      </c>
      <c r="R485" s="129">
        <f t="shared" si="68"/>
        <v>406257</v>
      </c>
      <c r="S485" s="204" t="e">
        <f t="shared" si="65"/>
        <v>#REF!</v>
      </c>
      <c r="T485" s="125"/>
      <c r="U485" s="126">
        <f t="shared" si="63"/>
        <v>347</v>
      </c>
      <c r="V485" s="127">
        <f t="shared" si="62"/>
        <v>45260</v>
      </c>
      <c r="W485" s="128">
        <f>VLOOKUP(V485,IPC!$B$9:$D$855,3,2)</f>
        <v>137.09</v>
      </c>
      <c r="X485" s="128">
        <f>VLOOKUP(O485,IPC!$B$9:$D$855,3,1)</f>
        <v>126.03</v>
      </c>
    </row>
    <row r="486" spans="1:24" s="67" customFormat="1" x14ac:dyDescent="0.25">
      <c r="A486" s="67" t="s">
        <v>76</v>
      </c>
      <c r="B486" s="134" t="s">
        <v>42</v>
      </c>
      <c r="C486" s="258"/>
      <c r="D486" s="296" t="s">
        <v>463</v>
      </c>
      <c r="E486" s="288">
        <v>890101815</v>
      </c>
      <c r="F486" s="83" t="s">
        <v>527</v>
      </c>
      <c r="G486" s="121" t="s">
        <v>239</v>
      </c>
      <c r="H486" s="121" t="s">
        <v>590</v>
      </c>
      <c r="I486" s="69" t="s">
        <v>248</v>
      </c>
      <c r="J486" s="69" t="s">
        <v>217</v>
      </c>
      <c r="K486" s="121" t="s">
        <v>892</v>
      </c>
      <c r="L486" s="87" t="s">
        <v>1419</v>
      </c>
      <c r="M486" s="72">
        <v>5511050</v>
      </c>
      <c r="N486" s="66">
        <f t="shared" si="64"/>
        <v>5511050</v>
      </c>
      <c r="O486" s="137">
        <v>44927</v>
      </c>
      <c r="P486" s="72">
        <f t="shared" si="66"/>
        <v>5889996</v>
      </c>
      <c r="Q486" s="72">
        <f t="shared" si="67"/>
        <v>5889996</v>
      </c>
      <c r="R486" s="129">
        <f t="shared" si="68"/>
        <v>5889996</v>
      </c>
      <c r="S486" s="204" t="e">
        <f t="shared" si="65"/>
        <v>#REF!</v>
      </c>
      <c r="T486" s="125"/>
      <c r="U486" s="126">
        <f t="shared" si="63"/>
        <v>333</v>
      </c>
      <c r="V486" s="127">
        <f t="shared" si="62"/>
        <v>45260</v>
      </c>
      <c r="W486" s="128">
        <f>VLOOKUP(V486,IPC!$B$9:$D$855,3,2)</f>
        <v>137.09</v>
      </c>
      <c r="X486" s="128">
        <f>VLOOKUP(O486,IPC!$B$9:$D$855,3,1)</f>
        <v>128.27000000000001</v>
      </c>
    </row>
    <row r="487" spans="1:24" s="67" customFormat="1" x14ac:dyDescent="0.25">
      <c r="A487" s="67" t="s">
        <v>76</v>
      </c>
      <c r="B487" s="134" t="s">
        <v>42</v>
      </c>
      <c r="C487" s="258"/>
      <c r="D487" s="296" t="s">
        <v>463</v>
      </c>
      <c r="E487" s="288">
        <v>890101815</v>
      </c>
      <c r="F487" s="83" t="s">
        <v>527</v>
      </c>
      <c r="G487" s="121" t="s">
        <v>239</v>
      </c>
      <c r="H487" s="121" t="s">
        <v>590</v>
      </c>
      <c r="I487" s="69" t="s">
        <v>248</v>
      </c>
      <c r="J487" s="69" t="s">
        <v>217</v>
      </c>
      <c r="K487" s="121" t="s">
        <v>893</v>
      </c>
      <c r="L487" s="87" t="s">
        <v>1420</v>
      </c>
      <c r="M487" s="72">
        <v>6808374</v>
      </c>
      <c r="N487" s="66">
        <f t="shared" si="64"/>
        <v>6808374</v>
      </c>
      <c r="O487" s="137">
        <v>44927</v>
      </c>
      <c r="P487" s="72">
        <f t="shared" si="66"/>
        <v>7276526</v>
      </c>
      <c r="Q487" s="72">
        <f t="shared" si="67"/>
        <v>7276526</v>
      </c>
      <c r="R487" s="129">
        <f t="shared" si="68"/>
        <v>7276526</v>
      </c>
      <c r="S487" s="204" t="e">
        <f t="shared" si="65"/>
        <v>#REF!</v>
      </c>
      <c r="T487" s="125"/>
      <c r="U487" s="126">
        <f t="shared" si="63"/>
        <v>333</v>
      </c>
      <c r="V487" s="127">
        <f t="shared" si="62"/>
        <v>45260</v>
      </c>
      <c r="W487" s="128">
        <f>VLOOKUP(V487,IPC!$B$9:$D$855,3,2)</f>
        <v>137.09</v>
      </c>
      <c r="X487" s="128">
        <f>VLOOKUP(O487,IPC!$B$9:$D$855,3,1)</f>
        <v>128.27000000000001</v>
      </c>
    </row>
    <row r="488" spans="1:24" s="67" customFormat="1" x14ac:dyDescent="0.25">
      <c r="A488" s="67" t="s">
        <v>76</v>
      </c>
      <c r="B488" s="134" t="s">
        <v>42</v>
      </c>
      <c r="C488" s="258"/>
      <c r="D488" s="296" t="s">
        <v>463</v>
      </c>
      <c r="E488" s="288">
        <v>890101815</v>
      </c>
      <c r="F488" s="83" t="s">
        <v>527</v>
      </c>
      <c r="G488" s="121" t="s">
        <v>239</v>
      </c>
      <c r="H488" s="121" t="s">
        <v>590</v>
      </c>
      <c r="I488" s="69" t="s">
        <v>248</v>
      </c>
      <c r="J488" s="69" t="s">
        <v>217</v>
      </c>
      <c r="K488" s="121" t="s">
        <v>894</v>
      </c>
      <c r="L488" s="87" t="s">
        <v>1421</v>
      </c>
      <c r="M488" s="72">
        <v>1935850</v>
      </c>
      <c r="N488" s="66">
        <f t="shared" si="64"/>
        <v>1935850</v>
      </c>
      <c r="O488" s="137">
        <v>44927</v>
      </c>
      <c r="P488" s="72">
        <f t="shared" si="66"/>
        <v>2068961</v>
      </c>
      <c r="Q488" s="72">
        <f t="shared" si="67"/>
        <v>2068961</v>
      </c>
      <c r="R488" s="129">
        <f t="shared" si="68"/>
        <v>2068961</v>
      </c>
      <c r="S488" s="204" t="e">
        <f t="shared" si="65"/>
        <v>#REF!</v>
      </c>
      <c r="T488" s="125"/>
      <c r="U488" s="126">
        <f t="shared" si="63"/>
        <v>333</v>
      </c>
      <c r="V488" s="127">
        <f t="shared" ref="V488:V551" si="69">+$U$7</f>
        <v>45260</v>
      </c>
      <c r="W488" s="128">
        <f>VLOOKUP(V488,IPC!$B$9:$D$855,3,2)</f>
        <v>137.09</v>
      </c>
      <c r="X488" s="128">
        <f>VLOOKUP(O488,IPC!$B$9:$D$855,3,1)</f>
        <v>128.27000000000001</v>
      </c>
    </row>
    <row r="489" spans="1:24" s="67" customFormat="1" x14ac:dyDescent="0.25">
      <c r="A489" s="67" t="s">
        <v>76</v>
      </c>
      <c r="B489" s="134" t="s">
        <v>42</v>
      </c>
      <c r="C489" s="258"/>
      <c r="D489" s="296" t="s">
        <v>463</v>
      </c>
      <c r="E489" s="288">
        <v>890101815</v>
      </c>
      <c r="F489" s="83" t="s">
        <v>527</v>
      </c>
      <c r="G489" s="121" t="s">
        <v>239</v>
      </c>
      <c r="H489" s="121" t="s">
        <v>590</v>
      </c>
      <c r="I489" s="69" t="s">
        <v>248</v>
      </c>
      <c r="J489" s="69" t="s">
        <v>217</v>
      </c>
      <c r="K489" s="121" t="s">
        <v>895</v>
      </c>
      <c r="L489" s="87" t="s">
        <v>1422</v>
      </c>
      <c r="M489" s="72">
        <v>8580450</v>
      </c>
      <c r="N489" s="66">
        <f t="shared" si="64"/>
        <v>8580450</v>
      </c>
      <c r="O489" s="137">
        <v>44927</v>
      </c>
      <c r="P489" s="72">
        <f t="shared" si="66"/>
        <v>9170452</v>
      </c>
      <c r="Q489" s="72">
        <f t="shared" si="67"/>
        <v>9170452</v>
      </c>
      <c r="R489" s="129">
        <f t="shared" si="68"/>
        <v>9170452</v>
      </c>
      <c r="S489" s="204" t="e">
        <f t="shared" si="65"/>
        <v>#REF!</v>
      </c>
      <c r="T489" s="125"/>
      <c r="U489" s="126">
        <f t="shared" si="63"/>
        <v>333</v>
      </c>
      <c r="V489" s="127">
        <f t="shared" si="69"/>
        <v>45260</v>
      </c>
      <c r="W489" s="128">
        <f>VLOOKUP(V489,IPC!$B$9:$D$855,3,2)</f>
        <v>137.09</v>
      </c>
      <c r="X489" s="128">
        <f>VLOOKUP(O489,IPC!$B$9:$D$855,3,1)</f>
        <v>128.27000000000001</v>
      </c>
    </row>
    <row r="490" spans="1:24" s="67" customFormat="1" x14ac:dyDescent="0.25">
      <c r="A490" s="67" t="s">
        <v>76</v>
      </c>
      <c r="B490" s="134" t="s">
        <v>42</v>
      </c>
      <c r="C490" s="258"/>
      <c r="D490" s="296" t="s">
        <v>463</v>
      </c>
      <c r="E490" s="288">
        <v>890101815</v>
      </c>
      <c r="F490" s="83" t="s">
        <v>527</v>
      </c>
      <c r="G490" s="121" t="s">
        <v>239</v>
      </c>
      <c r="H490" s="121" t="s">
        <v>590</v>
      </c>
      <c r="I490" s="69" t="s">
        <v>248</v>
      </c>
      <c r="J490" s="69" t="s">
        <v>217</v>
      </c>
      <c r="K490" s="121" t="s">
        <v>896</v>
      </c>
      <c r="L490" s="87" t="s">
        <v>1423</v>
      </c>
      <c r="M490" s="72">
        <v>471850</v>
      </c>
      <c r="N490" s="66">
        <f t="shared" si="64"/>
        <v>471850</v>
      </c>
      <c r="O490" s="137">
        <v>44936</v>
      </c>
      <c r="P490" s="72">
        <f t="shared" si="66"/>
        <v>504295</v>
      </c>
      <c r="Q490" s="72">
        <f t="shared" si="67"/>
        <v>504295</v>
      </c>
      <c r="R490" s="129">
        <f t="shared" si="68"/>
        <v>504295</v>
      </c>
      <c r="S490" s="204" t="e">
        <f t="shared" si="65"/>
        <v>#REF!</v>
      </c>
      <c r="T490" s="125"/>
      <c r="U490" s="126">
        <f t="shared" si="63"/>
        <v>324</v>
      </c>
      <c r="V490" s="127">
        <f t="shared" si="69"/>
        <v>45260</v>
      </c>
      <c r="W490" s="128">
        <f>VLOOKUP(V490,IPC!$B$9:$D$855,3,2)</f>
        <v>137.09</v>
      </c>
      <c r="X490" s="128">
        <f>VLOOKUP(O490,IPC!$B$9:$D$855,3,1)</f>
        <v>128.27000000000001</v>
      </c>
    </row>
    <row r="491" spans="1:24" s="67" customFormat="1" x14ac:dyDescent="0.25">
      <c r="A491" s="67" t="s">
        <v>76</v>
      </c>
      <c r="B491" s="134" t="s">
        <v>42</v>
      </c>
      <c r="C491" s="258"/>
      <c r="D491" s="296" t="s">
        <v>463</v>
      </c>
      <c r="E491" s="288">
        <v>890101815</v>
      </c>
      <c r="F491" s="83" t="s">
        <v>527</v>
      </c>
      <c r="G491" s="121" t="s">
        <v>239</v>
      </c>
      <c r="H491" s="121" t="s">
        <v>590</v>
      </c>
      <c r="I491" s="69" t="s">
        <v>248</v>
      </c>
      <c r="J491" s="69" t="s">
        <v>217</v>
      </c>
      <c r="K491" s="121" t="s">
        <v>897</v>
      </c>
      <c r="L491" s="87" t="s">
        <v>1424</v>
      </c>
      <c r="M491" s="72">
        <v>3795100</v>
      </c>
      <c r="N491" s="66">
        <f t="shared" si="64"/>
        <v>3795100</v>
      </c>
      <c r="O491" s="137">
        <v>44942</v>
      </c>
      <c r="P491" s="72">
        <f t="shared" si="66"/>
        <v>4056056</v>
      </c>
      <c r="Q491" s="72">
        <f t="shared" si="67"/>
        <v>4056056</v>
      </c>
      <c r="R491" s="129">
        <f t="shared" si="68"/>
        <v>4056056</v>
      </c>
      <c r="S491" s="204" t="e">
        <f t="shared" si="65"/>
        <v>#REF!</v>
      </c>
      <c r="T491" s="125"/>
      <c r="U491" s="126">
        <f t="shared" si="63"/>
        <v>318</v>
      </c>
      <c r="V491" s="127">
        <f t="shared" si="69"/>
        <v>45260</v>
      </c>
      <c r="W491" s="128">
        <f>VLOOKUP(V491,IPC!$B$9:$D$855,3,2)</f>
        <v>137.09</v>
      </c>
      <c r="X491" s="128">
        <f>VLOOKUP(O491,IPC!$B$9:$D$855,3,1)</f>
        <v>128.27000000000001</v>
      </c>
    </row>
    <row r="492" spans="1:24" s="67" customFormat="1" x14ac:dyDescent="0.25">
      <c r="A492" s="67" t="s">
        <v>76</v>
      </c>
      <c r="B492" s="134" t="s">
        <v>42</v>
      </c>
      <c r="C492" s="258"/>
      <c r="D492" s="296" t="s">
        <v>463</v>
      </c>
      <c r="E492" s="288">
        <v>890101815</v>
      </c>
      <c r="F492" s="83" t="s">
        <v>527</v>
      </c>
      <c r="G492" s="121" t="s">
        <v>239</v>
      </c>
      <c r="H492" s="121" t="s">
        <v>590</v>
      </c>
      <c r="I492" s="69" t="s">
        <v>248</v>
      </c>
      <c r="J492" s="69" t="s">
        <v>217</v>
      </c>
      <c r="K492" s="121" t="s">
        <v>898</v>
      </c>
      <c r="L492" s="87" t="s">
        <v>1425</v>
      </c>
      <c r="M492" s="72">
        <v>7980150</v>
      </c>
      <c r="N492" s="66">
        <f t="shared" si="64"/>
        <v>7980150</v>
      </c>
      <c r="O492" s="137">
        <v>44943</v>
      </c>
      <c r="P492" s="72">
        <f t="shared" si="66"/>
        <v>8528875</v>
      </c>
      <c r="Q492" s="72">
        <f t="shared" si="67"/>
        <v>8528875</v>
      </c>
      <c r="R492" s="129">
        <f t="shared" si="68"/>
        <v>8528875</v>
      </c>
      <c r="S492" s="204" t="e">
        <f t="shared" si="65"/>
        <v>#REF!</v>
      </c>
      <c r="T492" s="125"/>
      <c r="U492" s="126">
        <f t="shared" si="63"/>
        <v>317</v>
      </c>
      <c r="V492" s="127">
        <f t="shared" si="69"/>
        <v>45260</v>
      </c>
      <c r="W492" s="128">
        <f>VLOOKUP(V492,IPC!$B$9:$D$855,3,2)</f>
        <v>137.09</v>
      </c>
      <c r="X492" s="128">
        <f>VLOOKUP(O492,IPC!$B$9:$D$855,3,1)</f>
        <v>128.27000000000001</v>
      </c>
    </row>
    <row r="493" spans="1:24" s="67" customFormat="1" x14ac:dyDescent="0.25">
      <c r="A493" s="67" t="s">
        <v>76</v>
      </c>
      <c r="B493" s="134" t="s">
        <v>42</v>
      </c>
      <c r="C493" s="258"/>
      <c r="D493" s="296" t="s">
        <v>463</v>
      </c>
      <c r="E493" s="288">
        <v>890101815</v>
      </c>
      <c r="F493" s="83" t="s">
        <v>527</v>
      </c>
      <c r="G493" s="121" t="s">
        <v>239</v>
      </c>
      <c r="H493" s="121" t="s">
        <v>590</v>
      </c>
      <c r="I493" s="69" t="s">
        <v>248</v>
      </c>
      <c r="J493" s="69" t="s">
        <v>217</v>
      </c>
      <c r="K493" s="121" t="s">
        <v>899</v>
      </c>
      <c r="L493" s="87" t="s">
        <v>1426</v>
      </c>
      <c r="M493" s="72">
        <v>1307750</v>
      </c>
      <c r="N493" s="66">
        <f t="shared" si="64"/>
        <v>1307750</v>
      </c>
      <c r="O493" s="137">
        <v>44956</v>
      </c>
      <c r="P493" s="72">
        <f t="shared" si="66"/>
        <v>1397672</v>
      </c>
      <c r="Q493" s="72">
        <f t="shared" si="67"/>
        <v>1397672</v>
      </c>
      <c r="R493" s="129">
        <f t="shared" si="68"/>
        <v>1397672</v>
      </c>
      <c r="S493" s="204" t="e">
        <f t="shared" si="65"/>
        <v>#REF!</v>
      </c>
      <c r="T493" s="125"/>
      <c r="U493" s="126">
        <f t="shared" si="63"/>
        <v>304</v>
      </c>
      <c r="V493" s="127">
        <f t="shared" si="69"/>
        <v>45260</v>
      </c>
      <c r="W493" s="128">
        <f>VLOOKUP(V493,IPC!$B$9:$D$855,3,2)</f>
        <v>137.09</v>
      </c>
      <c r="X493" s="128">
        <f>VLOOKUP(O493,IPC!$B$9:$D$855,3,1)</f>
        <v>128.27000000000001</v>
      </c>
    </row>
    <row r="494" spans="1:24" s="67" customFormat="1" x14ac:dyDescent="0.25">
      <c r="A494" s="67" t="s">
        <v>76</v>
      </c>
      <c r="B494" s="134" t="s">
        <v>42</v>
      </c>
      <c r="C494" s="258"/>
      <c r="D494" s="296" t="s">
        <v>463</v>
      </c>
      <c r="E494" s="288">
        <v>890101815</v>
      </c>
      <c r="F494" s="83" t="s">
        <v>527</v>
      </c>
      <c r="G494" s="121" t="s">
        <v>239</v>
      </c>
      <c r="H494" s="121" t="s">
        <v>590</v>
      </c>
      <c r="I494" s="69" t="s">
        <v>248</v>
      </c>
      <c r="J494" s="69" t="s">
        <v>217</v>
      </c>
      <c r="K494" s="121" t="s">
        <v>900</v>
      </c>
      <c r="L494" s="87" t="s">
        <v>1427</v>
      </c>
      <c r="M494" s="72">
        <v>4035250</v>
      </c>
      <c r="N494" s="66">
        <f t="shared" si="64"/>
        <v>4035250</v>
      </c>
      <c r="O494" s="137">
        <v>44969</v>
      </c>
      <c r="P494" s="72">
        <f t="shared" si="66"/>
        <v>4242273</v>
      </c>
      <c r="Q494" s="72">
        <f t="shared" si="67"/>
        <v>4242273</v>
      </c>
      <c r="R494" s="129">
        <f t="shared" si="68"/>
        <v>4242273</v>
      </c>
      <c r="S494" s="204" t="e">
        <f t="shared" si="65"/>
        <v>#REF!</v>
      </c>
      <c r="T494" s="125"/>
      <c r="U494" s="126">
        <f t="shared" si="63"/>
        <v>291</v>
      </c>
      <c r="V494" s="127">
        <f t="shared" si="69"/>
        <v>45260</v>
      </c>
      <c r="W494" s="128">
        <f>VLOOKUP(V494,IPC!$B$9:$D$855,3,2)</f>
        <v>137.09</v>
      </c>
      <c r="X494" s="128">
        <f>VLOOKUP(O494,IPC!$B$9:$D$855,3,1)</f>
        <v>130.4</v>
      </c>
    </row>
    <row r="495" spans="1:24" s="67" customFormat="1" x14ac:dyDescent="0.25">
      <c r="A495" s="67" t="s">
        <v>76</v>
      </c>
      <c r="B495" s="134" t="s">
        <v>42</v>
      </c>
      <c r="C495" s="258"/>
      <c r="D495" s="296" t="s">
        <v>463</v>
      </c>
      <c r="E495" s="288">
        <v>890101815</v>
      </c>
      <c r="F495" s="83" t="s">
        <v>527</v>
      </c>
      <c r="G495" s="121" t="s">
        <v>239</v>
      </c>
      <c r="H495" s="121" t="s">
        <v>590</v>
      </c>
      <c r="I495" s="69" t="s">
        <v>248</v>
      </c>
      <c r="J495" s="69" t="s">
        <v>217</v>
      </c>
      <c r="K495" s="121" t="s">
        <v>901</v>
      </c>
      <c r="L495" s="87" t="s">
        <v>1428</v>
      </c>
      <c r="M495" s="72">
        <v>2409945.5</v>
      </c>
      <c r="N495" s="66">
        <f t="shared" si="64"/>
        <v>2409945.5</v>
      </c>
      <c r="O495" s="137">
        <v>44977</v>
      </c>
      <c r="P495" s="72">
        <f t="shared" si="66"/>
        <v>2533585</v>
      </c>
      <c r="Q495" s="72">
        <f t="shared" si="67"/>
        <v>2533585</v>
      </c>
      <c r="R495" s="129">
        <f t="shared" si="68"/>
        <v>2533585</v>
      </c>
      <c r="S495" s="204" t="e">
        <f t="shared" si="65"/>
        <v>#REF!</v>
      </c>
      <c r="T495" s="125"/>
      <c r="U495" s="126">
        <f t="shared" si="63"/>
        <v>283</v>
      </c>
      <c r="V495" s="127">
        <f t="shared" si="69"/>
        <v>45260</v>
      </c>
      <c r="W495" s="128">
        <f>VLOOKUP(V495,IPC!$B$9:$D$855,3,2)</f>
        <v>137.09</v>
      </c>
      <c r="X495" s="128">
        <f>VLOOKUP(O495,IPC!$B$9:$D$855,3,1)</f>
        <v>130.4</v>
      </c>
    </row>
    <row r="496" spans="1:24" s="67" customFormat="1" x14ac:dyDescent="0.25">
      <c r="A496" s="67" t="s">
        <v>76</v>
      </c>
      <c r="B496" s="134" t="s">
        <v>42</v>
      </c>
      <c r="C496" s="258"/>
      <c r="D496" s="296" t="s">
        <v>463</v>
      </c>
      <c r="E496" s="288">
        <v>890101815</v>
      </c>
      <c r="F496" s="83" t="s">
        <v>527</v>
      </c>
      <c r="G496" s="121" t="s">
        <v>239</v>
      </c>
      <c r="H496" s="121" t="s">
        <v>590</v>
      </c>
      <c r="I496" s="69" t="s">
        <v>248</v>
      </c>
      <c r="J496" s="69" t="s">
        <v>217</v>
      </c>
      <c r="K496" s="121" t="s">
        <v>902</v>
      </c>
      <c r="L496" s="87" t="s">
        <v>1429</v>
      </c>
      <c r="M496" s="72">
        <v>2124200</v>
      </c>
      <c r="N496" s="66">
        <f t="shared" si="64"/>
        <v>2124200</v>
      </c>
      <c r="O496" s="137">
        <v>44994</v>
      </c>
      <c r="P496" s="72">
        <f t="shared" si="66"/>
        <v>2209961</v>
      </c>
      <c r="Q496" s="72">
        <f t="shared" si="67"/>
        <v>2209961</v>
      </c>
      <c r="R496" s="129">
        <f t="shared" si="68"/>
        <v>2209961</v>
      </c>
      <c r="S496" s="204" t="e">
        <f t="shared" si="65"/>
        <v>#REF!</v>
      </c>
      <c r="T496" s="125"/>
      <c r="U496" s="126">
        <f t="shared" si="63"/>
        <v>266</v>
      </c>
      <c r="V496" s="127">
        <f t="shared" si="69"/>
        <v>45260</v>
      </c>
      <c r="W496" s="128">
        <f>VLOOKUP(V496,IPC!$B$9:$D$855,3,2)</f>
        <v>137.09</v>
      </c>
      <c r="X496" s="128">
        <f>VLOOKUP(O496,IPC!$B$9:$D$855,3,1)</f>
        <v>131.77000000000001</v>
      </c>
    </row>
    <row r="497" spans="1:24" s="67" customFormat="1" x14ac:dyDescent="0.25">
      <c r="A497" s="67" t="s">
        <v>76</v>
      </c>
      <c r="B497" s="134" t="s">
        <v>42</v>
      </c>
      <c r="C497" s="258"/>
      <c r="D497" s="296" t="s">
        <v>463</v>
      </c>
      <c r="E497" s="288">
        <v>890101815</v>
      </c>
      <c r="F497" s="83" t="s">
        <v>527</v>
      </c>
      <c r="G497" s="121" t="s">
        <v>239</v>
      </c>
      <c r="H497" s="121" t="s">
        <v>590</v>
      </c>
      <c r="I497" s="69" t="s">
        <v>248</v>
      </c>
      <c r="J497" s="69" t="s">
        <v>217</v>
      </c>
      <c r="K497" s="121" t="s">
        <v>903</v>
      </c>
      <c r="L497" s="87" t="s">
        <v>1430</v>
      </c>
      <c r="M497" s="72">
        <v>415350</v>
      </c>
      <c r="N497" s="66">
        <f t="shared" si="64"/>
        <v>415350</v>
      </c>
      <c r="O497" s="137">
        <v>44994</v>
      </c>
      <c r="P497" s="72">
        <f t="shared" si="66"/>
        <v>432119</v>
      </c>
      <c r="Q497" s="72">
        <f t="shared" si="67"/>
        <v>432119</v>
      </c>
      <c r="R497" s="129">
        <f t="shared" si="68"/>
        <v>432119</v>
      </c>
      <c r="S497" s="204" t="e">
        <f t="shared" si="65"/>
        <v>#REF!</v>
      </c>
      <c r="T497" s="125"/>
      <c r="U497" s="126">
        <f t="shared" si="63"/>
        <v>266</v>
      </c>
      <c r="V497" s="127">
        <f t="shared" si="69"/>
        <v>45260</v>
      </c>
      <c r="W497" s="128">
        <f>VLOOKUP(V497,IPC!$B$9:$D$855,3,2)</f>
        <v>137.09</v>
      </c>
      <c r="X497" s="128">
        <f>VLOOKUP(O497,IPC!$B$9:$D$855,3,1)</f>
        <v>131.77000000000001</v>
      </c>
    </row>
    <row r="498" spans="1:24" s="67" customFormat="1" x14ac:dyDescent="0.25">
      <c r="A498" s="67" t="s">
        <v>76</v>
      </c>
      <c r="B498" s="134" t="s">
        <v>42</v>
      </c>
      <c r="C498" s="258"/>
      <c r="D498" s="296" t="s">
        <v>464</v>
      </c>
      <c r="E498" s="288">
        <v>901550788</v>
      </c>
      <c r="F498" s="83" t="s">
        <v>528</v>
      </c>
      <c r="G498" s="121" t="s">
        <v>108</v>
      </c>
      <c r="H498" s="121" t="s">
        <v>591</v>
      </c>
      <c r="I498" s="69" t="s">
        <v>248</v>
      </c>
      <c r="J498" s="69" t="s">
        <v>217</v>
      </c>
      <c r="K498" s="121" t="s">
        <v>904</v>
      </c>
      <c r="L498" s="87" t="s">
        <v>1431</v>
      </c>
      <c r="M498" s="72">
        <v>5378045</v>
      </c>
      <c r="N498" s="66">
        <f t="shared" si="64"/>
        <v>5378045</v>
      </c>
      <c r="O498" s="137">
        <v>45034</v>
      </c>
      <c r="P498" s="72">
        <f t="shared" si="66"/>
        <v>5551779</v>
      </c>
      <c r="Q498" s="72">
        <f t="shared" si="67"/>
        <v>5551779</v>
      </c>
      <c r="R498" s="129">
        <f t="shared" si="68"/>
        <v>5551779</v>
      </c>
      <c r="S498" s="204" t="e">
        <f t="shared" si="65"/>
        <v>#REF!</v>
      </c>
      <c r="T498" s="125"/>
      <c r="U498" s="126">
        <f t="shared" si="63"/>
        <v>226</v>
      </c>
      <c r="V498" s="127">
        <f t="shared" si="69"/>
        <v>45260</v>
      </c>
      <c r="W498" s="128">
        <f>VLOOKUP(V498,IPC!$B$9:$D$855,3,2)</f>
        <v>137.09</v>
      </c>
      <c r="X498" s="128">
        <f>VLOOKUP(O498,IPC!$B$9:$D$855,3,1)</f>
        <v>132.80000000000001</v>
      </c>
    </row>
    <row r="499" spans="1:24" s="67" customFormat="1" x14ac:dyDescent="0.25">
      <c r="A499" s="67" t="s">
        <v>76</v>
      </c>
      <c r="B499" s="134" t="s">
        <v>42</v>
      </c>
      <c r="C499" s="258"/>
      <c r="D499" s="296" t="s">
        <v>464</v>
      </c>
      <c r="E499" s="288">
        <v>901550788</v>
      </c>
      <c r="F499" s="83" t="s">
        <v>528</v>
      </c>
      <c r="G499" s="121" t="s">
        <v>108</v>
      </c>
      <c r="H499" s="121" t="s">
        <v>591</v>
      </c>
      <c r="I499" s="69" t="s">
        <v>248</v>
      </c>
      <c r="J499" s="69" t="s">
        <v>217</v>
      </c>
      <c r="K499" s="121" t="s">
        <v>905</v>
      </c>
      <c r="L499" s="87" t="s">
        <v>1432</v>
      </c>
      <c r="M499" s="72">
        <v>3931200</v>
      </c>
      <c r="N499" s="66">
        <f t="shared" si="64"/>
        <v>3931200</v>
      </c>
      <c r="O499" s="137">
        <v>45048</v>
      </c>
      <c r="P499" s="72">
        <f t="shared" si="66"/>
        <v>4040547</v>
      </c>
      <c r="Q499" s="72">
        <f t="shared" si="67"/>
        <v>4040547</v>
      </c>
      <c r="R499" s="129">
        <f t="shared" si="68"/>
        <v>4040547</v>
      </c>
      <c r="S499" s="204" t="e">
        <f t="shared" si="65"/>
        <v>#REF!</v>
      </c>
      <c r="T499" s="125"/>
      <c r="U499" s="126">
        <f t="shared" si="63"/>
        <v>212</v>
      </c>
      <c r="V499" s="127">
        <f t="shared" si="69"/>
        <v>45260</v>
      </c>
      <c r="W499" s="128">
        <f>VLOOKUP(V499,IPC!$B$9:$D$855,3,2)</f>
        <v>137.09</v>
      </c>
      <c r="X499" s="128">
        <f>VLOOKUP(O499,IPC!$B$9:$D$855,3,1)</f>
        <v>133.38</v>
      </c>
    </row>
    <row r="500" spans="1:24" s="67" customFormat="1" x14ac:dyDescent="0.25">
      <c r="A500" s="67" t="s">
        <v>76</v>
      </c>
      <c r="B500" s="134" t="s">
        <v>42</v>
      </c>
      <c r="C500" s="258"/>
      <c r="D500" s="296" t="s">
        <v>464</v>
      </c>
      <c r="E500" s="288">
        <v>901550788</v>
      </c>
      <c r="F500" s="83" t="s">
        <v>528</v>
      </c>
      <c r="G500" s="121" t="s">
        <v>108</v>
      </c>
      <c r="H500" s="121" t="s">
        <v>591</v>
      </c>
      <c r="I500" s="69" t="s">
        <v>248</v>
      </c>
      <c r="J500" s="69" t="s">
        <v>217</v>
      </c>
      <c r="K500" s="121" t="s">
        <v>906</v>
      </c>
      <c r="L500" s="87" t="s">
        <v>1433</v>
      </c>
      <c r="M500" s="72">
        <v>2141928.7200000002</v>
      </c>
      <c r="N500" s="66">
        <f t="shared" si="64"/>
        <v>2141928.7200000002</v>
      </c>
      <c r="O500" s="137">
        <v>45076</v>
      </c>
      <c r="P500" s="72">
        <f t="shared" si="66"/>
        <v>2201507</v>
      </c>
      <c r="Q500" s="72">
        <f t="shared" si="67"/>
        <v>2201507</v>
      </c>
      <c r="R500" s="129">
        <f t="shared" si="68"/>
        <v>2201507</v>
      </c>
      <c r="S500" s="204" t="e">
        <f t="shared" si="65"/>
        <v>#REF!</v>
      </c>
      <c r="T500" s="125"/>
      <c r="U500" s="126">
        <f t="shared" si="63"/>
        <v>184</v>
      </c>
      <c r="V500" s="127">
        <f t="shared" si="69"/>
        <v>45260</v>
      </c>
      <c r="W500" s="128">
        <f>VLOOKUP(V500,IPC!$B$9:$D$855,3,2)</f>
        <v>137.09</v>
      </c>
      <c r="X500" s="128">
        <f>VLOOKUP(O500,IPC!$B$9:$D$855,3,1)</f>
        <v>133.38</v>
      </c>
    </row>
    <row r="501" spans="1:24" s="67" customFormat="1" x14ac:dyDescent="0.25">
      <c r="A501" s="67" t="s">
        <v>76</v>
      </c>
      <c r="B501" s="134" t="s">
        <v>42</v>
      </c>
      <c r="C501" s="258"/>
      <c r="D501" s="296" t="s">
        <v>464</v>
      </c>
      <c r="E501" s="288">
        <v>901550788</v>
      </c>
      <c r="F501" s="83" t="s">
        <v>528</v>
      </c>
      <c r="G501" s="121" t="s">
        <v>108</v>
      </c>
      <c r="H501" s="121" t="s">
        <v>591</v>
      </c>
      <c r="I501" s="69" t="s">
        <v>248</v>
      </c>
      <c r="J501" s="69" t="s">
        <v>217</v>
      </c>
      <c r="K501" s="121" t="s">
        <v>907</v>
      </c>
      <c r="L501" s="87" t="s">
        <v>1434</v>
      </c>
      <c r="M501" s="72">
        <v>5180638</v>
      </c>
      <c r="N501" s="66">
        <f t="shared" si="64"/>
        <v>5180638</v>
      </c>
      <c r="O501" s="137">
        <v>45060</v>
      </c>
      <c r="P501" s="72">
        <f t="shared" si="66"/>
        <v>5324739</v>
      </c>
      <c r="Q501" s="72">
        <f t="shared" si="67"/>
        <v>5324739</v>
      </c>
      <c r="R501" s="129">
        <f t="shared" si="68"/>
        <v>5324739</v>
      </c>
      <c r="S501" s="204" t="e">
        <f t="shared" si="65"/>
        <v>#REF!</v>
      </c>
      <c r="T501" s="125"/>
      <c r="U501" s="126">
        <f t="shared" si="63"/>
        <v>200</v>
      </c>
      <c r="V501" s="127">
        <f t="shared" si="69"/>
        <v>45260</v>
      </c>
      <c r="W501" s="128">
        <f>VLOOKUP(V501,IPC!$B$9:$D$855,3,2)</f>
        <v>137.09</v>
      </c>
      <c r="X501" s="128">
        <f>VLOOKUP(O501,IPC!$B$9:$D$855,3,1)</f>
        <v>133.38</v>
      </c>
    </row>
    <row r="502" spans="1:24" s="67" customFormat="1" x14ac:dyDescent="0.25">
      <c r="A502" s="67" t="s">
        <v>76</v>
      </c>
      <c r="B502" s="134" t="s">
        <v>42</v>
      </c>
      <c r="C502" s="258"/>
      <c r="D502" s="296" t="s">
        <v>464</v>
      </c>
      <c r="E502" s="288">
        <v>901550788</v>
      </c>
      <c r="F502" s="83" t="s">
        <v>528</v>
      </c>
      <c r="G502" s="121" t="s">
        <v>108</v>
      </c>
      <c r="H502" s="121" t="s">
        <v>591</v>
      </c>
      <c r="I502" s="69" t="s">
        <v>248</v>
      </c>
      <c r="J502" s="69" t="s">
        <v>217</v>
      </c>
      <c r="K502" s="121" t="s">
        <v>908</v>
      </c>
      <c r="L502" s="87" t="s">
        <v>1435</v>
      </c>
      <c r="M502" s="72">
        <v>6319318</v>
      </c>
      <c r="N502" s="66">
        <f t="shared" si="64"/>
        <v>6319318</v>
      </c>
      <c r="O502" s="137">
        <v>45060</v>
      </c>
      <c r="P502" s="72">
        <f t="shared" si="66"/>
        <v>6495092</v>
      </c>
      <c r="Q502" s="72">
        <f t="shared" si="67"/>
        <v>6495092</v>
      </c>
      <c r="R502" s="129">
        <f t="shared" si="68"/>
        <v>6495092</v>
      </c>
      <c r="S502" s="204" t="e">
        <f t="shared" si="65"/>
        <v>#REF!</v>
      </c>
      <c r="T502" s="125"/>
      <c r="U502" s="126">
        <f t="shared" si="63"/>
        <v>200</v>
      </c>
      <c r="V502" s="127">
        <f t="shared" si="69"/>
        <v>45260</v>
      </c>
      <c r="W502" s="128">
        <f>VLOOKUP(V502,IPC!$B$9:$D$855,3,2)</f>
        <v>137.09</v>
      </c>
      <c r="X502" s="128">
        <f>VLOOKUP(O502,IPC!$B$9:$D$855,3,1)</f>
        <v>133.38</v>
      </c>
    </row>
    <row r="503" spans="1:24" s="67" customFormat="1" x14ac:dyDescent="0.25">
      <c r="A503" s="67" t="s">
        <v>76</v>
      </c>
      <c r="B503" s="134" t="s">
        <v>42</v>
      </c>
      <c r="C503" s="258"/>
      <c r="D503" s="296" t="s">
        <v>464</v>
      </c>
      <c r="E503" s="288">
        <v>901550788</v>
      </c>
      <c r="F503" s="83" t="s">
        <v>528</v>
      </c>
      <c r="G503" s="121" t="s">
        <v>108</v>
      </c>
      <c r="H503" s="121" t="s">
        <v>591</v>
      </c>
      <c r="I503" s="69" t="s">
        <v>248</v>
      </c>
      <c r="J503" s="69" t="s">
        <v>217</v>
      </c>
      <c r="K503" s="121" t="s">
        <v>909</v>
      </c>
      <c r="L503" s="87" t="s">
        <v>1436</v>
      </c>
      <c r="M503" s="72">
        <v>7116861</v>
      </c>
      <c r="N503" s="66">
        <f t="shared" si="64"/>
        <v>7116861</v>
      </c>
      <c r="O503" s="137">
        <v>45062</v>
      </c>
      <c r="P503" s="72">
        <f t="shared" si="66"/>
        <v>7314818</v>
      </c>
      <c r="Q503" s="72">
        <f t="shared" si="67"/>
        <v>7314818</v>
      </c>
      <c r="R503" s="129">
        <f t="shared" si="68"/>
        <v>7314818</v>
      </c>
      <c r="S503" s="204" t="e">
        <f t="shared" si="65"/>
        <v>#REF!</v>
      </c>
      <c r="T503" s="125"/>
      <c r="U503" s="126">
        <f t="shared" si="63"/>
        <v>198</v>
      </c>
      <c r="V503" s="127">
        <f t="shared" si="69"/>
        <v>45260</v>
      </c>
      <c r="W503" s="128">
        <f>VLOOKUP(V503,IPC!$B$9:$D$855,3,2)</f>
        <v>137.09</v>
      </c>
      <c r="X503" s="128">
        <f>VLOOKUP(O503,IPC!$B$9:$D$855,3,1)</f>
        <v>133.38</v>
      </c>
    </row>
    <row r="504" spans="1:24" s="67" customFormat="1" x14ac:dyDescent="0.25">
      <c r="A504" s="67" t="s">
        <v>76</v>
      </c>
      <c r="B504" s="134" t="s">
        <v>42</v>
      </c>
      <c r="C504" s="258"/>
      <c r="D504" s="296" t="s">
        <v>464</v>
      </c>
      <c r="E504" s="288">
        <v>901550788</v>
      </c>
      <c r="F504" s="83" t="s">
        <v>528</v>
      </c>
      <c r="G504" s="121" t="s">
        <v>108</v>
      </c>
      <c r="H504" s="121" t="s">
        <v>591</v>
      </c>
      <c r="I504" s="69" t="s">
        <v>248</v>
      </c>
      <c r="J504" s="69" t="s">
        <v>217</v>
      </c>
      <c r="K504" s="121" t="s">
        <v>910</v>
      </c>
      <c r="L504" s="87" t="s">
        <v>1437</v>
      </c>
      <c r="M504" s="72">
        <v>1199684</v>
      </c>
      <c r="N504" s="66">
        <f t="shared" si="64"/>
        <v>1199684</v>
      </c>
      <c r="O504" s="137">
        <v>45067</v>
      </c>
      <c r="P504" s="72">
        <f t="shared" si="66"/>
        <v>1233054</v>
      </c>
      <c r="Q504" s="72">
        <f t="shared" si="67"/>
        <v>1233054</v>
      </c>
      <c r="R504" s="129">
        <f t="shared" si="68"/>
        <v>1233054</v>
      </c>
      <c r="S504" s="204" t="e">
        <f t="shared" si="65"/>
        <v>#REF!</v>
      </c>
      <c r="T504" s="125"/>
      <c r="U504" s="126">
        <f t="shared" si="63"/>
        <v>193</v>
      </c>
      <c r="V504" s="127">
        <f t="shared" si="69"/>
        <v>45260</v>
      </c>
      <c r="W504" s="128">
        <f>VLOOKUP(V504,IPC!$B$9:$D$855,3,2)</f>
        <v>137.09</v>
      </c>
      <c r="X504" s="128">
        <f>VLOOKUP(O504,IPC!$B$9:$D$855,3,1)</f>
        <v>133.38</v>
      </c>
    </row>
    <row r="505" spans="1:24" s="67" customFormat="1" x14ac:dyDescent="0.25">
      <c r="A505" s="67" t="s">
        <v>76</v>
      </c>
      <c r="B505" s="134" t="s">
        <v>42</v>
      </c>
      <c r="C505" s="258"/>
      <c r="D505" s="296" t="s">
        <v>464</v>
      </c>
      <c r="E505" s="288">
        <v>901550788</v>
      </c>
      <c r="F505" s="83" t="s">
        <v>528</v>
      </c>
      <c r="G505" s="121" t="s">
        <v>108</v>
      </c>
      <c r="H505" s="121" t="s">
        <v>591</v>
      </c>
      <c r="I505" s="69" t="s">
        <v>248</v>
      </c>
      <c r="J505" s="69" t="s">
        <v>217</v>
      </c>
      <c r="K505" s="121" t="s">
        <v>911</v>
      </c>
      <c r="L505" s="87" t="s">
        <v>1438</v>
      </c>
      <c r="M505" s="72">
        <v>16106610.48</v>
      </c>
      <c r="N505" s="66">
        <f t="shared" si="64"/>
        <v>16106610.48</v>
      </c>
      <c r="O505" s="137">
        <v>45077</v>
      </c>
      <c r="P505" s="72">
        <f t="shared" si="66"/>
        <v>16554620</v>
      </c>
      <c r="Q505" s="72">
        <f t="shared" si="67"/>
        <v>16554620</v>
      </c>
      <c r="R505" s="129">
        <f t="shared" si="68"/>
        <v>16554620</v>
      </c>
      <c r="S505" s="204" t="e">
        <f t="shared" si="65"/>
        <v>#REF!</v>
      </c>
      <c r="T505" s="125"/>
      <c r="U505" s="126">
        <f t="shared" si="63"/>
        <v>183</v>
      </c>
      <c r="V505" s="127">
        <f t="shared" si="69"/>
        <v>45260</v>
      </c>
      <c r="W505" s="128">
        <f>VLOOKUP(V505,IPC!$B$9:$D$855,3,2)</f>
        <v>137.09</v>
      </c>
      <c r="X505" s="128">
        <f>VLOOKUP(O505,IPC!$B$9:$D$855,3,1)</f>
        <v>133.38</v>
      </c>
    </row>
    <row r="506" spans="1:24" s="67" customFormat="1" x14ac:dyDescent="0.25">
      <c r="A506" s="67" t="s">
        <v>76</v>
      </c>
      <c r="B506" s="134" t="s">
        <v>42</v>
      </c>
      <c r="C506" s="258"/>
      <c r="D506" s="296" t="s">
        <v>464</v>
      </c>
      <c r="E506" s="288">
        <v>901550788</v>
      </c>
      <c r="F506" s="83" t="s">
        <v>528</v>
      </c>
      <c r="G506" s="121" t="s">
        <v>108</v>
      </c>
      <c r="H506" s="121" t="s">
        <v>591</v>
      </c>
      <c r="I506" s="69" t="s">
        <v>248</v>
      </c>
      <c r="J506" s="69" t="s">
        <v>217</v>
      </c>
      <c r="K506" s="121" t="s">
        <v>912</v>
      </c>
      <c r="L506" s="87" t="s">
        <v>1439</v>
      </c>
      <c r="M506" s="72">
        <v>3030236.49</v>
      </c>
      <c r="N506" s="66">
        <f t="shared" si="64"/>
        <v>3030236.49</v>
      </c>
      <c r="O506" s="137">
        <v>45077</v>
      </c>
      <c r="P506" s="72">
        <f t="shared" si="66"/>
        <v>3114523</v>
      </c>
      <c r="Q506" s="72">
        <f t="shared" si="67"/>
        <v>3114523</v>
      </c>
      <c r="R506" s="129">
        <f t="shared" si="68"/>
        <v>3114523</v>
      </c>
      <c r="S506" s="204" t="e">
        <f t="shared" si="65"/>
        <v>#REF!</v>
      </c>
      <c r="T506" s="125"/>
      <c r="U506" s="126">
        <f t="shared" si="63"/>
        <v>183</v>
      </c>
      <c r="V506" s="127">
        <f t="shared" si="69"/>
        <v>45260</v>
      </c>
      <c r="W506" s="128">
        <f>VLOOKUP(V506,IPC!$B$9:$D$855,3,2)</f>
        <v>137.09</v>
      </c>
      <c r="X506" s="128">
        <f>VLOOKUP(O506,IPC!$B$9:$D$855,3,1)</f>
        <v>133.38</v>
      </c>
    </row>
    <row r="507" spans="1:24" s="67" customFormat="1" x14ac:dyDescent="0.25">
      <c r="A507" s="67" t="s">
        <v>76</v>
      </c>
      <c r="B507" s="134" t="s">
        <v>42</v>
      </c>
      <c r="C507" s="258"/>
      <c r="D507" s="296" t="s">
        <v>464</v>
      </c>
      <c r="E507" s="288">
        <v>901550788</v>
      </c>
      <c r="F507" s="83" t="s">
        <v>528</v>
      </c>
      <c r="G507" s="121" t="s">
        <v>108</v>
      </c>
      <c r="H507" s="121" t="s">
        <v>591</v>
      </c>
      <c r="I507" s="69" t="s">
        <v>248</v>
      </c>
      <c r="J507" s="69" t="s">
        <v>217</v>
      </c>
      <c r="K507" s="121" t="s">
        <v>913</v>
      </c>
      <c r="L507" s="87" t="s">
        <v>1440</v>
      </c>
      <c r="M507" s="72">
        <v>4719582</v>
      </c>
      <c r="N507" s="66">
        <f t="shared" si="64"/>
        <v>4719582</v>
      </c>
      <c r="O507" s="137">
        <v>45026</v>
      </c>
      <c r="P507" s="72">
        <f t="shared" si="66"/>
        <v>4872044</v>
      </c>
      <c r="Q507" s="72">
        <f t="shared" si="67"/>
        <v>4872044</v>
      </c>
      <c r="R507" s="129">
        <f t="shared" si="68"/>
        <v>4872044</v>
      </c>
      <c r="S507" s="204" t="e">
        <f t="shared" si="65"/>
        <v>#REF!</v>
      </c>
      <c r="T507" s="125"/>
      <c r="U507" s="126">
        <f t="shared" si="63"/>
        <v>234</v>
      </c>
      <c r="V507" s="127">
        <f t="shared" si="69"/>
        <v>45260</v>
      </c>
      <c r="W507" s="128">
        <f>VLOOKUP(V507,IPC!$B$9:$D$855,3,2)</f>
        <v>137.09</v>
      </c>
      <c r="X507" s="128">
        <f>VLOOKUP(O507,IPC!$B$9:$D$855,3,1)</f>
        <v>132.80000000000001</v>
      </c>
    </row>
    <row r="508" spans="1:24" s="67" customFormat="1" x14ac:dyDescent="0.25">
      <c r="A508" s="67" t="s">
        <v>76</v>
      </c>
      <c r="B508" s="134" t="s">
        <v>42</v>
      </c>
      <c r="C508" s="258"/>
      <c r="D508" s="296" t="s">
        <v>464</v>
      </c>
      <c r="E508" s="288">
        <v>901550788</v>
      </c>
      <c r="F508" s="83" t="s">
        <v>528</v>
      </c>
      <c r="G508" s="121" t="s">
        <v>108</v>
      </c>
      <c r="H508" s="121" t="s">
        <v>591</v>
      </c>
      <c r="I508" s="69" t="s">
        <v>248</v>
      </c>
      <c r="J508" s="69" t="s">
        <v>217</v>
      </c>
      <c r="K508" s="121" t="s">
        <v>914</v>
      </c>
      <c r="L508" s="87" t="s">
        <v>1441</v>
      </c>
      <c r="M508" s="72">
        <v>3497225</v>
      </c>
      <c r="N508" s="66">
        <f t="shared" si="64"/>
        <v>3497225</v>
      </c>
      <c r="O508" s="137">
        <v>45026</v>
      </c>
      <c r="P508" s="72">
        <f t="shared" si="66"/>
        <v>3610200</v>
      </c>
      <c r="Q508" s="72">
        <f t="shared" si="67"/>
        <v>3610200</v>
      </c>
      <c r="R508" s="129">
        <f t="shared" si="68"/>
        <v>3610200</v>
      </c>
      <c r="S508" s="204" t="e">
        <f t="shared" si="65"/>
        <v>#REF!</v>
      </c>
      <c r="T508" s="125"/>
      <c r="U508" s="126">
        <f t="shared" si="63"/>
        <v>234</v>
      </c>
      <c r="V508" s="127">
        <f t="shared" si="69"/>
        <v>45260</v>
      </c>
      <c r="W508" s="128">
        <f>VLOOKUP(V508,IPC!$B$9:$D$855,3,2)</f>
        <v>137.09</v>
      </c>
      <c r="X508" s="128">
        <f>VLOOKUP(O508,IPC!$B$9:$D$855,3,1)</f>
        <v>132.80000000000001</v>
      </c>
    </row>
    <row r="509" spans="1:24" s="67" customFormat="1" x14ac:dyDescent="0.25">
      <c r="A509" s="67" t="s">
        <v>76</v>
      </c>
      <c r="B509" s="134" t="s">
        <v>42</v>
      </c>
      <c r="C509" s="258"/>
      <c r="D509" s="296" t="s">
        <v>464</v>
      </c>
      <c r="E509" s="288">
        <v>901550788</v>
      </c>
      <c r="F509" s="83" t="s">
        <v>528</v>
      </c>
      <c r="G509" s="121" t="s">
        <v>108</v>
      </c>
      <c r="H509" s="121" t="s">
        <v>591</v>
      </c>
      <c r="I509" s="69" t="s">
        <v>248</v>
      </c>
      <c r="J509" s="69" t="s">
        <v>217</v>
      </c>
      <c r="K509" s="121" t="s">
        <v>915</v>
      </c>
      <c r="L509" s="87" t="s">
        <v>1442</v>
      </c>
      <c r="M509" s="72">
        <v>4202050</v>
      </c>
      <c r="N509" s="66">
        <f t="shared" si="64"/>
        <v>4202050</v>
      </c>
      <c r="O509" s="137">
        <v>45026</v>
      </c>
      <c r="P509" s="72">
        <f t="shared" si="66"/>
        <v>4337794</v>
      </c>
      <c r="Q509" s="72">
        <f t="shared" si="67"/>
        <v>4337794</v>
      </c>
      <c r="R509" s="129">
        <f t="shared" si="68"/>
        <v>4337794</v>
      </c>
      <c r="S509" s="204" t="e">
        <f t="shared" si="65"/>
        <v>#REF!</v>
      </c>
      <c r="T509" s="125"/>
      <c r="U509" s="126">
        <f t="shared" si="63"/>
        <v>234</v>
      </c>
      <c r="V509" s="127">
        <f t="shared" si="69"/>
        <v>45260</v>
      </c>
      <c r="W509" s="128">
        <f>VLOOKUP(V509,IPC!$B$9:$D$855,3,2)</f>
        <v>137.09</v>
      </c>
      <c r="X509" s="128">
        <f>VLOOKUP(O509,IPC!$B$9:$D$855,3,1)</f>
        <v>132.80000000000001</v>
      </c>
    </row>
    <row r="510" spans="1:24" s="67" customFormat="1" x14ac:dyDescent="0.25">
      <c r="A510" s="67" t="s">
        <v>76</v>
      </c>
      <c r="B510" s="134" t="s">
        <v>42</v>
      </c>
      <c r="C510" s="258"/>
      <c r="D510" s="296" t="s">
        <v>464</v>
      </c>
      <c r="E510" s="288">
        <v>901550788</v>
      </c>
      <c r="F510" s="83" t="s">
        <v>528</v>
      </c>
      <c r="G510" s="121" t="s">
        <v>108</v>
      </c>
      <c r="H510" s="121" t="s">
        <v>591</v>
      </c>
      <c r="I510" s="69" t="s">
        <v>248</v>
      </c>
      <c r="J510" s="69" t="s">
        <v>217</v>
      </c>
      <c r="K510" s="121" t="s">
        <v>916</v>
      </c>
      <c r="L510" s="87" t="s">
        <v>1443</v>
      </c>
      <c r="M510" s="72">
        <v>2107694.31</v>
      </c>
      <c r="N510" s="66">
        <f t="shared" si="64"/>
        <v>2107694.31</v>
      </c>
      <c r="O510" s="137">
        <v>45091</v>
      </c>
      <c r="P510" s="72">
        <f t="shared" si="66"/>
        <v>2159843</v>
      </c>
      <c r="Q510" s="72">
        <f t="shared" si="67"/>
        <v>2159843</v>
      </c>
      <c r="R510" s="129">
        <f t="shared" si="68"/>
        <v>2159843</v>
      </c>
      <c r="S510" s="204" t="e">
        <f t="shared" si="65"/>
        <v>#REF!</v>
      </c>
      <c r="T510" s="125"/>
      <c r="U510" s="126">
        <f t="shared" si="63"/>
        <v>169</v>
      </c>
      <c r="V510" s="127">
        <f t="shared" si="69"/>
        <v>45260</v>
      </c>
      <c r="W510" s="128">
        <f>VLOOKUP(V510,IPC!$B$9:$D$855,3,2)</f>
        <v>137.09</v>
      </c>
      <c r="X510" s="128">
        <f>VLOOKUP(O510,IPC!$B$9:$D$855,3,1)</f>
        <v>133.78</v>
      </c>
    </row>
    <row r="511" spans="1:24" s="67" customFormat="1" x14ac:dyDescent="0.25">
      <c r="A511" s="67" t="s">
        <v>76</v>
      </c>
      <c r="B511" s="134" t="s">
        <v>42</v>
      </c>
      <c r="C511" s="258"/>
      <c r="D511" s="296" t="s">
        <v>464</v>
      </c>
      <c r="E511" s="288">
        <v>901550788</v>
      </c>
      <c r="F511" s="83" t="s">
        <v>528</v>
      </c>
      <c r="G511" s="121" t="s">
        <v>108</v>
      </c>
      <c r="H511" s="121" t="s">
        <v>591</v>
      </c>
      <c r="I511" s="69" t="s">
        <v>248</v>
      </c>
      <c r="J511" s="69" t="s">
        <v>217</v>
      </c>
      <c r="K511" s="121" t="s">
        <v>917</v>
      </c>
      <c r="L511" s="87" t="s">
        <v>1444</v>
      </c>
      <c r="M511" s="72">
        <v>15435406.08</v>
      </c>
      <c r="N511" s="66">
        <f t="shared" si="64"/>
        <v>15435406.08</v>
      </c>
      <c r="O511" s="137">
        <v>45091</v>
      </c>
      <c r="P511" s="72">
        <f t="shared" si="66"/>
        <v>15817311</v>
      </c>
      <c r="Q511" s="72">
        <f t="shared" si="67"/>
        <v>15817311</v>
      </c>
      <c r="R511" s="129">
        <f t="shared" si="68"/>
        <v>15817311</v>
      </c>
      <c r="S511" s="204" t="e">
        <f t="shared" si="65"/>
        <v>#REF!</v>
      </c>
      <c r="T511" s="125"/>
      <c r="U511" s="126">
        <f t="shared" si="63"/>
        <v>169</v>
      </c>
      <c r="V511" s="127">
        <f t="shared" si="69"/>
        <v>45260</v>
      </c>
      <c r="W511" s="128">
        <f>VLOOKUP(V511,IPC!$B$9:$D$855,3,2)</f>
        <v>137.09</v>
      </c>
      <c r="X511" s="128">
        <f>VLOOKUP(O511,IPC!$B$9:$D$855,3,1)</f>
        <v>133.78</v>
      </c>
    </row>
    <row r="512" spans="1:24" s="67" customFormat="1" x14ac:dyDescent="0.25">
      <c r="A512" s="67" t="s">
        <v>76</v>
      </c>
      <c r="B512" s="134" t="s">
        <v>42</v>
      </c>
      <c r="C512" s="258"/>
      <c r="D512" s="296" t="s">
        <v>464</v>
      </c>
      <c r="E512" s="288">
        <v>901550788</v>
      </c>
      <c r="F512" s="83" t="s">
        <v>528</v>
      </c>
      <c r="G512" s="121" t="s">
        <v>108</v>
      </c>
      <c r="H512" s="121" t="s">
        <v>591</v>
      </c>
      <c r="I512" s="69" t="s">
        <v>248</v>
      </c>
      <c r="J512" s="69" t="s">
        <v>217</v>
      </c>
      <c r="K512" s="121" t="s">
        <v>918</v>
      </c>
      <c r="L512" s="87" t="s">
        <v>1445</v>
      </c>
      <c r="M512" s="72">
        <v>2074702.49</v>
      </c>
      <c r="N512" s="66">
        <f t="shared" si="64"/>
        <v>2074702.49</v>
      </c>
      <c r="O512" s="137">
        <v>45118</v>
      </c>
      <c r="P512" s="72">
        <f t="shared" si="66"/>
        <v>2115440</v>
      </c>
      <c r="Q512" s="72">
        <f t="shared" si="67"/>
        <v>2115440</v>
      </c>
      <c r="R512" s="129">
        <f t="shared" si="68"/>
        <v>2115440</v>
      </c>
      <c r="S512" s="204" t="e">
        <f t="shared" si="65"/>
        <v>#REF!</v>
      </c>
      <c r="T512" s="125"/>
      <c r="U512" s="126">
        <f t="shared" si="63"/>
        <v>142</v>
      </c>
      <c r="V512" s="127">
        <f t="shared" si="69"/>
        <v>45260</v>
      </c>
      <c r="W512" s="128">
        <f>VLOOKUP(V512,IPC!$B$9:$D$855,3,2)</f>
        <v>137.09</v>
      </c>
      <c r="X512" s="128">
        <f>VLOOKUP(O512,IPC!$B$9:$D$855,3,1)</f>
        <v>134.44999999999999</v>
      </c>
    </row>
    <row r="513" spans="1:24" s="67" customFormat="1" x14ac:dyDescent="0.25">
      <c r="A513" s="67" t="s">
        <v>76</v>
      </c>
      <c r="B513" s="134" t="s">
        <v>42</v>
      </c>
      <c r="C513" s="258"/>
      <c r="D513" s="296" t="s">
        <v>464</v>
      </c>
      <c r="E513" s="288">
        <v>901550788</v>
      </c>
      <c r="F513" s="83" t="s">
        <v>528</v>
      </c>
      <c r="G513" s="121" t="s">
        <v>108</v>
      </c>
      <c r="H513" s="121" t="s">
        <v>591</v>
      </c>
      <c r="I513" s="69" t="s">
        <v>248</v>
      </c>
      <c r="J513" s="69" t="s">
        <v>217</v>
      </c>
      <c r="K513" s="121" t="s">
        <v>919</v>
      </c>
      <c r="L513" s="87" t="s">
        <v>1446</v>
      </c>
      <c r="M513" s="72">
        <v>972186.7</v>
      </c>
      <c r="N513" s="66">
        <f t="shared" si="64"/>
        <v>972186.7</v>
      </c>
      <c r="O513" s="137">
        <v>45141</v>
      </c>
      <c r="P513" s="72">
        <f t="shared" si="66"/>
        <v>984394</v>
      </c>
      <c r="Q513" s="72">
        <f t="shared" si="67"/>
        <v>984394</v>
      </c>
      <c r="R513" s="129">
        <f t="shared" si="68"/>
        <v>984394</v>
      </c>
      <c r="S513" s="204" t="e">
        <f t="shared" si="65"/>
        <v>#REF!</v>
      </c>
      <c r="T513" s="125"/>
      <c r="U513" s="126">
        <f t="shared" si="63"/>
        <v>119</v>
      </c>
      <c r="V513" s="127">
        <f t="shared" si="69"/>
        <v>45260</v>
      </c>
      <c r="W513" s="128">
        <f>VLOOKUP(V513,IPC!$B$9:$D$855,3,2)</f>
        <v>137.09</v>
      </c>
      <c r="X513" s="128">
        <f>VLOOKUP(O513,IPC!$B$9:$D$855,3,1)</f>
        <v>135.38999999999999</v>
      </c>
    </row>
    <row r="514" spans="1:24" s="67" customFormat="1" x14ac:dyDescent="0.25">
      <c r="A514" s="67" t="s">
        <v>76</v>
      </c>
      <c r="B514" s="134" t="s">
        <v>42</v>
      </c>
      <c r="C514" s="258"/>
      <c r="D514" s="296" t="s">
        <v>464</v>
      </c>
      <c r="E514" s="288">
        <v>901550788</v>
      </c>
      <c r="F514" s="83" t="s">
        <v>528</v>
      </c>
      <c r="G514" s="121" t="s">
        <v>108</v>
      </c>
      <c r="H514" s="121" t="s">
        <v>591</v>
      </c>
      <c r="I514" s="69" t="s">
        <v>248</v>
      </c>
      <c r="J514" s="69" t="s">
        <v>217</v>
      </c>
      <c r="K514" s="121" t="s">
        <v>920</v>
      </c>
      <c r="L514" s="87" t="s">
        <v>1447</v>
      </c>
      <c r="M514" s="72">
        <v>100269.4</v>
      </c>
      <c r="N514" s="66">
        <f t="shared" si="64"/>
        <v>100269.4</v>
      </c>
      <c r="O514" s="137">
        <v>45141</v>
      </c>
      <c r="P514" s="72">
        <f t="shared" si="66"/>
        <v>101528</v>
      </c>
      <c r="Q514" s="72">
        <f t="shared" si="67"/>
        <v>101528</v>
      </c>
      <c r="R514" s="129">
        <f t="shared" si="68"/>
        <v>101528</v>
      </c>
      <c r="S514" s="204" t="e">
        <f t="shared" si="65"/>
        <v>#REF!</v>
      </c>
      <c r="T514" s="125"/>
      <c r="U514" s="126">
        <f t="shared" si="63"/>
        <v>119</v>
      </c>
      <c r="V514" s="127">
        <f t="shared" si="69"/>
        <v>45260</v>
      </c>
      <c r="W514" s="128">
        <f>VLOOKUP(V514,IPC!$B$9:$D$855,3,2)</f>
        <v>137.09</v>
      </c>
      <c r="X514" s="128">
        <f>VLOOKUP(O514,IPC!$B$9:$D$855,3,1)</f>
        <v>135.38999999999999</v>
      </c>
    </row>
    <row r="515" spans="1:24" s="67" customFormat="1" x14ac:dyDescent="0.25">
      <c r="A515" s="67" t="s">
        <v>76</v>
      </c>
      <c r="B515" s="134" t="s">
        <v>42</v>
      </c>
      <c r="C515" s="258"/>
      <c r="D515" s="296" t="s">
        <v>464</v>
      </c>
      <c r="E515" s="288">
        <v>901550788</v>
      </c>
      <c r="F515" s="83" t="s">
        <v>528</v>
      </c>
      <c r="G515" s="121" t="s">
        <v>108</v>
      </c>
      <c r="H515" s="121" t="s">
        <v>591</v>
      </c>
      <c r="I515" s="69" t="s">
        <v>248</v>
      </c>
      <c r="J515" s="69" t="s">
        <v>217</v>
      </c>
      <c r="K515" s="121" t="s">
        <v>921</v>
      </c>
      <c r="L515" s="87" t="s">
        <v>1448</v>
      </c>
      <c r="M515" s="72">
        <v>1641105.36</v>
      </c>
      <c r="N515" s="66">
        <f t="shared" si="64"/>
        <v>1641105.36</v>
      </c>
      <c r="O515" s="137">
        <v>45155</v>
      </c>
      <c r="P515" s="72">
        <f t="shared" si="66"/>
        <v>1661712</v>
      </c>
      <c r="Q515" s="72">
        <f t="shared" si="67"/>
        <v>1661712</v>
      </c>
      <c r="R515" s="129">
        <f t="shared" si="68"/>
        <v>1661712</v>
      </c>
      <c r="S515" s="204" t="e">
        <f t="shared" si="65"/>
        <v>#REF!</v>
      </c>
      <c r="T515" s="125"/>
      <c r="U515" s="126">
        <f t="shared" si="63"/>
        <v>105</v>
      </c>
      <c r="V515" s="127">
        <f t="shared" si="69"/>
        <v>45260</v>
      </c>
      <c r="W515" s="128">
        <f>VLOOKUP(V515,IPC!$B$9:$D$855,3,2)</f>
        <v>137.09</v>
      </c>
      <c r="X515" s="128">
        <f>VLOOKUP(O515,IPC!$B$9:$D$855,3,1)</f>
        <v>135.38999999999999</v>
      </c>
    </row>
    <row r="516" spans="1:24" s="67" customFormat="1" x14ac:dyDescent="0.25">
      <c r="A516" s="67" t="s">
        <v>76</v>
      </c>
      <c r="B516" s="134" t="s">
        <v>42</v>
      </c>
      <c r="C516" s="258"/>
      <c r="D516" s="296" t="s">
        <v>464</v>
      </c>
      <c r="E516" s="288">
        <v>901550788</v>
      </c>
      <c r="F516" s="83" t="s">
        <v>528</v>
      </c>
      <c r="G516" s="121" t="s">
        <v>108</v>
      </c>
      <c r="H516" s="121" t="s">
        <v>591</v>
      </c>
      <c r="I516" s="69" t="s">
        <v>248</v>
      </c>
      <c r="J516" s="69" t="s">
        <v>217</v>
      </c>
      <c r="K516" s="121" t="s">
        <v>922</v>
      </c>
      <c r="L516" s="87" t="s">
        <v>1449</v>
      </c>
      <c r="M516" s="72">
        <v>1618461</v>
      </c>
      <c r="N516" s="66">
        <f t="shared" si="64"/>
        <v>1618461</v>
      </c>
      <c r="O516" s="137">
        <v>45168</v>
      </c>
      <c r="P516" s="72">
        <f t="shared" si="66"/>
        <v>1638783</v>
      </c>
      <c r="Q516" s="72">
        <f t="shared" si="67"/>
        <v>1638783</v>
      </c>
      <c r="R516" s="129">
        <f t="shared" si="68"/>
        <v>1638783</v>
      </c>
      <c r="S516" s="204" t="e">
        <f t="shared" si="65"/>
        <v>#REF!</v>
      </c>
      <c r="T516" s="125"/>
      <c r="U516" s="126">
        <f t="shared" si="63"/>
        <v>92</v>
      </c>
      <c r="V516" s="127">
        <f t="shared" si="69"/>
        <v>45260</v>
      </c>
      <c r="W516" s="128">
        <f>VLOOKUP(V516,IPC!$B$9:$D$855,3,2)</f>
        <v>137.09</v>
      </c>
      <c r="X516" s="128">
        <f>VLOOKUP(O516,IPC!$B$9:$D$855,3,1)</f>
        <v>135.38999999999999</v>
      </c>
    </row>
    <row r="517" spans="1:24" s="67" customFormat="1" x14ac:dyDescent="0.25">
      <c r="A517" s="67" t="s">
        <v>76</v>
      </c>
      <c r="B517" s="134" t="s">
        <v>42</v>
      </c>
      <c r="C517" s="258"/>
      <c r="D517" s="296" t="s">
        <v>465</v>
      </c>
      <c r="E517" s="288">
        <v>900765180</v>
      </c>
      <c r="F517" s="83" t="s">
        <v>529</v>
      </c>
      <c r="G517" s="121" t="s">
        <v>239</v>
      </c>
      <c r="H517" s="121" t="s">
        <v>592</v>
      </c>
      <c r="I517" s="69" t="s">
        <v>248</v>
      </c>
      <c r="J517" s="69" t="s">
        <v>217</v>
      </c>
      <c r="K517" s="121" t="s">
        <v>923</v>
      </c>
      <c r="L517" s="87" t="s">
        <v>1450</v>
      </c>
      <c r="M517" s="72">
        <v>4000000</v>
      </c>
      <c r="N517" s="66">
        <f t="shared" si="64"/>
        <v>4000000</v>
      </c>
      <c r="O517" s="137">
        <v>45026</v>
      </c>
      <c r="P517" s="72">
        <f t="shared" si="66"/>
        <v>4129217</v>
      </c>
      <c r="Q517" s="72">
        <f t="shared" si="67"/>
        <v>4129217</v>
      </c>
      <c r="R517" s="129">
        <f t="shared" si="68"/>
        <v>4129217</v>
      </c>
      <c r="S517" s="204" t="e">
        <f t="shared" si="65"/>
        <v>#REF!</v>
      </c>
      <c r="T517" s="125"/>
      <c r="U517" s="126">
        <f t="shared" si="63"/>
        <v>234</v>
      </c>
      <c r="V517" s="127">
        <f t="shared" si="69"/>
        <v>45260</v>
      </c>
      <c r="W517" s="128">
        <f>VLOOKUP(V517,IPC!$B$9:$D$855,3,2)</f>
        <v>137.09</v>
      </c>
      <c r="X517" s="128">
        <f>VLOOKUP(O517,IPC!$B$9:$D$855,3,1)</f>
        <v>132.80000000000001</v>
      </c>
    </row>
    <row r="518" spans="1:24" s="67" customFormat="1" x14ac:dyDescent="0.25">
      <c r="A518" s="67" t="s">
        <v>76</v>
      </c>
      <c r="B518" s="134" t="s">
        <v>42</v>
      </c>
      <c r="C518" s="258"/>
      <c r="D518" s="296" t="s">
        <v>465</v>
      </c>
      <c r="E518" s="288">
        <v>900765180</v>
      </c>
      <c r="F518" s="83" t="s">
        <v>529</v>
      </c>
      <c r="G518" s="121" t="s">
        <v>239</v>
      </c>
      <c r="H518" s="121" t="s">
        <v>592</v>
      </c>
      <c r="I518" s="69" t="s">
        <v>248</v>
      </c>
      <c r="J518" s="69" t="s">
        <v>217</v>
      </c>
      <c r="K518" s="121" t="s">
        <v>924</v>
      </c>
      <c r="L518" s="87" t="s">
        <v>1451</v>
      </c>
      <c r="M518" s="72">
        <v>1875000</v>
      </c>
      <c r="N518" s="66">
        <f t="shared" si="64"/>
        <v>1875000</v>
      </c>
      <c r="O518" s="137">
        <v>45053</v>
      </c>
      <c r="P518" s="72">
        <f t="shared" si="66"/>
        <v>1927154</v>
      </c>
      <c r="Q518" s="72">
        <f t="shared" si="67"/>
        <v>1927154</v>
      </c>
      <c r="R518" s="129">
        <f t="shared" si="68"/>
        <v>1927154</v>
      </c>
      <c r="S518" s="204" t="e">
        <f t="shared" si="65"/>
        <v>#REF!</v>
      </c>
      <c r="T518" s="125"/>
      <c r="U518" s="126">
        <f t="shared" si="63"/>
        <v>207</v>
      </c>
      <c r="V518" s="127">
        <f t="shared" si="69"/>
        <v>45260</v>
      </c>
      <c r="W518" s="128">
        <f>VLOOKUP(V518,IPC!$B$9:$D$855,3,2)</f>
        <v>137.09</v>
      </c>
      <c r="X518" s="128">
        <f>VLOOKUP(O518,IPC!$B$9:$D$855,3,1)</f>
        <v>133.38</v>
      </c>
    </row>
    <row r="519" spans="1:24" s="67" customFormat="1" x14ac:dyDescent="0.25">
      <c r="A519" s="67" t="s">
        <v>76</v>
      </c>
      <c r="B519" s="134" t="s">
        <v>42</v>
      </c>
      <c r="C519" s="258"/>
      <c r="D519" s="296" t="s">
        <v>465</v>
      </c>
      <c r="E519" s="288">
        <v>900765180</v>
      </c>
      <c r="F519" s="83" t="s">
        <v>529</v>
      </c>
      <c r="G519" s="121" t="s">
        <v>239</v>
      </c>
      <c r="H519" s="121" t="s">
        <v>592</v>
      </c>
      <c r="I519" s="69" t="s">
        <v>248</v>
      </c>
      <c r="J519" s="69" t="s">
        <v>217</v>
      </c>
      <c r="K519" s="121" t="s">
        <v>684</v>
      </c>
      <c r="L519" s="87" t="s">
        <v>1211</v>
      </c>
      <c r="M519" s="72">
        <v>1300000</v>
      </c>
      <c r="N519" s="66">
        <f t="shared" si="64"/>
        <v>1300000</v>
      </c>
      <c r="O519" s="137">
        <v>45054</v>
      </c>
      <c r="P519" s="72">
        <f t="shared" si="66"/>
        <v>1336160</v>
      </c>
      <c r="Q519" s="72">
        <f t="shared" si="67"/>
        <v>1336160</v>
      </c>
      <c r="R519" s="129">
        <f t="shared" si="68"/>
        <v>1336160</v>
      </c>
      <c r="S519" s="204" t="e">
        <f t="shared" si="65"/>
        <v>#REF!</v>
      </c>
      <c r="T519" s="125"/>
      <c r="U519" s="126">
        <f t="shared" si="63"/>
        <v>206</v>
      </c>
      <c r="V519" s="127">
        <f t="shared" si="69"/>
        <v>45260</v>
      </c>
      <c r="W519" s="128">
        <f>VLOOKUP(V519,IPC!$B$9:$D$855,3,2)</f>
        <v>137.09</v>
      </c>
      <c r="X519" s="128">
        <f>VLOOKUP(O519,IPC!$B$9:$D$855,3,1)</f>
        <v>133.38</v>
      </c>
    </row>
    <row r="520" spans="1:24" s="67" customFormat="1" x14ac:dyDescent="0.25">
      <c r="A520" s="67" t="s">
        <v>76</v>
      </c>
      <c r="B520" s="134" t="s">
        <v>42</v>
      </c>
      <c r="C520" s="258"/>
      <c r="D520" s="296" t="s">
        <v>465</v>
      </c>
      <c r="E520" s="288">
        <v>900765180</v>
      </c>
      <c r="F520" s="83" t="s">
        <v>529</v>
      </c>
      <c r="G520" s="121" t="s">
        <v>239</v>
      </c>
      <c r="H520" s="121" t="s">
        <v>592</v>
      </c>
      <c r="I520" s="69" t="s">
        <v>248</v>
      </c>
      <c r="J520" s="69" t="s">
        <v>217</v>
      </c>
      <c r="K520" s="121" t="s">
        <v>925</v>
      </c>
      <c r="L520" s="87" t="s">
        <v>1452</v>
      </c>
      <c r="M520" s="72">
        <v>2565000</v>
      </c>
      <c r="N520" s="66">
        <f t="shared" si="64"/>
        <v>2565000</v>
      </c>
      <c r="O520" s="137">
        <v>45067</v>
      </c>
      <c r="P520" s="72">
        <f t="shared" si="66"/>
        <v>2636346</v>
      </c>
      <c r="Q520" s="72">
        <f t="shared" si="67"/>
        <v>2636346</v>
      </c>
      <c r="R520" s="129">
        <f t="shared" si="68"/>
        <v>2636346</v>
      </c>
      <c r="S520" s="204" t="e">
        <f t="shared" si="65"/>
        <v>#REF!</v>
      </c>
      <c r="T520" s="125"/>
      <c r="U520" s="126">
        <f t="shared" si="63"/>
        <v>193</v>
      </c>
      <c r="V520" s="127">
        <f t="shared" si="69"/>
        <v>45260</v>
      </c>
      <c r="W520" s="128">
        <f>VLOOKUP(V520,IPC!$B$9:$D$855,3,2)</f>
        <v>137.09</v>
      </c>
      <c r="X520" s="128">
        <f>VLOOKUP(O520,IPC!$B$9:$D$855,3,1)</f>
        <v>133.38</v>
      </c>
    </row>
    <row r="521" spans="1:24" s="67" customFormat="1" x14ac:dyDescent="0.25">
      <c r="A521" s="67" t="s">
        <v>76</v>
      </c>
      <c r="B521" s="134" t="s">
        <v>42</v>
      </c>
      <c r="C521" s="258"/>
      <c r="D521" s="296" t="s">
        <v>465</v>
      </c>
      <c r="E521" s="288">
        <v>900765180</v>
      </c>
      <c r="F521" s="83" t="s">
        <v>529</v>
      </c>
      <c r="G521" s="121" t="s">
        <v>239</v>
      </c>
      <c r="H521" s="121" t="s">
        <v>592</v>
      </c>
      <c r="I521" s="69" t="s">
        <v>248</v>
      </c>
      <c r="J521" s="69" t="s">
        <v>217</v>
      </c>
      <c r="K521" s="121" t="s">
        <v>926</v>
      </c>
      <c r="L521" s="87" t="s">
        <v>1453</v>
      </c>
      <c r="M521" s="72">
        <v>1050000</v>
      </c>
      <c r="N521" s="66">
        <f t="shared" si="64"/>
        <v>1050000</v>
      </c>
      <c r="O521" s="137">
        <v>45086</v>
      </c>
      <c r="P521" s="72">
        <f t="shared" si="66"/>
        <v>1075979</v>
      </c>
      <c r="Q521" s="72">
        <f t="shared" si="67"/>
        <v>1075979</v>
      </c>
      <c r="R521" s="129">
        <f t="shared" si="68"/>
        <v>1075979</v>
      </c>
      <c r="S521" s="204" t="e">
        <f t="shared" si="65"/>
        <v>#REF!</v>
      </c>
      <c r="T521" s="125"/>
      <c r="U521" s="126">
        <f t="shared" si="63"/>
        <v>174</v>
      </c>
      <c r="V521" s="127">
        <f t="shared" si="69"/>
        <v>45260</v>
      </c>
      <c r="W521" s="128">
        <f>VLOOKUP(V521,IPC!$B$9:$D$855,3,2)</f>
        <v>137.09</v>
      </c>
      <c r="X521" s="128">
        <f>VLOOKUP(O521,IPC!$B$9:$D$855,3,1)</f>
        <v>133.78</v>
      </c>
    </row>
    <row r="522" spans="1:24" s="67" customFormat="1" x14ac:dyDescent="0.25">
      <c r="A522" s="67" t="s">
        <v>76</v>
      </c>
      <c r="B522" s="134" t="s">
        <v>42</v>
      </c>
      <c r="C522" s="258"/>
      <c r="D522" s="296" t="s">
        <v>465</v>
      </c>
      <c r="E522" s="288">
        <v>900765180</v>
      </c>
      <c r="F522" s="83" t="s">
        <v>529</v>
      </c>
      <c r="G522" s="121" t="s">
        <v>239</v>
      </c>
      <c r="H522" s="121" t="s">
        <v>592</v>
      </c>
      <c r="I522" s="69" t="s">
        <v>248</v>
      </c>
      <c r="J522" s="69" t="s">
        <v>217</v>
      </c>
      <c r="K522" s="121" t="s">
        <v>927</v>
      </c>
      <c r="L522" s="87" t="s">
        <v>1454</v>
      </c>
      <c r="M522" s="72">
        <v>750000</v>
      </c>
      <c r="N522" s="66">
        <f t="shared" si="64"/>
        <v>750000</v>
      </c>
      <c r="O522" s="137">
        <v>45094</v>
      </c>
      <c r="P522" s="72">
        <f t="shared" si="66"/>
        <v>768557</v>
      </c>
      <c r="Q522" s="72">
        <f t="shared" si="67"/>
        <v>768557</v>
      </c>
      <c r="R522" s="129">
        <f t="shared" si="68"/>
        <v>768557</v>
      </c>
      <c r="S522" s="204" t="e">
        <f t="shared" si="65"/>
        <v>#REF!</v>
      </c>
      <c r="T522" s="125"/>
      <c r="U522" s="126">
        <f t="shared" si="63"/>
        <v>166</v>
      </c>
      <c r="V522" s="127">
        <f t="shared" si="69"/>
        <v>45260</v>
      </c>
      <c r="W522" s="128">
        <f>VLOOKUP(V522,IPC!$B$9:$D$855,3,2)</f>
        <v>137.09</v>
      </c>
      <c r="X522" s="128">
        <f>VLOOKUP(O522,IPC!$B$9:$D$855,3,1)</f>
        <v>133.78</v>
      </c>
    </row>
    <row r="523" spans="1:24" s="67" customFormat="1" x14ac:dyDescent="0.25">
      <c r="A523" s="67" t="s">
        <v>76</v>
      </c>
      <c r="B523" s="134" t="s">
        <v>42</v>
      </c>
      <c r="C523" s="258"/>
      <c r="D523" s="296" t="s">
        <v>465</v>
      </c>
      <c r="E523" s="288">
        <v>900765180</v>
      </c>
      <c r="F523" s="83" t="s">
        <v>529</v>
      </c>
      <c r="G523" s="121" t="s">
        <v>239</v>
      </c>
      <c r="H523" s="121" t="s">
        <v>592</v>
      </c>
      <c r="I523" s="69" t="s">
        <v>248</v>
      </c>
      <c r="J523" s="69" t="s">
        <v>217</v>
      </c>
      <c r="K523" s="121" t="s">
        <v>928</v>
      </c>
      <c r="L523" s="87" t="s">
        <v>1455</v>
      </c>
      <c r="M523" s="72">
        <v>1370000</v>
      </c>
      <c r="N523" s="66">
        <f t="shared" si="64"/>
        <v>1370000</v>
      </c>
      <c r="O523" s="137">
        <v>45100</v>
      </c>
      <c r="P523" s="72">
        <f t="shared" si="66"/>
        <v>1403897</v>
      </c>
      <c r="Q523" s="72">
        <f t="shared" si="67"/>
        <v>1403897</v>
      </c>
      <c r="R523" s="129">
        <f t="shared" si="68"/>
        <v>1403897</v>
      </c>
      <c r="S523" s="204" t="e">
        <f t="shared" si="65"/>
        <v>#REF!</v>
      </c>
      <c r="T523" s="125"/>
      <c r="U523" s="126">
        <f t="shared" si="63"/>
        <v>160</v>
      </c>
      <c r="V523" s="127">
        <f t="shared" si="69"/>
        <v>45260</v>
      </c>
      <c r="W523" s="128">
        <f>VLOOKUP(V523,IPC!$B$9:$D$855,3,2)</f>
        <v>137.09</v>
      </c>
      <c r="X523" s="128">
        <f>VLOOKUP(O523,IPC!$B$9:$D$855,3,1)</f>
        <v>133.78</v>
      </c>
    </row>
    <row r="524" spans="1:24" s="67" customFormat="1" x14ac:dyDescent="0.25">
      <c r="A524" s="67" t="s">
        <v>76</v>
      </c>
      <c r="B524" s="134" t="s">
        <v>42</v>
      </c>
      <c r="C524" s="258"/>
      <c r="D524" s="296" t="s">
        <v>466</v>
      </c>
      <c r="E524" s="288">
        <v>901143774</v>
      </c>
      <c r="F524" s="83" t="s">
        <v>530</v>
      </c>
      <c r="G524" s="121" t="s">
        <v>108</v>
      </c>
      <c r="H524" s="121" t="s">
        <v>593</v>
      </c>
      <c r="I524" s="69" t="s">
        <v>248</v>
      </c>
      <c r="J524" s="69" t="s">
        <v>217</v>
      </c>
      <c r="K524" s="121" t="s">
        <v>929</v>
      </c>
      <c r="L524" s="87" t="s">
        <v>1456</v>
      </c>
      <c r="M524" s="72">
        <v>3897293.3</v>
      </c>
      <c r="N524" s="66">
        <f t="shared" si="64"/>
        <v>3897293.3</v>
      </c>
      <c r="O524" s="137">
        <v>44705</v>
      </c>
      <c r="P524" s="72">
        <f t="shared" si="66"/>
        <v>4501095</v>
      </c>
      <c r="Q524" s="72">
        <f t="shared" si="67"/>
        <v>4501095</v>
      </c>
      <c r="R524" s="129">
        <f t="shared" si="68"/>
        <v>4501095</v>
      </c>
      <c r="S524" s="204" t="e">
        <f t="shared" si="65"/>
        <v>#REF!</v>
      </c>
      <c r="T524" s="125"/>
      <c r="U524" s="126">
        <f t="shared" si="63"/>
        <v>555</v>
      </c>
      <c r="V524" s="127">
        <f t="shared" si="69"/>
        <v>45260</v>
      </c>
      <c r="W524" s="128">
        <f>VLOOKUP(V524,IPC!$B$9:$D$855,3,2)</f>
        <v>137.09</v>
      </c>
      <c r="X524" s="128">
        <f>VLOOKUP(O524,IPC!$B$9:$D$855,3,1)</f>
        <v>118.7</v>
      </c>
    </row>
    <row r="525" spans="1:24" s="67" customFormat="1" x14ac:dyDescent="0.25">
      <c r="A525" s="67" t="s">
        <v>76</v>
      </c>
      <c r="B525" s="134" t="s">
        <v>42</v>
      </c>
      <c r="C525" s="258"/>
      <c r="D525" s="296" t="s">
        <v>466</v>
      </c>
      <c r="E525" s="288">
        <v>901143774</v>
      </c>
      <c r="F525" s="83" t="s">
        <v>530</v>
      </c>
      <c r="G525" s="121" t="s">
        <v>108</v>
      </c>
      <c r="H525" s="121" t="s">
        <v>593</v>
      </c>
      <c r="I525" s="69" t="s">
        <v>248</v>
      </c>
      <c r="J525" s="69" t="s">
        <v>217</v>
      </c>
      <c r="K525" s="121" t="s">
        <v>930</v>
      </c>
      <c r="L525" s="87" t="s">
        <v>1457</v>
      </c>
      <c r="M525" s="72">
        <v>6299461.1900000004</v>
      </c>
      <c r="N525" s="66">
        <f t="shared" si="64"/>
        <v>6299461.1900000004</v>
      </c>
      <c r="O525" s="137">
        <v>44759</v>
      </c>
      <c r="P525" s="72">
        <f t="shared" si="66"/>
        <v>7180453</v>
      </c>
      <c r="Q525" s="72">
        <f t="shared" si="67"/>
        <v>7180453</v>
      </c>
      <c r="R525" s="129">
        <f t="shared" si="68"/>
        <v>7180453</v>
      </c>
      <c r="S525" s="204" t="e">
        <f t="shared" si="65"/>
        <v>#REF!</v>
      </c>
      <c r="T525" s="125"/>
      <c r="U525" s="126">
        <f t="shared" si="63"/>
        <v>501</v>
      </c>
      <c r="V525" s="127">
        <f t="shared" si="69"/>
        <v>45260</v>
      </c>
      <c r="W525" s="128">
        <f>VLOOKUP(V525,IPC!$B$9:$D$855,3,2)</f>
        <v>137.09</v>
      </c>
      <c r="X525" s="128">
        <f>VLOOKUP(O525,IPC!$B$9:$D$855,3,1)</f>
        <v>120.27</v>
      </c>
    </row>
    <row r="526" spans="1:24" s="67" customFormat="1" x14ac:dyDescent="0.25">
      <c r="A526" s="67" t="s">
        <v>76</v>
      </c>
      <c r="B526" s="134" t="s">
        <v>42</v>
      </c>
      <c r="C526" s="258"/>
      <c r="D526" s="296" t="s">
        <v>466</v>
      </c>
      <c r="E526" s="288">
        <v>901143774</v>
      </c>
      <c r="F526" s="83" t="s">
        <v>530</v>
      </c>
      <c r="G526" s="121" t="s">
        <v>108</v>
      </c>
      <c r="H526" s="121" t="s">
        <v>593</v>
      </c>
      <c r="I526" s="69" t="s">
        <v>248</v>
      </c>
      <c r="J526" s="69" t="s">
        <v>217</v>
      </c>
      <c r="K526" s="121" t="s">
        <v>931</v>
      </c>
      <c r="L526" s="87" t="s">
        <v>1458</v>
      </c>
      <c r="M526" s="72">
        <v>6295142.0899999999</v>
      </c>
      <c r="N526" s="66">
        <f t="shared" si="64"/>
        <v>6295142.0899999999</v>
      </c>
      <c r="O526" s="137">
        <v>44759</v>
      </c>
      <c r="P526" s="72">
        <f t="shared" si="66"/>
        <v>7175530</v>
      </c>
      <c r="Q526" s="72">
        <f t="shared" si="67"/>
        <v>7175530</v>
      </c>
      <c r="R526" s="129">
        <f t="shared" si="68"/>
        <v>7175530</v>
      </c>
      <c r="S526" s="204" t="e">
        <f t="shared" si="65"/>
        <v>#REF!</v>
      </c>
      <c r="T526" s="125"/>
      <c r="U526" s="126">
        <f t="shared" si="63"/>
        <v>501</v>
      </c>
      <c r="V526" s="127">
        <f t="shared" si="69"/>
        <v>45260</v>
      </c>
      <c r="W526" s="128">
        <f>VLOOKUP(V526,IPC!$B$9:$D$855,3,2)</f>
        <v>137.09</v>
      </c>
      <c r="X526" s="128">
        <f>VLOOKUP(O526,IPC!$B$9:$D$855,3,1)</f>
        <v>120.27</v>
      </c>
    </row>
    <row r="527" spans="1:24" s="67" customFormat="1" x14ac:dyDescent="0.25">
      <c r="A527" s="67" t="s">
        <v>76</v>
      </c>
      <c r="B527" s="134" t="s">
        <v>42</v>
      </c>
      <c r="C527" s="258"/>
      <c r="D527" s="296" t="s">
        <v>466</v>
      </c>
      <c r="E527" s="288">
        <v>901143774</v>
      </c>
      <c r="F527" s="83" t="s">
        <v>530</v>
      </c>
      <c r="G527" s="121" t="s">
        <v>108</v>
      </c>
      <c r="H527" s="121" t="s">
        <v>593</v>
      </c>
      <c r="I527" s="69" t="s">
        <v>248</v>
      </c>
      <c r="J527" s="69" t="s">
        <v>217</v>
      </c>
      <c r="K527" s="121" t="s">
        <v>932</v>
      </c>
      <c r="L527" s="87" t="s">
        <v>1459</v>
      </c>
      <c r="M527" s="72">
        <v>5868084.29</v>
      </c>
      <c r="N527" s="66">
        <f t="shared" si="64"/>
        <v>5868084.29</v>
      </c>
      <c r="O527" s="137">
        <v>44762</v>
      </c>
      <c r="P527" s="72">
        <f t="shared" si="66"/>
        <v>6688748</v>
      </c>
      <c r="Q527" s="72">
        <f t="shared" si="67"/>
        <v>6688748</v>
      </c>
      <c r="R527" s="129">
        <f t="shared" si="68"/>
        <v>6688748</v>
      </c>
      <c r="S527" s="204" t="e">
        <f t="shared" si="65"/>
        <v>#REF!</v>
      </c>
      <c r="T527" s="125"/>
      <c r="U527" s="126">
        <f t="shared" si="63"/>
        <v>498</v>
      </c>
      <c r="V527" s="127">
        <f t="shared" si="69"/>
        <v>45260</v>
      </c>
      <c r="W527" s="128">
        <f>VLOOKUP(V527,IPC!$B$9:$D$855,3,2)</f>
        <v>137.09</v>
      </c>
      <c r="X527" s="128">
        <f>VLOOKUP(O527,IPC!$B$9:$D$855,3,1)</f>
        <v>120.27</v>
      </c>
    </row>
    <row r="528" spans="1:24" s="67" customFormat="1" x14ac:dyDescent="0.25">
      <c r="A528" s="67" t="s">
        <v>76</v>
      </c>
      <c r="B528" s="134" t="s">
        <v>42</v>
      </c>
      <c r="C528" s="258"/>
      <c r="D528" s="296" t="s">
        <v>466</v>
      </c>
      <c r="E528" s="288">
        <v>901143774</v>
      </c>
      <c r="F528" s="83" t="s">
        <v>530</v>
      </c>
      <c r="G528" s="121" t="s">
        <v>108</v>
      </c>
      <c r="H528" s="121" t="s">
        <v>593</v>
      </c>
      <c r="I528" s="69" t="s">
        <v>248</v>
      </c>
      <c r="J528" s="69" t="s">
        <v>217</v>
      </c>
      <c r="K528" s="121" t="s">
        <v>933</v>
      </c>
      <c r="L528" s="87" t="s">
        <v>1460</v>
      </c>
      <c r="M528" s="72">
        <v>4807468.58</v>
      </c>
      <c r="N528" s="66">
        <f t="shared" si="64"/>
        <v>4807468.58</v>
      </c>
      <c r="O528" s="137">
        <v>44777</v>
      </c>
      <c r="P528" s="72">
        <f t="shared" si="66"/>
        <v>5424328</v>
      </c>
      <c r="Q528" s="72">
        <f t="shared" si="67"/>
        <v>5424328</v>
      </c>
      <c r="R528" s="129">
        <f t="shared" si="68"/>
        <v>5424328</v>
      </c>
      <c r="S528" s="204" t="e">
        <f t="shared" si="65"/>
        <v>#REF!</v>
      </c>
      <c r="T528" s="125"/>
      <c r="U528" s="126">
        <f t="shared" si="63"/>
        <v>483</v>
      </c>
      <c r="V528" s="127">
        <f t="shared" si="69"/>
        <v>45260</v>
      </c>
      <c r="W528" s="128">
        <f>VLOOKUP(V528,IPC!$B$9:$D$855,3,2)</f>
        <v>137.09</v>
      </c>
      <c r="X528" s="128">
        <f>VLOOKUP(O528,IPC!$B$9:$D$855,3,1)</f>
        <v>121.5</v>
      </c>
    </row>
    <row r="529" spans="1:24" s="67" customFormat="1" x14ac:dyDescent="0.25">
      <c r="A529" s="67" t="s">
        <v>76</v>
      </c>
      <c r="B529" s="134" t="s">
        <v>42</v>
      </c>
      <c r="C529" s="258"/>
      <c r="D529" s="296" t="s">
        <v>466</v>
      </c>
      <c r="E529" s="288">
        <v>901143774</v>
      </c>
      <c r="F529" s="83" t="s">
        <v>530</v>
      </c>
      <c r="G529" s="121" t="s">
        <v>108</v>
      </c>
      <c r="H529" s="121" t="s">
        <v>593</v>
      </c>
      <c r="I529" s="69" t="s">
        <v>248</v>
      </c>
      <c r="J529" s="69" t="s">
        <v>217</v>
      </c>
      <c r="K529" s="121" t="s">
        <v>934</v>
      </c>
      <c r="L529" s="87" t="s">
        <v>1461</v>
      </c>
      <c r="M529" s="72">
        <v>6997413.1500000004</v>
      </c>
      <c r="N529" s="66">
        <f t="shared" si="64"/>
        <v>6997413.1500000004</v>
      </c>
      <c r="O529" s="137">
        <v>44787</v>
      </c>
      <c r="P529" s="72">
        <f t="shared" si="66"/>
        <v>7895271</v>
      </c>
      <c r="Q529" s="72">
        <f t="shared" si="67"/>
        <v>7895271</v>
      </c>
      <c r="R529" s="129">
        <f t="shared" si="68"/>
        <v>7895271</v>
      </c>
      <c r="S529" s="204" t="e">
        <f t="shared" si="65"/>
        <v>#REF!</v>
      </c>
      <c r="T529" s="125"/>
      <c r="U529" s="126">
        <f t="shared" si="63"/>
        <v>473</v>
      </c>
      <c r="V529" s="127">
        <f t="shared" si="69"/>
        <v>45260</v>
      </c>
      <c r="W529" s="128">
        <f>VLOOKUP(V529,IPC!$B$9:$D$855,3,2)</f>
        <v>137.09</v>
      </c>
      <c r="X529" s="128">
        <f>VLOOKUP(O529,IPC!$B$9:$D$855,3,1)</f>
        <v>121.5</v>
      </c>
    </row>
    <row r="530" spans="1:24" s="67" customFormat="1" x14ac:dyDescent="0.25">
      <c r="A530" s="67" t="s">
        <v>76</v>
      </c>
      <c r="B530" s="134" t="s">
        <v>42</v>
      </c>
      <c r="C530" s="258"/>
      <c r="D530" s="296" t="s">
        <v>466</v>
      </c>
      <c r="E530" s="288">
        <v>901143774</v>
      </c>
      <c r="F530" s="83" t="s">
        <v>530</v>
      </c>
      <c r="G530" s="121" t="s">
        <v>108</v>
      </c>
      <c r="H530" s="121" t="s">
        <v>593</v>
      </c>
      <c r="I530" s="69" t="s">
        <v>248</v>
      </c>
      <c r="J530" s="69" t="s">
        <v>217</v>
      </c>
      <c r="K530" s="121" t="s">
        <v>935</v>
      </c>
      <c r="L530" s="87" t="s">
        <v>1462</v>
      </c>
      <c r="M530" s="72">
        <v>6665257.9500000002</v>
      </c>
      <c r="N530" s="66">
        <f t="shared" si="64"/>
        <v>6665257.9500000002</v>
      </c>
      <c r="O530" s="137">
        <v>44903</v>
      </c>
      <c r="P530" s="72">
        <f t="shared" si="66"/>
        <v>7250180</v>
      </c>
      <c r="Q530" s="72">
        <f t="shared" si="67"/>
        <v>7250180</v>
      </c>
      <c r="R530" s="129">
        <f t="shared" si="68"/>
        <v>7250180</v>
      </c>
      <c r="S530" s="204" t="e">
        <f t="shared" si="65"/>
        <v>#REF!</v>
      </c>
      <c r="T530" s="125"/>
      <c r="U530" s="126">
        <f t="shared" si="63"/>
        <v>357</v>
      </c>
      <c r="V530" s="127">
        <f t="shared" si="69"/>
        <v>45260</v>
      </c>
      <c r="W530" s="128">
        <f>VLOOKUP(V530,IPC!$B$9:$D$855,3,2)</f>
        <v>137.09</v>
      </c>
      <c r="X530" s="128">
        <f>VLOOKUP(O530,IPC!$B$9:$D$855,3,1)</f>
        <v>126.03</v>
      </c>
    </row>
    <row r="531" spans="1:24" s="67" customFormat="1" ht="26.4" x14ac:dyDescent="0.25">
      <c r="A531" s="67" t="s">
        <v>76</v>
      </c>
      <c r="B531" s="134" t="s">
        <v>42</v>
      </c>
      <c r="C531" s="258"/>
      <c r="D531" s="296" t="s">
        <v>467</v>
      </c>
      <c r="E531" s="288">
        <v>900294380</v>
      </c>
      <c r="F531" s="83" t="s">
        <v>531</v>
      </c>
      <c r="G531" s="121" t="s">
        <v>108</v>
      </c>
      <c r="H531" s="121" t="s">
        <v>594</v>
      </c>
      <c r="I531" s="69" t="s">
        <v>248</v>
      </c>
      <c r="J531" s="69" t="s">
        <v>217</v>
      </c>
      <c r="K531" s="121" t="s">
        <v>936</v>
      </c>
      <c r="L531" s="87" t="s">
        <v>1463</v>
      </c>
      <c r="M531" s="72">
        <v>489340</v>
      </c>
      <c r="N531" s="66">
        <f t="shared" si="64"/>
        <v>489340</v>
      </c>
      <c r="O531" s="137">
        <v>44643</v>
      </c>
      <c r="P531" s="72">
        <f t="shared" si="66"/>
        <v>577014</v>
      </c>
      <c r="Q531" s="72">
        <f t="shared" si="67"/>
        <v>577014</v>
      </c>
      <c r="R531" s="129">
        <f t="shared" si="68"/>
        <v>577014</v>
      </c>
      <c r="S531" s="204" t="e">
        <f t="shared" si="65"/>
        <v>#REF!</v>
      </c>
      <c r="T531" s="125"/>
      <c r="U531" s="126">
        <f t="shared" si="63"/>
        <v>617</v>
      </c>
      <c r="V531" s="127">
        <f t="shared" si="69"/>
        <v>45260</v>
      </c>
      <c r="W531" s="128">
        <f>VLOOKUP(V531,IPC!$B$9:$D$855,3,2)</f>
        <v>137.09</v>
      </c>
      <c r="X531" s="128">
        <f>VLOOKUP(O531,IPC!$B$9:$D$855,3,1)</f>
        <v>116.26</v>
      </c>
    </row>
    <row r="532" spans="1:24" s="67" customFormat="1" ht="26.4" x14ac:dyDescent="0.25">
      <c r="A532" s="67" t="s">
        <v>76</v>
      </c>
      <c r="B532" s="134" t="s">
        <v>42</v>
      </c>
      <c r="C532" s="258"/>
      <c r="D532" s="296" t="s">
        <v>467</v>
      </c>
      <c r="E532" s="288">
        <v>900294380</v>
      </c>
      <c r="F532" s="83" t="s">
        <v>531</v>
      </c>
      <c r="G532" s="121" t="s">
        <v>108</v>
      </c>
      <c r="H532" s="121" t="s">
        <v>594</v>
      </c>
      <c r="I532" s="69" t="s">
        <v>248</v>
      </c>
      <c r="J532" s="69" t="s">
        <v>217</v>
      </c>
      <c r="K532" s="121" t="s">
        <v>937</v>
      </c>
      <c r="L532" s="87" t="s">
        <v>1464</v>
      </c>
      <c r="M532" s="72">
        <v>1169100</v>
      </c>
      <c r="N532" s="66">
        <f t="shared" si="64"/>
        <v>1169100</v>
      </c>
      <c r="O532" s="137">
        <v>44643</v>
      </c>
      <c r="P532" s="72">
        <f t="shared" si="66"/>
        <v>1378565</v>
      </c>
      <c r="Q532" s="72">
        <f t="shared" si="67"/>
        <v>1378565</v>
      </c>
      <c r="R532" s="129">
        <f t="shared" si="68"/>
        <v>1378565</v>
      </c>
      <c r="S532" s="204" t="e">
        <f t="shared" si="65"/>
        <v>#REF!</v>
      </c>
      <c r="T532" s="125"/>
      <c r="U532" s="126">
        <f t="shared" si="63"/>
        <v>617</v>
      </c>
      <c r="V532" s="127">
        <f t="shared" si="69"/>
        <v>45260</v>
      </c>
      <c r="W532" s="128">
        <f>VLOOKUP(V532,IPC!$B$9:$D$855,3,2)</f>
        <v>137.09</v>
      </c>
      <c r="X532" s="128">
        <f>VLOOKUP(O532,IPC!$B$9:$D$855,3,1)</f>
        <v>116.26</v>
      </c>
    </row>
    <row r="533" spans="1:24" s="67" customFormat="1" ht="26.4" x14ac:dyDescent="0.25">
      <c r="A533" s="67" t="s">
        <v>76</v>
      </c>
      <c r="B533" s="134" t="s">
        <v>42</v>
      </c>
      <c r="C533" s="258"/>
      <c r="D533" s="296" t="s">
        <v>467</v>
      </c>
      <c r="E533" s="288">
        <v>900294380</v>
      </c>
      <c r="F533" s="83" t="s">
        <v>531</v>
      </c>
      <c r="G533" s="121" t="s">
        <v>108</v>
      </c>
      <c r="H533" s="121" t="s">
        <v>594</v>
      </c>
      <c r="I533" s="69" t="s">
        <v>248</v>
      </c>
      <c r="J533" s="69" t="s">
        <v>217</v>
      </c>
      <c r="K533" s="121" t="s">
        <v>938</v>
      </c>
      <c r="L533" s="87" t="s">
        <v>1465</v>
      </c>
      <c r="M533" s="72">
        <v>1795410</v>
      </c>
      <c r="N533" s="66">
        <f t="shared" si="64"/>
        <v>1795410</v>
      </c>
      <c r="O533" s="137">
        <v>44643</v>
      </c>
      <c r="P533" s="72">
        <f t="shared" si="66"/>
        <v>2117089</v>
      </c>
      <c r="Q533" s="72">
        <f t="shared" si="67"/>
        <v>2117089</v>
      </c>
      <c r="R533" s="129">
        <f t="shared" si="68"/>
        <v>2117089</v>
      </c>
      <c r="S533" s="204" t="e">
        <f t="shared" si="65"/>
        <v>#REF!</v>
      </c>
      <c r="T533" s="125"/>
      <c r="U533" s="126">
        <f t="shared" si="63"/>
        <v>617</v>
      </c>
      <c r="V533" s="127">
        <f t="shared" si="69"/>
        <v>45260</v>
      </c>
      <c r="W533" s="128">
        <f>VLOOKUP(V533,IPC!$B$9:$D$855,3,2)</f>
        <v>137.09</v>
      </c>
      <c r="X533" s="128">
        <f>VLOOKUP(O533,IPC!$B$9:$D$855,3,1)</f>
        <v>116.26</v>
      </c>
    </row>
    <row r="534" spans="1:24" s="67" customFormat="1" ht="26.4" x14ac:dyDescent="0.25">
      <c r="A534" s="67" t="s">
        <v>76</v>
      </c>
      <c r="B534" s="134" t="s">
        <v>42</v>
      </c>
      <c r="C534" s="258"/>
      <c r="D534" s="296" t="s">
        <v>467</v>
      </c>
      <c r="E534" s="288">
        <v>900294380</v>
      </c>
      <c r="F534" s="83" t="s">
        <v>531</v>
      </c>
      <c r="G534" s="121" t="s">
        <v>108</v>
      </c>
      <c r="H534" s="121" t="s">
        <v>594</v>
      </c>
      <c r="I534" s="69" t="s">
        <v>248</v>
      </c>
      <c r="J534" s="69" t="s">
        <v>217</v>
      </c>
      <c r="K534" s="121" t="s">
        <v>939</v>
      </c>
      <c r="L534" s="87" t="s">
        <v>1466</v>
      </c>
      <c r="M534" s="72">
        <v>1169100</v>
      </c>
      <c r="N534" s="66">
        <f t="shared" si="64"/>
        <v>1169100</v>
      </c>
      <c r="O534" s="137">
        <v>44694</v>
      </c>
      <c r="P534" s="72">
        <f t="shared" si="66"/>
        <v>1350227</v>
      </c>
      <c r="Q534" s="72">
        <f t="shared" si="67"/>
        <v>1350227</v>
      </c>
      <c r="R534" s="129">
        <f t="shared" si="68"/>
        <v>1350227</v>
      </c>
      <c r="S534" s="204" t="e">
        <f t="shared" si="65"/>
        <v>#REF!</v>
      </c>
      <c r="T534" s="125"/>
      <c r="U534" s="126">
        <f t="shared" si="63"/>
        <v>566</v>
      </c>
      <c r="V534" s="127">
        <f t="shared" si="69"/>
        <v>45260</v>
      </c>
      <c r="W534" s="128">
        <f>VLOOKUP(V534,IPC!$B$9:$D$855,3,2)</f>
        <v>137.09</v>
      </c>
      <c r="X534" s="128">
        <f>VLOOKUP(O534,IPC!$B$9:$D$855,3,1)</f>
        <v>118.7</v>
      </c>
    </row>
    <row r="535" spans="1:24" s="67" customFormat="1" ht="26.4" x14ac:dyDescent="0.25">
      <c r="A535" s="67" t="s">
        <v>76</v>
      </c>
      <c r="B535" s="134" t="s">
        <v>42</v>
      </c>
      <c r="C535" s="258"/>
      <c r="D535" s="296" t="s">
        <v>467</v>
      </c>
      <c r="E535" s="288">
        <v>900294380</v>
      </c>
      <c r="F535" s="83" t="s">
        <v>531</v>
      </c>
      <c r="G535" s="121" t="s">
        <v>108</v>
      </c>
      <c r="H535" s="121" t="s">
        <v>594</v>
      </c>
      <c r="I535" s="69" t="s">
        <v>248</v>
      </c>
      <c r="J535" s="69" t="s">
        <v>217</v>
      </c>
      <c r="K535" s="121" t="s">
        <v>940</v>
      </c>
      <c r="L535" s="87" t="s">
        <v>1467</v>
      </c>
      <c r="M535" s="72">
        <v>18000</v>
      </c>
      <c r="N535" s="66">
        <f t="shared" si="64"/>
        <v>18000</v>
      </c>
      <c r="O535" s="137">
        <v>44729</v>
      </c>
      <c r="P535" s="72">
        <f t="shared" si="66"/>
        <v>20682</v>
      </c>
      <c r="Q535" s="72">
        <f t="shared" si="67"/>
        <v>20682</v>
      </c>
      <c r="R535" s="129">
        <f t="shared" si="68"/>
        <v>20682</v>
      </c>
      <c r="S535" s="204" t="e">
        <f t="shared" si="65"/>
        <v>#REF!</v>
      </c>
      <c r="T535" s="125"/>
      <c r="U535" s="126">
        <f t="shared" si="63"/>
        <v>531</v>
      </c>
      <c r="V535" s="127">
        <f t="shared" si="69"/>
        <v>45260</v>
      </c>
      <c r="W535" s="128">
        <f>VLOOKUP(V535,IPC!$B$9:$D$855,3,2)</f>
        <v>137.09</v>
      </c>
      <c r="X535" s="128">
        <f>VLOOKUP(O535,IPC!$B$9:$D$855,3,1)</f>
        <v>119.31</v>
      </c>
    </row>
    <row r="536" spans="1:24" s="67" customFormat="1" ht="26.4" x14ac:dyDescent="0.25">
      <c r="A536" s="67" t="s">
        <v>76</v>
      </c>
      <c r="B536" s="134" t="s">
        <v>42</v>
      </c>
      <c r="C536" s="258"/>
      <c r="D536" s="296" t="s">
        <v>467</v>
      </c>
      <c r="E536" s="288">
        <v>900294380</v>
      </c>
      <c r="F536" s="83" t="s">
        <v>531</v>
      </c>
      <c r="G536" s="121" t="s">
        <v>108</v>
      </c>
      <c r="H536" s="121" t="s">
        <v>594</v>
      </c>
      <c r="I536" s="69" t="s">
        <v>248</v>
      </c>
      <c r="J536" s="69" t="s">
        <v>217</v>
      </c>
      <c r="K536" s="121" t="s">
        <v>941</v>
      </c>
      <c r="L536" s="87" t="s">
        <v>1468</v>
      </c>
      <c r="M536" s="72">
        <v>156375</v>
      </c>
      <c r="N536" s="66">
        <f t="shared" si="64"/>
        <v>156375</v>
      </c>
      <c r="O536" s="137">
        <v>44651</v>
      </c>
      <c r="P536" s="72">
        <f t="shared" si="66"/>
        <v>184392</v>
      </c>
      <c r="Q536" s="72">
        <f t="shared" si="67"/>
        <v>184392</v>
      </c>
      <c r="R536" s="129">
        <f t="shared" si="68"/>
        <v>184392</v>
      </c>
      <c r="S536" s="204" t="e">
        <f t="shared" si="65"/>
        <v>#REF!</v>
      </c>
      <c r="T536" s="125"/>
      <c r="U536" s="126">
        <f t="shared" ref="U536:U595" si="70">+$U$7-O536</f>
        <v>609</v>
      </c>
      <c r="V536" s="127">
        <f t="shared" si="69"/>
        <v>45260</v>
      </c>
      <c r="W536" s="128">
        <f>VLOOKUP(V536,IPC!$B$9:$D$855,3,2)</f>
        <v>137.09</v>
      </c>
      <c r="X536" s="128">
        <f>VLOOKUP(O536,IPC!$B$9:$D$855,3,1)</f>
        <v>116.26</v>
      </c>
    </row>
    <row r="537" spans="1:24" s="67" customFormat="1" ht="26.4" x14ac:dyDescent="0.25">
      <c r="A537" s="67" t="s">
        <v>76</v>
      </c>
      <c r="B537" s="134" t="s">
        <v>42</v>
      </c>
      <c r="C537" s="258"/>
      <c r="D537" s="296" t="s">
        <v>467</v>
      </c>
      <c r="E537" s="288">
        <v>900294380</v>
      </c>
      <c r="F537" s="83" t="s">
        <v>531</v>
      </c>
      <c r="G537" s="121" t="s">
        <v>108</v>
      </c>
      <c r="H537" s="121" t="s">
        <v>594</v>
      </c>
      <c r="I537" s="69" t="s">
        <v>248</v>
      </c>
      <c r="J537" s="69" t="s">
        <v>217</v>
      </c>
      <c r="K537" s="121" t="s">
        <v>942</v>
      </c>
      <c r="L537" s="87" t="s">
        <v>1469</v>
      </c>
      <c r="M537" s="72">
        <v>3531600</v>
      </c>
      <c r="N537" s="66">
        <f t="shared" si="64"/>
        <v>3531600</v>
      </c>
      <c r="O537" s="137">
        <v>44664</v>
      </c>
      <c r="P537" s="72">
        <f t="shared" si="66"/>
        <v>4113049</v>
      </c>
      <c r="Q537" s="72">
        <f t="shared" si="67"/>
        <v>4113049</v>
      </c>
      <c r="R537" s="129">
        <f t="shared" si="68"/>
        <v>4113049</v>
      </c>
      <c r="S537" s="204" t="e">
        <f t="shared" si="65"/>
        <v>#REF!</v>
      </c>
      <c r="T537" s="125"/>
      <c r="U537" s="126">
        <f t="shared" si="70"/>
        <v>596</v>
      </c>
      <c r="V537" s="127">
        <f t="shared" si="69"/>
        <v>45260</v>
      </c>
      <c r="W537" s="128">
        <f>VLOOKUP(V537,IPC!$B$9:$D$855,3,2)</f>
        <v>137.09</v>
      </c>
      <c r="X537" s="128">
        <f>VLOOKUP(O537,IPC!$B$9:$D$855,3,1)</f>
        <v>117.71</v>
      </c>
    </row>
    <row r="538" spans="1:24" s="67" customFormat="1" ht="26.4" x14ac:dyDescent="0.25">
      <c r="A538" s="67" t="s">
        <v>76</v>
      </c>
      <c r="B538" s="134" t="s">
        <v>42</v>
      </c>
      <c r="C538" s="258"/>
      <c r="D538" s="296" t="s">
        <v>467</v>
      </c>
      <c r="E538" s="288">
        <v>900294380</v>
      </c>
      <c r="F538" s="83" t="s">
        <v>531</v>
      </c>
      <c r="G538" s="121" t="s">
        <v>108</v>
      </c>
      <c r="H538" s="121" t="s">
        <v>594</v>
      </c>
      <c r="I538" s="69" t="s">
        <v>248</v>
      </c>
      <c r="J538" s="69" t="s">
        <v>217</v>
      </c>
      <c r="K538" s="121" t="s">
        <v>943</v>
      </c>
      <c r="L538" s="87" t="s">
        <v>1470</v>
      </c>
      <c r="M538" s="72">
        <v>2376900</v>
      </c>
      <c r="N538" s="66">
        <f t="shared" si="64"/>
        <v>2376900</v>
      </c>
      <c r="O538" s="137">
        <v>44695</v>
      </c>
      <c r="P538" s="72">
        <f t="shared" si="66"/>
        <v>2745149</v>
      </c>
      <c r="Q538" s="72">
        <f t="shared" si="67"/>
        <v>2745149</v>
      </c>
      <c r="R538" s="129">
        <f t="shared" si="68"/>
        <v>2745149</v>
      </c>
      <c r="S538" s="204" t="e">
        <f t="shared" si="65"/>
        <v>#REF!</v>
      </c>
      <c r="T538" s="125"/>
      <c r="U538" s="126">
        <f t="shared" si="70"/>
        <v>565</v>
      </c>
      <c r="V538" s="127">
        <f t="shared" si="69"/>
        <v>45260</v>
      </c>
      <c r="W538" s="128">
        <f>VLOOKUP(V538,IPC!$B$9:$D$855,3,2)</f>
        <v>137.09</v>
      </c>
      <c r="X538" s="128">
        <f>VLOOKUP(O538,IPC!$B$9:$D$855,3,1)</f>
        <v>118.7</v>
      </c>
    </row>
    <row r="539" spans="1:24" s="67" customFormat="1" ht="26.4" x14ac:dyDescent="0.25">
      <c r="A539" s="67" t="s">
        <v>76</v>
      </c>
      <c r="B539" s="134" t="s">
        <v>42</v>
      </c>
      <c r="C539" s="258"/>
      <c r="D539" s="296" t="s">
        <v>468</v>
      </c>
      <c r="E539" s="288">
        <v>804010334</v>
      </c>
      <c r="F539" s="83" t="s">
        <v>532</v>
      </c>
      <c r="G539" s="121" t="s">
        <v>633</v>
      </c>
      <c r="H539" s="121" t="s">
        <v>595</v>
      </c>
      <c r="I539" s="69" t="s">
        <v>248</v>
      </c>
      <c r="J539" s="69" t="s">
        <v>217</v>
      </c>
      <c r="K539" s="121" t="s">
        <v>944</v>
      </c>
      <c r="L539" s="87" t="s">
        <v>1471</v>
      </c>
      <c r="M539" s="72">
        <v>2767273.5</v>
      </c>
      <c r="N539" s="66">
        <f t="shared" si="64"/>
        <v>2767273.5</v>
      </c>
      <c r="O539" s="137">
        <v>44942</v>
      </c>
      <c r="P539" s="72">
        <f t="shared" si="66"/>
        <v>2957555</v>
      </c>
      <c r="Q539" s="72">
        <f t="shared" si="67"/>
        <v>2957555</v>
      </c>
      <c r="R539" s="129">
        <f t="shared" si="68"/>
        <v>2957555</v>
      </c>
      <c r="S539" s="204" t="e">
        <f t="shared" si="65"/>
        <v>#REF!</v>
      </c>
      <c r="T539" s="125"/>
      <c r="U539" s="126">
        <f t="shared" si="70"/>
        <v>318</v>
      </c>
      <c r="V539" s="127">
        <f t="shared" si="69"/>
        <v>45260</v>
      </c>
      <c r="W539" s="128">
        <f>VLOOKUP(V539,IPC!$B$9:$D$855,3,2)</f>
        <v>137.09</v>
      </c>
      <c r="X539" s="128">
        <f>VLOOKUP(O539,IPC!$B$9:$D$855,3,1)</f>
        <v>128.27000000000001</v>
      </c>
    </row>
    <row r="540" spans="1:24" s="67" customFormat="1" ht="26.4" x14ac:dyDescent="0.25">
      <c r="A540" s="67" t="s">
        <v>76</v>
      </c>
      <c r="B540" s="134" t="s">
        <v>42</v>
      </c>
      <c r="C540" s="258"/>
      <c r="D540" s="296" t="s">
        <v>469</v>
      </c>
      <c r="E540" s="288">
        <v>900838110</v>
      </c>
      <c r="F540" s="83" t="s">
        <v>533</v>
      </c>
      <c r="G540" s="121" t="s">
        <v>108</v>
      </c>
      <c r="H540" s="121" t="s">
        <v>596</v>
      </c>
      <c r="I540" s="69" t="s">
        <v>248</v>
      </c>
      <c r="J540" s="69" t="s">
        <v>217</v>
      </c>
      <c r="K540" s="121" t="s">
        <v>945</v>
      </c>
      <c r="L540" s="87" t="s">
        <v>1472</v>
      </c>
      <c r="M540" s="72">
        <v>1459750</v>
      </c>
      <c r="N540" s="66">
        <f t="shared" si="64"/>
        <v>1459750</v>
      </c>
      <c r="O540" s="137">
        <v>45037</v>
      </c>
      <c r="P540" s="72">
        <f t="shared" si="66"/>
        <v>1506906</v>
      </c>
      <c r="Q540" s="72">
        <f t="shared" si="67"/>
        <v>1506906</v>
      </c>
      <c r="R540" s="129">
        <f t="shared" si="68"/>
        <v>1506906</v>
      </c>
      <c r="S540" s="204" t="e">
        <f t="shared" si="65"/>
        <v>#REF!</v>
      </c>
      <c r="T540" s="125"/>
      <c r="U540" s="126">
        <f t="shared" si="70"/>
        <v>223</v>
      </c>
      <c r="V540" s="127">
        <f t="shared" si="69"/>
        <v>45260</v>
      </c>
      <c r="W540" s="128">
        <f>VLOOKUP(V540,IPC!$B$9:$D$855,3,2)</f>
        <v>137.09</v>
      </c>
      <c r="X540" s="128">
        <f>VLOOKUP(O540,IPC!$B$9:$D$855,3,1)</f>
        <v>132.80000000000001</v>
      </c>
    </row>
    <row r="541" spans="1:24" s="67" customFormat="1" ht="26.4" x14ac:dyDescent="0.25">
      <c r="A541" s="67" t="s">
        <v>76</v>
      </c>
      <c r="B541" s="134" t="s">
        <v>42</v>
      </c>
      <c r="C541" s="258"/>
      <c r="D541" s="296" t="s">
        <v>469</v>
      </c>
      <c r="E541" s="288">
        <v>900838110</v>
      </c>
      <c r="F541" s="83" t="s">
        <v>533</v>
      </c>
      <c r="G541" s="121" t="s">
        <v>108</v>
      </c>
      <c r="H541" s="121" t="s">
        <v>596</v>
      </c>
      <c r="I541" s="69" t="s">
        <v>248</v>
      </c>
      <c r="J541" s="69" t="s">
        <v>217</v>
      </c>
      <c r="K541" s="121" t="s">
        <v>946</v>
      </c>
      <c r="L541" s="87" t="s">
        <v>1473</v>
      </c>
      <c r="M541" s="72">
        <v>1901250</v>
      </c>
      <c r="N541" s="66">
        <f t="shared" si="64"/>
        <v>1901250</v>
      </c>
      <c r="O541" s="137">
        <v>45218</v>
      </c>
      <c r="P541" s="72">
        <f t="shared" si="66"/>
        <v>1910168</v>
      </c>
      <c r="Q541" s="72">
        <f t="shared" si="67"/>
        <v>1910168</v>
      </c>
      <c r="R541" s="129">
        <f t="shared" si="68"/>
        <v>1910168</v>
      </c>
      <c r="S541" s="204" t="e">
        <f t="shared" si="65"/>
        <v>#REF!</v>
      </c>
      <c r="T541" s="125"/>
      <c r="U541" s="126">
        <f t="shared" si="70"/>
        <v>42</v>
      </c>
      <c r="V541" s="127">
        <f t="shared" si="69"/>
        <v>45260</v>
      </c>
      <c r="W541" s="128">
        <f>VLOOKUP(V541,IPC!$B$9:$D$855,3,2)</f>
        <v>137.09</v>
      </c>
      <c r="X541" s="128">
        <f>VLOOKUP(O541,IPC!$B$9:$D$855,3,1)</f>
        <v>136.44999999999999</v>
      </c>
    </row>
    <row r="542" spans="1:24" s="67" customFormat="1" ht="26.4" x14ac:dyDescent="0.25">
      <c r="A542" s="67" t="s">
        <v>76</v>
      </c>
      <c r="B542" s="134" t="s">
        <v>42</v>
      </c>
      <c r="C542" s="258"/>
      <c r="D542" s="296" t="s">
        <v>469</v>
      </c>
      <c r="E542" s="288">
        <v>900838110</v>
      </c>
      <c r="F542" s="83" t="s">
        <v>533</v>
      </c>
      <c r="G542" s="121" t="s">
        <v>108</v>
      </c>
      <c r="H542" s="121" t="s">
        <v>596</v>
      </c>
      <c r="I542" s="69" t="s">
        <v>248</v>
      </c>
      <c r="J542" s="69" t="s">
        <v>217</v>
      </c>
      <c r="K542" s="121" t="s">
        <v>947</v>
      </c>
      <c r="L542" s="87" t="s">
        <v>1474</v>
      </c>
      <c r="M542" s="72">
        <v>3217500</v>
      </c>
      <c r="N542" s="66">
        <f t="shared" si="64"/>
        <v>3217500</v>
      </c>
      <c r="O542" s="137">
        <v>45231</v>
      </c>
      <c r="P542" s="72">
        <f t="shared" si="66"/>
        <v>3217500</v>
      </c>
      <c r="Q542" s="72">
        <f t="shared" si="67"/>
        <v>3217500</v>
      </c>
      <c r="R542" s="129">
        <f t="shared" si="68"/>
        <v>3217500</v>
      </c>
      <c r="S542" s="204" t="e">
        <f t="shared" si="65"/>
        <v>#REF!</v>
      </c>
      <c r="T542" s="125"/>
      <c r="U542" s="126">
        <f t="shared" si="70"/>
        <v>29</v>
      </c>
      <c r="V542" s="127">
        <f t="shared" si="69"/>
        <v>45260</v>
      </c>
      <c r="W542" s="128">
        <f>VLOOKUP(V542,IPC!$B$9:$D$855,3,2)</f>
        <v>137.09</v>
      </c>
      <c r="X542" s="128">
        <f>VLOOKUP(O542,IPC!$B$9:$D$855,3,1)</f>
        <v>137.09</v>
      </c>
    </row>
    <row r="543" spans="1:24" s="67" customFormat="1" x14ac:dyDescent="0.25">
      <c r="A543" s="67" t="s">
        <v>76</v>
      </c>
      <c r="B543" s="134" t="s">
        <v>42</v>
      </c>
      <c r="C543" s="258"/>
      <c r="D543" s="296" t="s">
        <v>470</v>
      </c>
      <c r="E543" s="288">
        <v>830091676</v>
      </c>
      <c r="F543" s="83" t="s">
        <v>534</v>
      </c>
      <c r="G543" s="121" t="s">
        <v>108</v>
      </c>
      <c r="H543" s="121" t="s">
        <v>597</v>
      </c>
      <c r="I543" s="69" t="s">
        <v>248</v>
      </c>
      <c r="J543" s="69" t="s">
        <v>217</v>
      </c>
      <c r="K543" s="121" t="s">
        <v>948</v>
      </c>
      <c r="L543" s="87" t="s">
        <v>1475</v>
      </c>
      <c r="M543" s="72">
        <v>706060</v>
      </c>
      <c r="N543" s="66">
        <f t="shared" si="64"/>
        <v>706060</v>
      </c>
      <c r="O543" s="137">
        <v>45090</v>
      </c>
      <c r="P543" s="72">
        <f t="shared" si="66"/>
        <v>723529</v>
      </c>
      <c r="Q543" s="72">
        <f t="shared" si="67"/>
        <v>723529</v>
      </c>
      <c r="R543" s="129">
        <f t="shared" si="68"/>
        <v>723529</v>
      </c>
      <c r="S543" s="204" t="e">
        <f t="shared" si="65"/>
        <v>#REF!</v>
      </c>
      <c r="T543" s="125"/>
      <c r="U543" s="126">
        <f t="shared" si="70"/>
        <v>170</v>
      </c>
      <c r="V543" s="127">
        <f t="shared" si="69"/>
        <v>45260</v>
      </c>
      <c r="W543" s="128">
        <f>VLOOKUP(V543,IPC!$B$9:$D$855,3,2)</f>
        <v>137.09</v>
      </c>
      <c r="X543" s="128">
        <f>VLOOKUP(O543,IPC!$B$9:$D$855,3,1)</f>
        <v>133.78</v>
      </c>
    </row>
    <row r="544" spans="1:24" s="67" customFormat="1" x14ac:dyDescent="0.25">
      <c r="A544" s="67" t="s">
        <v>76</v>
      </c>
      <c r="B544" s="134" t="s">
        <v>42</v>
      </c>
      <c r="C544" s="258"/>
      <c r="D544" s="296" t="s">
        <v>470</v>
      </c>
      <c r="E544" s="288">
        <v>830091676</v>
      </c>
      <c r="F544" s="83" t="s">
        <v>534</v>
      </c>
      <c r="G544" s="121" t="s">
        <v>108</v>
      </c>
      <c r="H544" s="121" t="s">
        <v>597</v>
      </c>
      <c r="I544" s="69" t="s">
        <v>248</v>
      </c>
      <c r="J544" s="69" t="s">
        <v>217</v>
      </c>
      <c r="K544" s="121" t="s">
        <v>949</v>
      </c>
      <c r="L544" s="87" t="s">
        <v>1476</v>
      </c>
      <c r="M544" s="72">
        <v>3040557</v>
      </c>
      <c r="N544" s="66">
        <f t="shared" si="64"/>
        <v>3040557</v>
      </c>
      <c r="O544" s="137">
        <v>45090</v>
      </c>
      <c r="P544" s="72">
        <f t="shared" si="66"/>
        <v>3115787</v>
      </c>
      <c r="Q544" s="72">
        <f t="shared" si="67"/>
        <v>3115787</v>
      </c>
      <c r="R544" s="129">
        <f t="shared" si="68"/>
        <v>3115787</v>
      </c>
      <c r="S544" s="204" t="e">
        <f t="shared" si="65"/>
        <v>#REF!</v>
      </c>
      <c r="T544" s="125"/>
      <c r="U544" s="126">
        <f t="shared" si="70"/>
        <v>170</v>
      </c>
      <c r="V544" s="127">
        <f t="shared" si="69"/>
        <v>45260</v>
      </c>
      <c r="W544" s="128">
        <f>VLOOKUP(V544,IPC!$B$9:$D$855,3,2)</f>
        <v>137.09</v>
      </c>
      <c r="X544" s="128">
        <f>VLOOKUP(O544,IPC!$B$9:$D$855,3,1)</f>
        <v>133.78</v>
      </c>
    </row>
    <row r="545" spans="1:24" s="67" customFormat="1" x14ac:dyDescent="0.25">
      <c r="A545" s="67" t="s">
        <v>76</v>
      </c>
      <c r="B545" s="134" t="s">
        <v>42</v>
      </c>
      <c r="C545" s="258"/>
      <c r="D545" s="296" t="s">
        <v>470</v>
      </c>
      <c r="E545" s="288">
        <v>830091676</v>
      </c>
      <c r="F545" s="83" t="s">
        <v>534</v>
      </c>
      <c r="G545" s="121" t="s">
        <v>108</v>
      </c>
      <c r="H545" s="121" t="s">
        <v>597</v>
      </c>
      <c r="I545" s="69" t="s">
        <v>248</v>
      </c>
      <c r="J545" s="69" t="s">
        <v>217</v>
      </c>
      <c r="K545" s="121" t="s">
        <v>950</v>
      </c>
      <c r="L545" s="87" t="s">
        <v>1477</v>
      </c>
      <c r="M545" s="72">
        <v>3585884</v>
      </c>
      <c r="N545" s="66">
        <f t="shared" si="64"/>
        <v>3585884</v>
      </c>
      <c r="O545" s="137">
        <v>45140</v>
      </c>
      <c r="P545" s="72">
        <f t="shared" si="66"/>
        <v>3630910</v>
      </c>
      <c r="Q545" s="72">
        <f t="shared" si="67"/>
        <v>3630910</v>
      </c>
      <c r="R545" s="129">
        <f t="shared" si="68"/>
        <v>3630910</v>
      </c>
      <c r="S545" s="204" t="e">
        <f t="shared" si="65"/>
        <v>#REF!</v>
      </c>
      <c r="T545" s="125"/>
      <c r="U545" s="126">
        <f t="shared" si="70"/>
        <v>120</v>
      </c>
      <c r="V545" s="127">
        <f t="shared" si="69"/>
        <v>45260</v>
      </c>
      <c r="W545" s="128">
        <f>VLOOKUP(V545,IPC!$B$9:$D$855,3,2)</f>
        <v>137.09</v>
      </c>
      <c r="X545" s="128">
        <f>VLOOKUP(O545,IPC!$B$9:$D$855,3,1)</f>
        <v>135.38999999999999</v>
      </c>
    </row>
    <row r="546" spans="1:24" s="67" customFormat="1" x14ac:dyDescent="0.25">
      <c r="A546" s="67" t="s">
        <v>76</v>
      </c>
      <c r="B546" s="134" t="s">
        <v>42</v>
      </c>
      <c r="C546" s="258"/>
      <c r="D546" s="296" t="s">
        <v>470</v>
      </c>
      <c r="E546" s="288">
        <v>830091676</v>
      </c>
      <c r="F546" s="83" t="s">
        <v>534</v>
      </c>
      <c r="G546" s="121" t="s">
        <v>108</v>
      </c>
      <c r="H546" s="121" t="s">
        <v>597</v>
      </c>
      <c r="I546" s="69" t="s">
        <v>248</v>
      </c>
      <c r="J546" s="69" t="s">
        <v>217</v>
      </c>
      <c r="K546" s="121" t="s">
        <v>931</v>
      </c>
      <c r="L546" s="87" t="s">
        <v>1458</v>
      </c>
      <c r="M546" s="72">
        <v>3585884</v>
      </c>
      <c r="N546" s="66">
        <f t="shared" ref="N546:N595" si="71">IF(U546&gt;1,M546,0)</f>
        <v>3585884</v>
      </c>
      <c r="O546" s="137">
        <v>44759</v>
      </c>
      <c r="P546" s="72">
        <f t="shared" si="66"/>
        <v>4087377</v>
      </c>
      <c r="Q546" s="72">
        <f t="shared" si="67"/>
        <v>4087377</v>
      </c>
      <c r="R546" s="129">
        <f t="shared" si="68"/>
        <v>4087377</v>
      </c>
      <c r="S546" s="204" t="e">
        <f t="shared" ref="S546:S609" si="72">+R546/$R$809</f>
        <v>#REF!</v>
      </c>
      <c r="T546" s="125"/>
      <c r="U546" s="126">
        <f t="shared" si="70"/>
        <v>501</v>
      </c>
      <c r="V546" s="127">
        <f t="shared" si="69"/>
        <v>45260</v>
      </c>
      <c r="W546" s="128">
        <f>VLOOKUP(V546,IPC!$B$9:$D$855,3,2)</f>
        <v>137.09</v>
      </c>
      <c r="X546" s="128">
        <f>VLOOKUP(O546,IPC!$B$9:$D$855,3,1)</f>
        <v>120.27</v>
      </c>
    </row>
    <row r="547" spans="1:24" s="67" customFormat="1" x14ac:dyDescent="0.25">
      <c r="A547" s="67" t="s">
        <v>76</v>
      </c>
      <c r="B547" s="134" t="s">
        <v>42</v>
      </c>
      <c r="C547" s="258"/>
      <c r="D547" s="296" t="s">
        <v>470</v>
      </c>
      <c r="E547" s="288">
        <v>830091676</v>
      </c>
      <c r="F547" s="83" t="s">
        <v>534</v>
      </c>
      <c r="G547" s="121" t="s">
        <v>108</v>
      </c>
      <c r="H547" s="121" t="s">
        <v>597</v>
      </c>
      <c r="I547" s="69" t="s">
        <v>248</v>
      </c>
      <c r="J547" s="69" t="s">
        <v>217</v>
      </c>
      <c r="K547" s="121" t="s">
        <v>932</v>
      </c>
      <c r="L547" s="87" t="s">
        <v>1459</v>
      </c>
      <c r="M547" s="72">
        <v>3405424</v>
      </c>
      <c r="N547" s="66">
        <f t="shared" si="71"/>
        <v>0</v>
      </c>
      <c r="O547" s="137">
        <v>45260</v>
      </c>
      <c r="P547" s="72">
        <f t="shared" ref="P547:P595" si="73">IFERROR(ROUND((N547*(W547/X547)),0),0)</f>
        <v>0</v>
      </c>
      <c r="Q547" s="72">
        <f t="shared" ref="Q547:Q595" si="74">+P547-N547+M547</f>
        <v>3405424</v>
      </c>
      <c r="R547" s="129">
        <f t="shared" ref="R547:R595" si="75">+Q547</f>
        <v>3405424</v>
      </c>
      <c r="S547" s="204" t="e">
        <f t="shared" si="72"/>
        <v>#REF!</v>
      </c>
      <c r="T547" s="125"/>
      <c r="U547" s="126">
        <f t="shared" si="70"/>
        <v>0</v>
      </c>
      <c r="V547" s="127">
        <f t="shared" si="69"/>
        <v>45260</v>
      </c>
      <c r="W547" s="128">
        <f>VLOOKUP(V547,IPC!$B$9:$D$855,3,2)</f>
        <v>137.09</v>
      </c>
      <c r="X547" s="128">
        <f>VLOOKUP(O547,IPC!$B$9:$D$855,3,1)</f>
        <v>137.09</v>
      </c>
    </row>
    <row r="548" spans="1:24" s="67" customFormat="1" x14ac:dyDescent="0.25">
      <c r="A548" s="67" t="s">
        <v>76</v>
      </c>
      <c r="B548" s="134" t="s">
        <v>42</v>
      </c>
      <c r="C548" s="258"/>
      <c r="D548" s="296" t="s">
        <v>470</v>
      </c>
      <c r="E548" s="288">
        <v>830091676</v>
      </c>
      <c r="F548" s="83" t="s">
        <v>534</v>
      </c>
      <c r="G548" s="121" t="s">
        <v>108</v>
      </c>
      <c r="H548" s="121" t="s">
        <v>597</v>
      </c>
      <c r="I548" s="69" t="s">
        <v>248</v>
      </c>
      <c r="J548" s="69" t="s">
        <v>217</v>
      </c>
      <c r="K548" s="121" t="s">
        <v>933</v>
      </c>
      <c r="L548" s="87" t="s">
        <v>1460</v>
      </c>
      <c r="M548" s="72">
        <v>3675638</v>
      </c>
      <c r="N548" s="66">
        <f t="shared" si="71"/>
        <v>3675638</v>
      </c>
      <c r="O548" s="137">
        <v>44777</v>
      </c>
      <c r="P548" s="72">
        <f t="shared" si="73"/>
        <v>4147269</v>
      </c>
      <c r="Q548" s="72">
        <f t="shared" si="74"/>
        <v>4147269</v>
      </c>
      <c r="R548" s="129">
        <f t="shared" si="75"/>
        <v>4147269</v>
      </c>
      <c r="S548" s="204" t="e">
        <f t="shared" si="72"/>
        <v>#REF!</v>
      </c>
      <c r="T548" s="125"/>
      <c r="U548" s="126">
        <f t="shared" si="70"/>
        <v>483</v>
      </c>
      <c r="V548" s="127">
        <f t="shared" si="69"/>
        <v>45260</v>
      </c>
      <c r="W548" s="128">
        <f>VLOOKUP(V548,IPC!$B$9:$D$855,3,2)</f>
        <v>137.09</v>
      </c>
      <c r="X548" s="128">
        <f>VLOOKUP(O548,IPC!$B$9:$D$855,3,1)</f>
        <v>121.5</v>
      </c>
    </row>
    <row r="549" spans="1:24" s="67" customFormat="1" x14ac:dyDescent="0.25">
      <c r="A549" s="67" t="s">
        <v>76</v>
      </c>
      <c r="B549" s="134" t="s">
        <v>42</v>
      </c>
      <c r="C549" s="258"/>
      <c r="D549" s="296" t="s">
        <v>470</v>
      </c>
      <c r="E549" s="288">
        <v>830091676</v>
      </c>
      <c r="F549" s="83" t="s">
        <v>534</v>
      </c>
      <c r="G549" s="121" t="s">
        <v>108</v>
      </c>
      <c r="H549" s="121" t="s">
        <v>597</v>
      </c>
      <c r="I549" s="69" t="s">
        <v>248</v>
      </c>
      <c r="J549" s="69" t="s">
        <v>217</v>
      </c>
      <c r="K549" s="121" t="s">
        <v>934</v>
      </c>
      <c r="L549" s="87" t="s">
        <v>1461</v>
      </c>
      <c r="M549" s="72">
        <v>7875181</v>
      </c>
      <c r="N549" s="66">
        <f t="shared" si="71"/>
        <v>7875181</v>
      </c>
      <c r="O549" s="137">
        <v>44787</v>
      </c>
      <c r="P549" s="72">
        <f t="shared" si="73"/>
        <v>8885667</v>
      </c>
      <c r="Q549" s="72">
        <f t="shared" si="74"/>
        <v>8885667</v>
      </c>
      <c r="R549" s="129">
        <f t="shared" si="75"/>
        <v>8885667</v>
      </c>
      <c r="S549" s="204" t="e">
        <f t="shared" si="72"/>
        <v>#REF!</v>
      </c>
      <c r="T549" s="125"/>
      <c r="U549" s="126">
        <f t="shared" si="70"/>
        <v>473</v>
      </c>
      <c r="V549" s="127">
        <f t="shared" si="69"/>
        <v>45260</v>
      </c>
      <c r="W549" s="128">
        <f>VLOOKUP(V549,IPC!$B$9:$D$855,3,2)</f>
        <v>137.09</v>
      </c>
      <c r="X549" s="128">
        <f>VLOOKUP(O549,IPC!$B$9:$D$855,3,1)</f>
        <v>121.5</v>
      </c>
    </row>
    <row r="550" spans="1:24" s="67" customFormat="1" ht="26.4" x14ac:dyDescent="0.25">
      <c r="A550" s="67" t="s">
        <v>76</v>
      </c>
      <c r="B550" s="134" t="s">
        <v>42</v>
      </c>
      <c r="C550" s="258"/>
      <c r="D550" s="296" t="s">
        <v>471</v>
      </c>
      <c r="E550" s="288">
        <v>901329259</v>
      </c>
      <c r="F550" s="83" t="s">
        <v>535</v>
      </c>
      <c r="G550" s="121" t="s">
        <v>239</v>
      </c>
      <c r="H550" s="121" t="s">
        <v>598</v>
      </c>
      <c r="I550" s="69" t="s">
        <v>248</v>
      </c>
      <c r="J550" s="69" t="s">
        <v>217</v>
      </c>
      <c r="K550" s="121" t="s">
        <v>951</v>
      </c>
      <c r="L550" s="87" t="s">
        <v>1478</v>
      </c>
      <c r="M550" s="72">
        <v>3224419.3</v>
      </c>
      <c r="N550" s="66">
        <f t="shared" si="71"/>
        <v>3224419.3</v>
      </c>
      <c r="O550" s="137">
        <v>45030</v>
      </c>
      <c r="P550" s="72">
        <f t="shared" si="73"/>
        <v>3328582</v>
      </c>
      <c r="Q550" s="72">
        <f t="shared" si="74"/>
        <v>3328582</v>
      </c>
      <c r="R550" s="129">
        <f t="shared" si="75"/>
        <v>3328582</v>
      </c>
      <c r="S550" s="204" t="e">
        <f t="shared" si="72"/>
        <v>#REF!</v>
      </c>
      <c r="T550" s="125"/>
      <c r="U550" s="126">
        <f t="shared" si="70"/>
        <v>230</v>
      </c>
      <c r="V550" s="127">
        <f t="shared" si="69"/>
        <v>45260</v>
      </c>
      <c r="W550" s="128">
        <f>VLOOKUP(V550,IPC!$B$9:$D$855,3,2)</f>
        <v>137.09</v>
      </c>
      <c r="X550" s="128">
        <f>VLOOKUP(O550,IPC!$B$9:$D$855,3,1)</f>
        <v>132.80000000000001</v>
      </c>
    </row>
    <row r="551" spans="1:24" s="67" customFormat="1" ht="26.4" x14ac:dyDescent="0.25">
      <c r="A551" s="67" t="s">
        <v>76</v>
      </c>
      <c r="B551" s="134" t="s">
        <v>42</v>
      </c>
      <c r="C551" s="258"/>
      <c r="D551" s="296" t="s">
        <v>471</v>
      </c>
      <c r="E551" s="288">
        <v>901329259</v>
      </c>
      <c r="F551" s="83" t="s">
        <v>535</v>
      </c>
      <c r="G551" s="121" t="s">
        <v>239</v>
      </c>
      <c r="H551" s="121" t="s">
        <v>598</v>
      </c>
      <c r="I551" s="69" t="s">
        <v>248</v>
      </c>
      <c r="J551" s="69" t="s">
        <v>217</v>
      </c>
      <c r="K551" s="121" t="s">
        <v>952</v>
      </c>
      <c r="L551" s="87" t="s">
        <v>1479</v>
      </c>
      <c r="M551" s="72">
        <v>1041960</v>
      </c>
      <c r="N551" s="66">
        <f t="shared" si="71"/>
        <v>1041960</v>
      </c>
      <c r="O551" s="137">
        <v>45030</v>
      </c>
      <c r="P551" s="72">
        <f t="shared" si="73"/>
        <v>1075620</v>
      </c>
      <c r="Q551" s="72">
        <f t="shared" si="74"/>
        <v>1075620</v>
      </c>
      <c r="R551" s="129">
        <f t="shared" si="75"/>
        <v>1075620</v>
      </c>
      <c r="S551" s="204" t="e">
        <f t="shared" si="72"/>
        <v>#REF!</v>
      </c>
      <c r="T551" s="125"/>
      <c r="U551" s="126">
        <f t="shared" si="70"/>
        <v>230</v>
      </c>
      <c r="V551" s="127">
        <f t="shared" si="69"/>
        <v>45260</v>
      </c>
      <c r="W551" s="128">
        <f>VLOOKUP(V551,IPC!$B$9:$D$855,3,2)</f>
        <v>137.09</v>
      </c>
      <c r="X551" s="128">
        <f>VLOOKUP(O551,IPC!$B$9:$D$855,3,1)</f>
        <v>132.80000000000001</v>
      </c>
    </row>
    <row r="552" spans="1:24" s="67" customFormat="1" ht="26.4" x14ac:dyDescent="0.25">
      <c r="A552" s="67" t="s">
        <v>76</v>
      </c>
      <c r="B552" s="134" t="s">
        <v>42</v>
      </c>
      <c r="C552" s="258"/>
      <c r="D552" s="296" t="s">
        <v>471</v>
      </c>
      <c r="E552" s="288">
        <v>901329259</v>
      </c>
      <c r="F552" s="83" t="s">
        <v>535</v>
      </c>
      <c r="G552" s="121" t="s">
        <v>239</v>
      </c>
      <c r="H552" s="121" t="s">
        <v>598</v>
      </c>
      <c r="I552" s="69" t="s">
        <v>248</v>
      </c>
      <c r="J552" s="69" t="s">
        <v>217</v>
      </c>
      <c r="K552" s="121" t="s">
        <v>953</v>
      </c>
      <c r="L552" s="87" t="s">
        <v>1480</v>
      </c>
      <c r="M552" s="72">
        <v>2822564</v>
      </c>
      <c r="N552" s="66">
        <f t="shared" si="71"/>
        <v>2822564</v>
      </c>
      <c r="O552" s="137">
        <v>45034</v>
      </c>
      <c r="P552" s="72">
        <f t="shared" si="73"/>
        <v>2913745</v>
      </c>
      <c r="Q552" s="72">
        <f t="shared" si="74"/>
        <v>2913745</v>
      </c>
      <c r="R552" s="129">
        <f t="shared" si="75"/>
        <v>2913745</v>
      </c>
      <c r="S552" s="204" t="e">
        <f t="shared" si="72"/>
        <v>#REF!</v>
      </c>
      <c r="T552" s="125"/>
      <c r="U552" s="126">
        <f t="shared" si="70"/>
        <v>226</v>
      </c>
      <c r="V552" s="127">
        <f t="shared" ref="V552:V615" si="76">+$U$7</f>
        <v>45260</v>
      </c>
      <c r="W552" s="128">
        <f>VLOOKUP(V552,IPC!$B$9:$D$855,3,2)</f>
        <v>137.09</v>
      </c>
      <c r="X552" s="128">
        <f>VLOOKUP(O552,IPC!$B$9:$D$855,3,1)</f>
        <v>132.80000000000001</v>
      </c>
    </row>
    <row r="553" spans="1:24" s="67" customFormat="1" ht="26.4" x14ac:dyDescent="0.25">
      <c r="A553" s="67" t="s">
        <v>76</v>
      </c>
      <c r="B553" s="134" t="s">
        <v>42</v>
      </c>
      <c r="C553" s="258"/>
      <c r="D553" s="296" t="s">
        <v>471</v>
      </c>
      <c r="E553" s="288">
        <v>901329259</v>
      </c>
      <c r="F553" s="83" t="s">
        <v>535</v>
      </c>
      <c r="G553" s="121" t="s">
        <v>239</v>
      </c>
      <c r="H553" s="121" t="s">
        <v>598</v>
      </c>
      <c r="I553" s="69" t="s">
        <v>248</v>
      </c>
      <c r="J553" s="69" t="s">
        <v>217</v>
      </c>
      <c r="K553" s="121" t="s">
        <v>954</v>
      </c>
      <c r="L553" s="87" t="s">
        <v>1481</v>
      </c>
      <c r="M553" s="72">
        <v>826537</v>
      </c>
      <c r="N553" s="66">
        <f t="shared" si="71"/>
        <v>826537</v>
      </c>
      <c r="O553" s="137">
        <v>45034</v>
      </c>
      <c r="P553" s="72">
        <f t="shared" si="73"/>
        <v>853238</v>
      </c>
      <c r="Q553" s="72">
        <f t="shared" si="74"/>
        <v>853238</v>
      </c>
      <c r="R553" s="129">
        <f t="shared" si="75"/>
        <v>853238</v>
      </c>
      <c r="S553" s="204" t="e">
        <f t="shared" si="72"/>
        <v>#REF!</v>
      </c>
      <c r="T553" s="125"/>
      <c r="U553" s="126">
        <f t="shared" si="70"/>
        <v>226</v>
      </c>
      <c r="V553" s="127">
        <f t="shared" si="76"/>
        <v>45260</v>
      </c>
      <c r="W553" s="128">
        <f>VLOOKUP(V553,IPC!$B$9:$D$855,3,2)</f>
        <v>137.09</v>
      </c>
      <c r="X553" s="128">
        <f>VLOOKUP(O553,IPC!$B$9:$D$855,3,1)</f>
        <v>132.80000000000001</v>
      </c>
    </row>
    <row r="554" spans="1:24" s="67" customFormat="1" ht="26.4" x14ac:dyDescent="0.25">
      <c r="A554" s="67" t="s">
        <v>76</v>
      </c>
      <c r="B554" s="134" t="s">
        <v>42</v>
      </c>
      <c r="C554" s="258"/>
      <c r="D554" s="296" t="s">
        <v>471</v>
      </c>
      <c r="E554" s="288">
        <v>901329259</v>
      </c>
      <c r="F554" s="83" t="s">
        <v>535</v>
      </c>
      <c r="G554" s="121" t="s">
        <v>239</v>
      </c>
      <c r="H554" s="121" t="s">
        <v>598</v>
      </c>
      <c r="I554" s="69" t="s">
        <v>248</v>
      </c>
      <c r="J554" s="69" t="s">
        <v>217</v>
      </c>
      <c r="K554" s="121" t="s">
        <v>955</v>
      </c>
      <c r="L554" s="87" t="s">
        <v>1482</v>
      </c>
      <c r="M554" s="72">
        <v>2502956</v>
      </c>
      <c r="N554" s="66">
        <f t="shared" si="71"/>
        <v>2502956</v>
      </c>
      <c r="O554" s="137">
        <v>45041</v>
      </c>
      <c r="P554" s="72">
        <f t="shared" si="73"/>
        <v>2583812</v>
      </c>
      <c r="Q554" s="72">
        <f t="shared" si="74"/>
        <v>2583812</v>
      </c>
      <c r="R554" s="129">
        <f t="shared" si="75"/>
        <v>2583812</v>
      </c>
      <c r="S554" s="204" t="e">
        <f t="shared" si="72"/>
        <v>#REF!</v>
      </c>
      <c r="T554" s="125"/>
      <c r="U554" s="126">
        <f t="shared" si="70"/>
        <v>219</v>
      </c>
      <c r="V554" s="127">
        <f t="shared" si="76"/>
        <v>45260</v>
      </c>
      <c r="W554" s="128">
        <f>VLOOKUP(V554,IPC!$B$9:$D$855,3,2)</f>
        <v>137.09</v>
      </c>
      <c r="X554" s="128">
        <f>VLOOKUP(O554,IPC!$B$9:$D$855,3,1)</f>
        <v>132.80000000000001</v>
      </c>
    </row>
    <row r="555" spans="1:24" s="67" customFormat="1" ht="26.4" x14ac:dyDescent="0.25">
      <c r="A555" s="67" t="s">
        <v>76</v>
      </c>
      <c r="B555" s="134" t="s">
        <v>42</v>
      </c>
      <c r="C555" s="258"/>
      <c r="D555" s="296" t="s">
        <v>471</v>
      </c>
      <c r="E555" s="288">
        <v>901329259</v>
      </c>
      <c r="F555" s="83" t="s">
        <v>535</v>
      </c>
      <c r="G555" s="121" t="s">
        <v>239</v>
      </c>
      <c r="H555" s="121" t="s">
        <v>598</v>
      </c>
      <c r="I555" s="69" t="s">
        <v>248</v>
      </c>
      <c r="J555" s="69" t="s">
        <v>217</v>
      </c>
      <c r="K555" s="121" t="s">
        <v>956</v>
      </c>
      <c r="L555" s="87" t="s">
        <v>1483</v>
      </c>
      <c r="M555" s="72">
        <v>2350885</v>
      </c>
      <c r="N555" s="66">
        <f t="shared" si="71"/>
        <v>2350885</v>
      </c>
      <c r="O555" s="137">
        <v>45041</v>
      </c>
      <c r="P555" s="72">
        <f t="shared" si="73"/>
        <v>2426828</v>
      </c>
      <c r="Q555" s="72">
        <f t="shared" si="74"/>
        <v>2426828</v>
      </c>
      <c r="R555" s="129">
        <f t="shared" si="75"/>
        <v>2426828</v>
      </c>
      <c r="S555" s="204" t="e">
        <f t="shared" si="72"/>
        <v>#REF!</v>
      </c>
      <c r="T555" s="125"/>
      <c r="U555" s="126">
        <f t="shared" si="70"/>
        <v>219</v>
      </c>
      <c r="V555" s="127">
        <f t="shared" si="76"/>
        <v>45260</v>
      </c>
      <c r="W555" s="128">
        <f>VLOOKUP(V555,IPC!$B$9:$D$855,3,2)</f>
        <v>137.09</v>
      </c>
      <c r="X555" s="128">
        <f>VLOOKUP(O555,IPC!$B$9:$D$855,3,1)</f>
        <v>132.80000000000001</v>
      </c>
    </row>
    <row r="556" spans="1:24" s="67" customFormat="1" ht="26.4" x14ac:dyDescent="0.25">
      <c r="A556" s="67" t="s">
        <v>76</v>
      </c>
      <c r="B556" s="134" t="s">
        <v>42</v>
      </c>
      <c r="C556" s="258"/>
      <c r="D556" s="296" t="s">
        <v>471</v>
      </c>
      <c r="E556" s="288">
        <v>901329259</v>
      </c>
      <c r="F556" s="83" t="s">
        <v>535</v>
      </c>
      <c r="G556" s="121" t="s">
        <v>239</v>
      </c>
      <c r="H556" s="121" t="s">
        <v>598</v>
      </c>
      <c r="I556" s="69" t="s">
        <v>248</v>
      </c>
      <c r="J556" s="69" t="s">
        <v>217</v>
      </c>
      <c r="K556" s="121" t="s">
        <v>957</v>
      </c>
      <c r="L556" s="87" t="s">
        <v>1484</v>
      </c>
      <c r="M556" s="72">
        <v>548000</v>
      </c>
      <c r="N556" s="66">
        <f t="shared" si="71"/>
        <v>548000</v>
      </c>
      <c r="O556" s="137">
        <v>45221</v>
      </c>
      <c r="P556" s="72">
        <f t="shared" si="73"/>
        <v>550570</v>
      </c>
      <c r="Q556" s="72">
        <f t="shared" si="74"/>
        <v>550570</v>
      </c>
      <c r="R556" s="129">
        <f t="shared" si="75"/>
        <v>550570</v>
      </c>
      <c r="S556" s="204" t="e">
        <f t="shared" si="72"/>
        <v>#REF!</v>
      </c>
      <c r="T556" s="125"/>
      <c r="U556" s="126">
        <f t="shared" si="70"/>
        <v>39</v>
      </c>
      <c r="V556" s="127">
        <f t="shared" si="76"/>
        <v>45260</v>
      </c>
      <c r="W556" s="128">
        <f>VLOOKUP(V556,IPC!$B$9:$D$855,3,2)</f>
        <v>137.09</v>
      </c>
      <c r="X556" s="128">
        <f>VLOOKUP(O556,IPC!$B$9:$D$855,3,1)</f>
        <v>136.44999999999999</v>
      </c>
    </row>
    <row r="557" spans="1:24" s="67" customFormat="1" ht="26.4" x14ac:dyDescent="0.25">
      <c r="A557" s="67" t="s">
        <v>76</v>
      </c>
      <c r="B557" s="134" t="s">
        <v>42</v>
      </c>
      <c r="C557" s="258"/>
      <c r="D557" s="296" t="s">
        <v>471</v>
      </c>
      <c r="E557" s="288">
        <v>901329259</v>
      </c>
      <c r="F557" s="83" t="s">
        <v>535</v>
      </c>
      <c r="G557" s="121" t="s">
        <v>239</v>
      </c>
      <c r="H557" s="121" t="s">
        <v>598</v>
      </c>
      <c r="I557" s="69" t="s">
        <v>248</v>
      </c>
      <c r="J557" s="69" t="s">
        <v>217</v>
      </c>
      <c r="K557" s="121" t="s">
        <v>958</v>
      </c>
      <c r="L557" s="87" t="s">
        <v>1485</v>
      </c>
      <c r="M557" s="72">
        <v>274000</v>
      </c>
      <c r="N557" s="66">
        <f t="shared" si="71"/>
        <v>274000</v>
      </c>
      <c r="O557" s="137">
        <v>45221</v>
      </c>
      <c r="P557" s="72">
        <f t="shared" si="73"/>
        <v>275285</v>
      </c>
      <c r="Q557" s="72">
        <f t="shared" si="74"/>
        <v>275285</v>
      </c>
      <c r="R557" s="129">
        <f t="shared" si="75"/>
        <v>275285</v>
      </c>
      <c r="S557" s="204" t="e">
        <f t="shared" si="72"/>
        <v>#REF!</v>
      </c>
      <c r="T557" s="125"/>
      <c r="U557" s="126">
        <f t="shared" si="70"/>
        <v>39</v>
      </c>
      <c r="V557" s="127">
        <f t="shared" si="76"/>
        <v>45260</v>
      </c>
      <c r="W557" s="128">
        <f>VLOOKUP(V557,IPC!$B$9:$D$855,3,2)</f>
        <v>137.09</v>
      </c>
      <c r="X557" s="128">
        <f>VLOOKUP(O557,IPC!$B$9:$D$855,3,1)</f>
        <v>136.44999999999999</v>
      </c>
    </row>
    <row r="558" spans="1:24" s="67" customFormat="1" ht="26.4" x14ac:dyDescent="0.25">
      <c r="A558" s="67" t="s">
        <v>76</v>
      </c>
      <c r="B558" s="134" t="s">
        <v>42</v>
      </c>
      <c r="C558" s="258"/>
      <c r="D558" s="296" t="s">
        <v>471</v>
      </c>
      <c r="E558" s="288">
        <v>901329259</v>
      </c>
      <c r="F558" s="83" t="s">
        <v>535</v>
      </c>
      <c r="G558" s="121" t="s">
        <v>239</v>
      </c>
      <c r="H558" s="121" t="s">
        <v>598</v>
      </c>
      <c r="I558" s="69" t="s">
        <v>248</v>
      </c>
      <c r="J558" s="69" t="s">
        <v>217</v>
      </c>
      <c r="K558" s="121" t="s">
        <v>959</v>
      </c>
      <c r="L558" s="87" t="s">
        <v>1486</v>
      </c>
      <c r="M558" s="72">
        <v>274000</v>
      </c>
      <c r="N558" s="66">
        <f t="shared" si="71"/>
        <v>274000</v>
      </c>
      <c r="O558" s="137">
        <v>45243</v>
      </c>
      <c r="P558" s="72">
        <f t="shared" si="73"/>
        <v>274000</v>
      </c>
      <c r="Q558" s="72">
        <f t="shared" si="74"/>
        <v>274000</v>
      </c>
      <c r="R558" s="129">
        <f t="shared" si="75"/>
        <v>274000</v>
      </c>
      <c r="S558" s="204" t="e">
        <f t="shared" si="72"/>
        <v>#REF!</v>
      </c>
      <c r="T558" s="125"/>
      <c r="U558" s="126">
        <f t="shared" si="70"/>
        <v>17</v>
      </c>
      <c r="V558" s="127">
        <f t="shared" si="76"/>
        <v>45260</v>
      </c>
      <c r="W558" s="128">
        <f>VLOOKUP(V558,IPC!$B$9:$D$855,3,2)</f>
        <v>137.09</v>
      </c>
      <c r="X558" s="128">
        <f>VLOOKUP(O558,IPC!$B$9:$D$855,3,1)</f>
        <v>137.09</v>
      </c>
    </row>
    <row r="559" spans="1:24" s="67" customFormat="1" ht="26.4" x14ac:dyDescent="0.25">
      <c r="A559" s="67" t="s">
        <v>76</v>
      </c>
      <c r="B559" s="134" t="s">
        <v>42</v>
      </c>
      <c r="C559" s="258"/>
      <c r="D559" s="296" t="s">
        <v>471</v>
      </c>
      <c r="E559" s="288">
        <v>901329259</v>
      </c>
      <c r="F559" s="83" t="s">
        <v>535</v>
      </c>
      <c r="G559" s="121" t="s">
        <v>239</v>
      </c>
      <c r="H559" s="121" t="s">
        <v>598</v>
      </c>
      <c r="I559" s="69" t="s">
        <v>248</v>
      </c>
      <c r="J559" s="69" t="s">
        <v>217</v>
      </c>
      <c r="K559" s="121" t="s">
        <v>960</v>
      </c>
      <c r="L559" s="87" t="s">
        <v>1487</v>
      </c>
      <c r="M559" s="72">
        <v>230000</v>
      </c>
      <c r="N559" s="66">
        <f t="shared" si="71"/>
        <v>230000</v>
      </c>
      <c r="O559" s="137">
        <v>45247</v>
      </c>
      <c r="P559" s="72">
        <f t="shared" si="73"/>
        <v>230000</v>
      </c>
      <c r="Q559" s="72">
        <f t="shared" si="74"/>
        <v>230000</v>
      </c>
      <c r="R559" s="129">
        <f t="shared" si="75"/>
        <v>230000</v>
      </c>
      <c r="S559" s="204" t="e">
        <f t="shared" si="72"/>
        <v>#REF!</v>
      </c>
      <c r="T559" s="125"/>
      <c r="U559" s="126">
        <f t="shared" si="70"/>
        <v>13</v>
      </c>
      <c r="V559" s="127">
        <f t="shared" si="76"/>
        <v>45260</v>
      </c>
      <c r="W559" s="128">
        <f>VLOOKUP(V559,IPC!$B$9:$D$855,3,2)</f>
        <v>137.09</v>
      </c>
      <c r="X559" s="128">
        <f>VLOOKUP(O559,IPC!$B$9:$D$855,3,1)</f>
        <v>137.09</v>
      </c>
    </row>
    <row r="560" spans="1:24" s="67" customFormat="1" ht="26.4" x14ac:dyDescent="0.25">
      <c r="A560" s="67" t="s">
        <v>76</v>
      </c>
      <c r="B560" s="134" t="s">
        <v>42</v>
      </c>
      <c r="C560" s="258"/>
      <c r="D560" s="296" t="s">
        <v>471</v>
      </c>
      <c r="E560" s="288">
        <v>901329259</v>
      </c>
      <c r="F560" s="83" t="s">
        <v>535</v>
      </c>
      <c r="G560" s="121" t="s">
        <v>239</v>
      </c>
      <c r="H560" s="121" t="s">
        <v>598</v>
      </c>
      <c r="I560" s="69" t="s">
        <v>248</v>
      </c>
      <c r="J560" s="69" t="s">
        <v>217</v>
      </c>
      <c r="K560" s="121" t="s">
        <v>961</v>
      </c>
      <c r="L560" s="87" t="s">
        <v>1488</v>
      </c>
      <c r="M560" s="72">
        <v>548000</v>
      </c>
      <c r="N560" s="66">
        <f t="shared" si="71"/>
        <v>548000</v>
      </c>
      <c r="O560" s="137">
        <v>45250</v>
      </c>
      <c r="P560" s="72">
        <f t="shared" si="73"/>
        <v>548000</v>
      </c>
      <c r="Q560" s="72">
        <f t="shared" si="74"/>
        <v>548000</v>
      </c>
      <c r="R560" s="129">
        <f t="shared" si="75"/>
        <v>548000</v>
      </c>
      <c r="S560" s="204" t="e">
        <f t="shared" si="72"/>
        <v>#REF!</v>
      </c>
      <c r="T560" s="125"/>
      <c r="U560" s="126">
        <f t="shared" si="70"/>
        <v>10</v>
      </c>
      <c r="V560" s="127">
        <f t="shared" si="76"/>
        <v>45260</v>
      </c>
      <c r="W560" s="128">
        <f>VLOOKUP(V560,IPC!$B$9:$D$855,3,2)</f>
        <v>137.09</v>
      </c>
      <c r="X560" s="128">
        <f>VLOOKUP(O560,IPC!$B$9:$D$855,3,1)</f>
        <v>137.09</v>
      </c>
    </row>
    <row r="561" spans="1:24" s="67" customFormat="1" ht="26.4" x14ac:dyDescent="0.25">
      <c r="A561" s="67" t="s">
        <v>76</v>
      </c>
      <c r="B561" s="134" t="s">
        <v>42</v>
      </c>
      <c r="C561" s="258"/>
      <c r="D561" s="296" t="s">
        <v>472</v>
      </c>
      <c r="E561" s="288">
        <v>800174043</v>
      </c>
      <c r="F561" s="83" t="s">
        <v>536</v>
      </c>
      <c r="G561" s="121" t="s">
        <v>108</v>
      </c>
      <c r="H561" s="121" t="s">
        <v>599</v>
      </c>
      <c r="I561" s="69" t="s">
        <v>248</v>
      </c>
      <c r="J561" s="69" t="s">
        <v>217</v>
      </c>
      <c r="K561" s="121" t="s">
        <v>962</v>
      </c>
      <c r="L561" s="87" t="s">
        <v>1489</v>
      </c>
      <c r="M561" s="72">
        <v>12095751</v>
      </c>
      <c r="N561" s="66">
        <f t="shared" si="71"/>
        <v>12095751</v>
      </c>
      <c r="O561" s="137">
        <v>44425</v>
      </c>
      <c r="P561" s="72">
        <f t="shared" si="73"/>
        <v>15126861</v>
      </c>
      <c r="Q561" s="72">
        <f t="shared" si="74"/>
        <v>15126861</v>
      </c>
      <c r="R561" s="129">
        <f t="shared" si="75"/>
        <v>15126861</v>
      </c>
      <c r="S561" s="204" t="e">
        <f t="shared" si="72"/>
        <v>#REF!</v>
      </c>
      <c r="T561" s="125"/>
      <c r="U561" s="126">
        <f t="shared" si="70"/>
        <v>835</v>
      </c>
      <c r="V561" s="127">
        <f t="shared" si="76"/>
        <v>45260</v>
      </c>
      <c r="W561" s="128">
        <f>VLOOKUP(V561,IPC!$B$9:$D$855,3,2)</f>
        <v>137.09</v>
      </c>
      <c r="X561" s="128">
        <f>VLOOKUP(O561,IPC!$B$9:$D$855,3,1)</f>
        <v>109.62</v>
      </c>
    </row>
    <row r="562" spans="1:24" s="67" customFormat="1" ht="26.4" x14ac:dyDescent="0.25">
      <c r="A562" s="67" t="s">
        <v>76</v>
      </c>
      <c r="B562" s="134" t="s">
        <v>42</v>
      </c>
      <c r="C562" s="258"/>
      <c r="D562" s="296" t="s">
        <v>472</v>
      </c>
      <c r="E562" s="288">
        <v>800174043</v>
      </c>
      <c r="F562" s="83" t="s">
        <v>536</v>
      </c>
      <c r="G562" s="121" t="s">
        <v>108</v>
      </c>
      <c r="H562" s="121" t="s">
        <v>599</v>
      </c>
      <c r="I562" s="69" t="s">
        <v>248</v>
      </c>
      <c r="J562" s="69" t="s">
        <v>217</v>
      </c>
      <c r="K562" s="121" t="s">
        <v>963</v>
      </c>
      <c r="L562" s="87" t="s">
        <v>1490</v>
      </c>
      <c r="M562" s="72">
        <v>4787250</v>
      </c>
      <c r="N562" s="66">
        <f t="shared" si="71"/>
        <v>4787250</v>
      </c>
      <c r="O562" s="137">
        <v>44433</v>
      </c>
      <c r="P562" s="72">
        <f t="shared" si="73"/>
        <v>5986901</v>
      </c>
      <c r="Q562" s="72">
        <f t="shared" si="74"/>
        <v>5986901</v>
      </c>
      <c r="R562" s="129">
        <f t="shared" si="75"/>
        <v>5986901</v>
      </c>
      <c r="S562" s="204" t="e">
        <f t="shared" si="72"/>
        <v>#REF!</v>
      </c>
      <c r="T562" s="125"/>
      <c r="U562" s="126">
        <f t="shared" si="70"/>
        <v>827</v>
      </c>
      <c r="V562" s="127">
        <f t="shared" si="76"/>
        <v>45260</v>
      </c>
      <c r="W562" s="128">
        <f>VLOOKUP(V562,IPC!$B$9:$D$855,3,2)</f>
        <v>137.09</v>
      </c>
      <c r="X562" s="128">
        <f>VLOOKUP(O562,IPC!$B$9:$D$855,3,1)</f>
        <v>109.62</v>
      </c>
    </row>
    <row r="563" spans="1:24" s="67" customFormat="1" ht="26.4" x14ac:dyDescent="0.25">
      <c r="A563" s="67" t="s">
        <v>76</v>
      </c>
      <c r="B563" s="134" t="s">
        <v>42</v>
      </c>
      <c r="C563" s="258"/>
      <c r="D563" s="296" t="s">
        <v>472</v>
      </c>
      <c r="E563" s="288">
        <v>800174043</v>
      </c>
      <c r="F563" s="83" t="s">
        <v>536</v>
      </c>
      <c r="G563" s="121" t="s">
        <v>108</v>
      </c>
      <c r="H563" s="121" t="s">
        <v>599</v>
      </c>
      <c r="I563" s="69" t="s">
        <v>248</v>
      </c>
      <c r="J563" s="69" t="s">
        <v>217</v>
      </c>
      <c r="K563" s="121" t="s">
        <v>964</v>
      </c>
      <c r="L563" s="87" t="s">
        <v>1491</v>
      </c>
      <c r="M563" s="72">
        <v>946000</v>
      </c>
      <c r="N563" s="66">
        <f t="shared" si="71"/>
        <v>946000</v>
      </c>
      <c r="O563" s="137">
        <v>44434</v>
      </c>
      <c r="P563" s="72">
        <f t="shared" si="73"/>
        <v>1183061</v>
      </c>
      <c r="Q563" s="72">
        <f t="shared" si="74"/>
        <v>1183061</v>
      </c>
      <c r="R563" s="129">
        <f t="shared" si="75"/>
        <v>1183061</v>
      </c>
      <c r="S563" s="204" t="e">
        <f t="shared" si="72"/>
        <v>#REF!</v>
      </c>
      <c r="T563" s="125"/>
      <c r="U563" s="126">
        <f t="shared" si="70"/>
        <v>826</v>
      </c>
      <c r="V563" s="127">
        <f t="shared" si="76"/>
        <v>45260</v>
      </c>
      <c r="W563" s="128">
        <f>VLOOKUP(V563,IPC!$B$9:$D$855,3,2)</f>
        <v>137.09</v>
      </c>
      <c r="X563" s="128">
        <f>VLOOKUP(O563,IPC!$B$9:$D$855,3,1)</f>
        <v>109.62</v>
      </c>
    </row>
    <row r="564" spans="1:24" s="67" customFormat="1" ht="26.4" x14ac:dyDescent="0.25">
      <c r="A564" s="67" t="s">
        <v>76</v>
      </c>
      <c r="B564" s="134" t="s">
        <v>42</v>
      </c>
      <c r="C564" s="258"/>
      <c r="D564" s="296" t="s">
        <v>472</v>
      </c>
      <c r="E564" s="288">
        <v>800174043</v>
      </c>
      <c r="F564" s="83" t="s">
        <v>536</v>
      </c>
      <c r="G564" s="121" t="s">
        <v>108</v>
      </c>
      <c r="H564" s="121" t="s">
        <v>599</v>
      </c>
      <c r="I564" s="69" t="s">
        <v>248</v>
      </c>
      <c r="J564" s="69" t="s">
        <v>217</v>
      </c>
      <c r="K564" s="121" t="s">
        <v>965</v>
      </c>
      <c r="L564" s="87" t="s">
        <v>1492</v>
      </c>
      <c r="M564" s="72">
        <v>28000</v>
      </c>
      <c r="N564" s="66">
        <f t="shared" si="71"/>
        <v>28000</v>
      </c>
      <c r="O564" s="137">
        <v>44459</v>
      </c>
      <c r="P564" s="72">
        <f t="shared" si="73"/>
        <v>34883</v>
      </c>
      <c r="Q564" s="72">
        <f t="shared" si="74"/>
        <v>34883</v>
      </c>
      <c r="R564" s="129">
        <f t="shared" si="75"/>
        <v>34883</v>
      </c>
      <c r="S564" s="204" t="e">
        <f t="shared" si="72"/>
        <v>#REF!</v>
      </c>
      <c r="T564" s="125"/>
      <c r="U564" s="126">
        <f t="shared" si="70"/>
        <v>801</v>
      </c>
      <c r="V564" s="127">
        <f t="shared" si="76"/>
        <v>45260</v>
      </c>
      <c r="W564" s="128">
        <f>VLOOKUP(V564,IPC!$B$9:$D$855,3,2)</f>
        <v>137.09</v>
      </c>
      <c r="X564" s="128">
        <f>VLOOKUP(O564,IPC!$B$9:$D$855,3,1)</f>
        <v>110.04</v>
      </c>
    </row>
    <row r="565" spans="1:24" s="67" customFormat="1" ht="26.4" x14ac:dyDescent="0.25">
      <c r="A565" s="67" t="s">
        <v>76</v>
      </c>
      <c r="B565" s="134" t="s">
        <v>42</v>
      </c>
      <c r="C565" s="258"/>
      <c r="D565" s="296" t="s">
        <v>472</v>
      </c>
      <c r="E565" s="288">
        <v>800174043</v>
      </c>
      <c r="F565" s="83" t="s">
        <v>536</v>
      </c>
      <c r="G565" s="121" t="s">
        <v>108</v>
      </c>
      <c r="H565" s="121" t="s">
        <v>599</v>
      </c>
      <c r="I565" s="69" t="s">
        <v>248</v>
      </c>
      <c r="J565" s="69" t="s">
        <v>217</v>
      </c>
      <c r="K565" s="121" t="s">
        <v>966</v>
      </c>
      <c r="L565" s="87" t="s">
        <v>1493</v>
      </c>
      <c r="M565" s="72">
        <v>1669200</v>
      </c>
      <c r="N565" s="66">
        <f t="shared" si="71"/>
        <v>1669200</v>
      </c>
      <c r="O565" s="137">
        <v>44483</v>
      </c>
      <c r="P565" s="72">
        <f t="shared" si="73"/>
        <v>2079144</v>
      </c>
      <c r="Q565" s="72">
        <f t="shared" si="74"/>
        <v>2079144</v>
      </c>
      <c r="R565" s="129">
        <f t="shared" si="75"/>
        <v>2079144</v>
      </c>
      <c r="S565" s="204" t="e">
        <f t="shared" si="72"/>
        <v>#REF!</v>
      </c>
      <c r="T565" s="125"/>
      <c r="U565" s="126">
        <f t="shared" si="70"/>
        <v>777</v>
      </c>
      <c r="V565" s="127">
        <f t="shared" si="76"/>
        <v>45260</v>
      </c>
      <c r="W565" s="128">
        <f>VLOOKUP(V565,IPC!$B$9:$D$855,3,2)</f>
        <v>137.09</v>
      </c>
      <c r="X565" s="128">
        <f>VLOOKUP(O565,IPC!$B$9:$D$855,3,1)</f>
        <v>110.06</v>
      </c>
    </row>
    <row r="566" spans="1:24" s="67" customFormat="1" ht="26.4" x14ac:dyDescent="0.25">
      <c r="A566" s="67" t="s">
        <v>76</v>
      </c>
      <c r="B566" s="134" t="s">
        <v>42</v>
      </c>
      <c r="C566" s="258"/>
      <c r="D566" s="296" t="s">
        <v>472</v>
      </c>
      <c r="E566" s="288">
        <v>800174043</v>
      </c>
      <c r="F566" s="83" t="s">
        <v>536</v>
      </c>
      <c r="G566" s="121" t="s">
        <v>108</v>
      </c>
      <c r="H566" s="121" t="s">
        <v>599</v>
      </c>
      <c r="I566" s="69" t="s">
        <v>248</v>
      </c>
      <c r="J566" s="69" t="s">
        <v>217</v>
      </c>
      <c r="K566" s="121" t="s">
        <v>967</v>
      </c>
      <c r="L566" s="87" t="s">
        <v>1494</v>
      </c>
      <c r="M566" s="72">
        <v>984750</v>
      </c>
      <c r="N566" s="66">
        <f t="shared" si="71"/>
        <v>984750</v>
      </c>
      <c r="O566" s="137">
        <v>44486</v>
      </c>
      <c r="P566" s="72">
        <f t="shared" si="73"/>
        <v>1226598</v>
      </c>
      <c r="Q566" s="72">
        <f t="shared" si="74"/>
        <v>1226598</v>
      </c>
      <c r="R566" s="129">
        <f t="shared" si="75"/>
        <v>1226598</v>
      </c>
      <c r="S566" s="204" t="e">
        <f t="shared" si="72"/>
        <v>#REF!</v>
      </c>
      <c r="T566" s="125"/>
      <c r="U566" s="126">
        <f t="shared" si="70"/>
        <v>774</v>
      </c>
      <c r="V566" s="127">
        <f t="shared" si="76"/>
        <v>45260</v>
      </c>
      <c r="W566" s="128">
        <f>VLOOKUP(V566,IPC!$B$9:$D$855,3,2)</f>
        <v>137.09</v>
      </c>
      <c r="X566" s="128">
        <f>VLOOKUP(O566,IPC!$B$9:$D$855,3,1)</f>
        <v>110.06</v>
      </c>
    </row>
    <row r="567" spans="1:24" s="67" customFormat="1" ht="26.4" x14ac:dyDescent="0.25">
      <c r="A567" s="67" t="s">
        <v>76</v>
      </c>
      <c r="B567" s="134" t="s">
        <v>42</v>
      </c>
      <c r="C567" s="258"/>
      <c r="D567" s="296" t="s">
        <v>472</v>
      </c>
      <c r="E567" s="288">
        <v>800174043</v>
      </c>
      <c r="F567" s="83" t="s">
        <v>536</v>
      </c>
      <c r="G567" s="121" t="s">
        <v>108</v>
      </c>
      <c r="H567" s="121" t="s">
        <v>599</v>
      </c>
      <c r="I567" s="69" t="s">
        <v>248</v>
      </c>
      <c r="J567" s="69" t="s">
        <v>217</v>
      </c>
      <c r="K567" s="121" t="s">
        <v>968</v>
      </c>
      <c r="L567" s="87" t="s">
        <v>1495</v>
      </c>
      <c r="M567" s="72">
        <v>1151475</v>
      </c>
      <c r="N567" s="66">
        <f t="shared" si="71"/>
        <v>1151475</v>
      </c>
      <c r="O567" s="137">
        <v>44486</v>
      </c>
      <c r="P567" s="72">
        <f t="shared" si="73"/>
        <v>1434270</v>
      </c>
      <c r="Q567" s="72">
        <f t="shared" si="74"/>
        <v>1434270</v>
      </c>
      <c r="R567" s="129">
        <f t="shared" si="75"/>
        <v>1434270</v>
      </c>
      <c r="S567" s="204" t="e">
        <f t="shared" si="72"/>
        <v>#REF!</v>
      </c>
      <c r="T567" s="125"/>
      <c r="U567" s="126">
        <f t="shared" si="70"/>
        <v>774</v>
      </c>
      <c r="V567" s="127">
        <f t="shared" si="76"/>
        <v>45260</v>
      </c>
      <c r="W567" s="128">
        <f>VLOOKUP(V567,IPC!$B$9:$D$855,3,2)</f>
        <v>137.09</v>
      </c>
      <c r="X567" s="128">
        <f>VLOOKUP(O567,IPC!$B$9:$D$855,3,1)</f>
        <v>110.06</v>
      </c>
    </row>
    <row r="568" spans="1:24" s="67" customFormat="1" ht="26.4" x14ac:dyDescent="0.25">
      <c r="A568" s="67" t="s">
        <v>76</v>
      </c>
      <c r="B568" s="134" t="s">
        <v>42</v>
      </c>
      <c r="C568" s="258"/>
      <c r="D568" s="296" t="s">
        <v>472</v>
      </c>
      <c r="E568" s="288">
        <v>800174043</v>
      </c>
      <c r="F568" s="83" t="s">
        <v>536</v>
      </c>
      <c r="G568" s="121" t="s">
        <v>108</v>
      </c>
      <c r="H568" s="121" t="s">
        <v>599</v>
      </c>
      <c r="I568" s="69" t="s">
        <v>248</v>
      </c>
      <c r="J568" s="69" t="s">
        <v>217</v>
      </c>
      <c r="K568" s="121" t="s">
        <v>969</v>
      </c>
      <c r="L568" s="87" t="s">
        <v>1496</v>
      </c>
      <c r="M568" s="72">
        <v>1251900</v>
      </c>
      <c r="N568" s="66">
        <f t="shared" si="71"/>
        <v>1251900</v>
      </c>
      <c r="O568" s="137">
        <v>44486</v>
      </c>
      <c r="P568" s="72">
        <f t="shared" si="73"/>
        <v>1559358</v>
      </c>
      <c r="Q568" s="72">
        <f t="shared" si="74"/>
        <v>1559358</v>
      </c>
      <c r="R568" s="129">
        <f t="shared" si="75"/>
        <v>1559358</v>
      </c>
      <c r="S568" s="204" t="e">
        <f t="shared" si="72"/>
        <v>#REF!</v>
      </c>
      <c r="T568" s="125"/>
      <c r="U568" s="126">
        <f t="shared" si="70"/>
        <v>774</v>
      </c>
      <c r="V568" s="127">
        <f t="shared" si="76"/>
        <v>45260</v>
      </c>
      <c r="W568" s="128">
        <f>VLOOKUP(V568,IPC!$B$9:$D$855,3,2)</f>
        <v>137.09</v>
      </c>
      <c r="X568" s="128">
        <f>VLOOKUP(O568,IPC!$B$9:$D$855,3,1)</f>
        <v>110.06</v>
      </c>
    </row>
    <row r="569" spans="1:24" s="67" customFormat="1" ht="26.4" x14ac:dyDescent="0.25">
      <c r="A569" s="67" t="s">
        <v>76</v>
      </c>
      <c r="B569" s="134" t="s">
        <v>42</v>
      </c>
      <c r="C569" s="258"/>
      <c r="D569" s="296" t="s">
        <v>472</v>
      </c>
      <c r="E569" s="288">
        <v>800174043</v>
      </c>
      <c r="F569" s="83" t="s">
        <v>536</v>
      </c>
      <c r="G569" s="121" t="s">
        <v>108</v>
      </c>
      <c r="H569" s="121" t="s">
        <v>599</v>
      </c>
      <c r="I569" s="69" t="s">
        <v>248</v>
      </c>
      <c r="J569" s="69" t="s">
        <v>217</v>
      </c>
      <c r="K569" s="121" t="s">
        <v>970</v>
      </c>
      <c r="L569" s="87" t="s">
        <v>1497</v>
      </c>
      <c r="M569" s="72">
        <v>4630275</v>
      </c>
      <c r="N569" s="66">
        <f t="shared" si="71"/>
        <v>4630275</v>
      </c>
      <c r="O569" s="137">
        <v>44516</v>
      </c>
      <c r="P569" s="72">
        <f t="shared" si="73"/>
        <v>5739280</v>
      </c>
      <c r="Q569" s="72">
        <f t="shared" si="74"/>
        <v>5739280</v>
      </c>
      <c r="R569" s="129">
        <f t="shared" si="75"/>
        <v>5739280</v>
      </c>
      <c r="S569" s="204" t="e">
        <f t="shared" si="72"/>
        <v>#REF!</v>
      </c>
      <c r="T569" s="125"/>
      <c r="U569" s="126">
        <f t="shared" si="70"/>
        <v>744</v>
      </c>
      <c r="V569" s="127">
        <f t="shared" si="76"/>
        <v>45260</v>
      </c>
      <c r="W569" s="128">
        <f>VLOOKUP(V569,IPC!$B$9:$D$855,3,2)</f>
        <v>137.09</v>
      </c>
      <c r="X569" s="128">
        <f>VLOOKUP(O569,IPC!$B$9:$D$855,3,1)</f>
        <v>110.6</v>
      </c>
    </row>
    <row r="570" spans="1:24" s="67" customFormat="1" ht="26.4" x14ac:dyDescent="0.25">
      <c r="A570" s="67" t="s">
        <v>76</v>
      </c>
      <c r="B570" s="134" t="s">
        <v>42</v>
      </c>
      <c r="C570" s="258"/>
      <c r="D570" s="296" t="s">
        <v>472</v>
      </c>
      <c r="E570" s="288">
        <v>800174043</v>
      </c>
      <c r="F570" s="83" t="s">
        <v>536</v>
      </c>
      <c r="G570" s="121" t="s">
        <v>108</v>
      </c>
      <c r="H570" s="121" t="s">
        <v>599</v>
      </c>
      <c r="I570" s="69" t="s">
        <v>248</v>
      </c>
      <c r="J570" s="69" t="s">
        <v>217</v>
      </c>
      <c r="K570" s="121" t="s">
        <v>971</v>
      </c>
      <c r="L570" s="87" t="s">
        <v>1498</v>
      </c>
      <c r="M570" s="72">
        <v>1792840</v>
      </c>
      <c r="N570" s="66">
        <f t="shared" si="71"/>
        <v>1792840</v>
      </c>
      <c r="O570" s="137">
        <v>44560</v>
      </c>
      <c r="P570" s="72">
        <f t="shared" si="73"/>
        <v>2206090</v>
      </c>
      <c r="Q570" s="72">
        <f t="shared" si="74"/>
        <v>2206090</v>
      </c>
      <c r="R570" s="129">
        <f t="shared" si="75"/>
        <v>2206090</v>
      </c>
      <c r="S570" s="204" t="e">
        <f t="shared" si="72"/>
        <v>#REF!</v>
      </c>
      <c r="T570" s="125"/>
      <c r="U570" s="126">
        <f t="shared" si="70"/>
        <v>700</v>
      </c>
      <c r="V570" s="127">
        <f t="shared" si="76"/>
        <v>45260</v>
      </c>
      <c r="W570" s="128">
        <f>VLOOKUP(V570,IPC!$B$9:$D$855,3,2)</f>
        <v>137.09</v>
      </c>
      <c r="X570" s="128">
        <f>VLOOKUP(O570,IPC!$B$9:$D$855,3,1)</f>
        <v>111.41</v>
      </c>
    </row>
    <row r="571" spans="1:24" s="67" customFormat="1" ht="26.4" x14ac:dyDescent="0.25">
      <c r="A571" s="67" t="s">
        <v>76</v>
      </c>
      <c r="B571" s="134" t="s">
        <v>42</v>
      </c>
      <c r="C571" s="258"/>
      <c r="D571" s="296" t="s">
        <v>472</v>
      </c>
      <c r="E571" s="288">
        <v>800174043</v>
      </c>
      <c r="F571" s="83" t="s">
        <v>536</v>
      </c>
      <c r="G571" s="121" t="s">
        <v>108</v>
      </c>
      <c r="H571" s="121" t="s">
        <v>599</v>
      </c>
      <c r="I571" s="69" t="s">
        <v>248</v>
      </c>
      <c r="J571" s="69" t="s">
        <v>217</v>
      </c>
      <c r="K571" s="121" t="s">
        <v>972</v>
      </c>
      <c r="L571" s="87" t="s">
        <v>1499</v>
      </c>
      <c r="M571" s="72">
        <v>3689400</v>
      </c>
      <c r="N571" s="66">
        <f t="shared" si="71"/>
        <v>3689400</v>
      </c>
      <c r="O571" s="137">
        <v>44545</v>
      </c>
      <c r="P571" s="72">
        <f t="shared" si="73"/>
        <v>4539807</v>
      </c>
      <c r="Q571" s="72">
        <f t="shared" si="74"/>
        <v>4539807</v>
      </c>
      <c r="R571" s="129">
        <f t="shared" si="75"/>
        <v>4539807</v>
      </c>
      <c r="S571" s="204" t="e">
        <f t="shared" si="72"/>
        <v>#REF!</v>
      </c>
      <c r="T571" s="125"/>
      <c r="U571" s="126">
        <f t="shared" si="70"/>
        <v>715</v>
      </c>
      <c r="V571" s="127">
        <f t="shared" si="76"/>
        <v>45260</v>
      </c>
      <c r="W571" s="128">
        <f>VLOOKUP(V571,IPC!$B$9:$D$855,3,2)</f>
        <v>137.09</v>
      </c>
      <c r="X571" s="128">
        <f>VLOOKUP(O571,IPC!$B$9:$D$855,3,1)</f>
        <v>111.41</v>
      </c>
    </row>
    <row r="572" spans="1:24" s="67" customFormat="1" ht="26.4" x14ac:dyDescent="0.25">
      <c r="A572" s="67" t="s">
        <v>76</v>
      </c>
      <c r="B572" s="134" t="s">
        <v>42</v>
      </c>
      <c r="C572" s="258"/>
      <c r="D572" s="296" t="s">
        <v>472</v>
      </c>
      <c r="E572" s="288">
        <v>800174044</v>
      </c>
      <c r="F572" s="83" t="s">
        <v>536</v>
      </c>
      <c r="G572" s="121" t="s">
        <v>108</v>
      </c>
      <c r="H572" s="121" t="s">
        <v>599</v>
      </c>
      <c r="I572" s="69" t="s">
        <v>248</v>
      </c>
      <c r="J572" s="69" t="s">
        <v>217</v>
      </c>
      <c r="K572" s="121" t="s">
        <v>973</v>
      </c>
      <c r="L572" s="87" t="s">
        <v>1500</v>
      </c>
      <c r="M572" s="72">
        <v>973050</v>
      </c>
      <c r="N572" s="66">
        <f t="shared" si="71"/>
        <v>973050</v>
      </c>
      <c r="O572" s="137">
        <v>44543</v>
      </c>
      <c r="P572" s="72">
        <f t="shared" si="73"/>
        <v>1197338</v>
      </c>
      <c r="Q572" s="72">
        <f t="shared" si="74"/>
        <v>1197338</v>
      </c>
      <c r="R572" s="129">
        <f t="shared" si="75"/>
        <v>1197338</v>
      </c>
      <c r="S572" s="204" t="e">
        <f t="shared" si="72"/>
        <v>#REF!</v>
      </c>
      <c r="T572" s="125"/>
      <c r="U572" s="126">
        <f t="shared" si="70"/>
        <v>717</v>
      </c>
      <c r="V572" s="127">
        <f t="shared" si="76"/>
        <v>45260</v>
      </c>
      <c r="W572" s="128">
        <f>VLOOKUP(V572,IPC!$B$9:$D$855,3,2)</f>
        <v>137.09</v>
      </c>
      <c r="X572" s="128">
        <f>VLOOKUP(O572,IPC!$B$9:$D$855,3,1)</f>
        <v>111.41</v>
      </c>
    </row>
    <row r="573" spans="1:24" s="67" customFormat="1" ht="26.4" x14ac:dyDescent="0.25">
      <c r="A573" s="67" t="s">
        <v>76</v>
      </c>
      <c r="B573" s="134" t="s">
        <v>42</v>
      </c>
      <c r="C573" s="258"/>
      <c r="D573" s="296" t="s">
        <v>472</v>
      </c>
      <c r="E573" s="288">
        <v>800174045</v>
      </c>
      <c r="F573" s="83" t="s">
        <v>536</v>
      </c>
      <c r="G573" s="121" t="s">
        <v>108</v>
      </c>
      <c r="H573" s="121" t="s">
        <v>599</v>
      </c>
      <c r="I573" s="69" t="s">
        <v>248</v>
      </c>
      <c r="J573" s="69" t="s">
        <v>217</v>
      </c>
      <c r="K573" s="121" t="s">
        <v>974</v>
      </c>
      <c r="L573" s="87" t="s">
        <v>1501</v>
      </c>
      <c r="M573" s="72">
        <v>3155100</v>
      </c>
      <c r="N573" s="66">
        <f t="shared" si="71"/>
        <v>3155100</v>
      </c>
      <c r="O573" s="137">
        <v>44574</v>
      </c>
      <c r="P573" s="72">
        <f t="shared" si="73"/>
        <v>3818936</v>
      </c>
      <c r="Q573" s="72">
        <f t="shared" si="74"/>
        <v>3818936</v>
      </c>
      <c r="R573" s="129">
        <f t="shared" si="75"/>
        <v>3818936</v>
      </c>
      <c r="S573" s="204" t="e">
        <f t="shared" si="72"/>
        <v>#REF!</v>
      </c>
      <c r="T573" s="125"/>
      <c r="U573" s="126">
        <f t="shared" si="70"/>
        <v>686</v>
      </c>
      <c r="V573" s="127">
        <f t="shared" si="76"/>
        <v>45260</v>
      </c>
      <c r="W573" s="128">
        <f>VLOOKUP(V573,IPC!$B$9:$D$855,3,2)</f>
        <v>137.09</v>
      </c>
      <c r="X573" s="128">
        <f>VLOOKUP(O573,IPC!$B$9:$D$855,3,1)</f>
        <v>113.26</v>
      </c>
    </row>
    <row r="574" spans="1:24" s="67" customFormat="1" ht="26.4" x14ac:dyDescent="0.25">
      <c r="A574" s="67" t="s">
        <v>76</v>
      </c>
      <c r="B574" s="134" t="s">
        <v>42</v>
      </c>
      <c r="C574" s="258"/>
      <c r="D574" s="296" t="s">
        <v>473</v>
      </c>
      <c r="E574" s="288">
        <v>900876754</v>
      </c>
      <c r="F574" s="83" t="s">
        <v>537</v>
      </c>
      <c r="G574" s="121" t="s">
        <v>635</v>
      </c>
      <c r="H574" s="121" t="s">
        <v>600</v>
      </c>
      <c r="I574" s="69" t="s">
        <v>248</v>
      </c>
      <c r="J574" s="69" t="s">
        <v>217</v>
      </c>
      <c r="K574" s="121" t="s">
        <v>975</v>
      </c>
      <c r="L574" s="87" t="s">
        <v>1502</v>
      </c>
      <c r="M574" s="72">
        <v>2826750</v>
      </c>
      <c r="N574" s="66">
        <f t="shared" si="71"/>
        <v>2826750</v>
      </c>
      <c r="O574" s="137">
        <v>44635</v>
      </c>
      <c r="P574" s="72">
        <f t="shared" si="73"/>
        <v>3333211</v>
      </c>
      <c r="Q574" s="72">
        <f t="shared" si="74"/>
        <v>3333211</v>
      </c>
      <c r="R574" s="129">
        <f t="shared" si="75"/>
        <v>3333211</v>
      </c>
      <c r="S574" s="204" t="e">
        <f t="shared" si="72"/>
        <v>#REF!</v>
      </c>
      <c r="T574" s="125"/>
      <c r="U574" s="126">
        <f t="shared" si="70"/>
        <v>625</v>
      </c>
      <c r="V574" s="127">
        <f t="shared" si="76"/>
        <v>45260</v>
      </c>
      <c r="W574" s="128">
        <f>VLOOKUP(V574,IPC!$B$9:$D$855,3,2)</f>
        <v>137.09</v>
      </c>
      <c r="X574" s="128">
        <f>VLOOKUP(O574,IPC!$B$9:$D$855,3,1)</f>
        <v>116.26</v>
      </c>
    </row>
    <row r="575" spans="1:24" s="67" customFormat="1" ht="26.4" x14ac:dyDescent="0.25">
      <c r="A575" s="67" t="s">
        <v>76</v>
      </c>
      <c r="B575" s="134" t="s">
        <v>42</v>
      </c>
      <c r="C575" s="258"/>
      <c r="D575" s="296" t="s">
        <v>473</v>
      </c>
      <c r="E575" s="288">
        <v>900876754</v>
      </c>
      <c r="F575" s="83" t="s">
        <v>537</v>
      </c>
      <c r="G575" s="121" t="s">
        <v>635</v>
      </c>
      <c r="H575" s="121" t="s">
        <v>600</v>
      </c>
      <c r="I575" s="69" t="s">
        <v>248</v>
      </c>
      <c r="J575" s="69" t="s">
        <v>217</v>
      </c>
      <c r="K575" s="121" t="s">
        <v>976</v>
      </c>
      <c r="L575" s="87" t="s">
        <v>1503</v>
      </c>
      <c r="M575" s="72">
        <v>10608000</v>
      </c>
      <c r="N575" s="66">
        <f t="shared" si="71"/>
        <v>10608000</v>
      </c>
      <c r="O575" s="137">
        <v>44635</v>
      </c>
      <c r="P575" s="72">
        <f t="shared" si="73"/>
        <v>12508608</v>
      </c>
      <c r="Q575" s="72">
        <f t="shared" si="74"/>
        <v>12508608</v>
      </c>
      <c r="R575" s="129">
        <f t="shared" si="75"/>
        <v>12508608</v>
      </c>
      <c r="S575" s="204" t="e">
        <f t="shared" si="72"/>
        <v>#REF!</v>
      </c>
      <c r="T575" s="125"/>
      <c r="U575" s="126">
        <f t="shared" si="70"/>
        <v>625</v>
      </c>
      <c r="V575" s="127">
        <f t="shared" si="76"/>
        <v>45260</v>
      </c>
      <c r="W575" s="128">
        <f>VLOOKUP(V575,IPC!$B$9:$D$855,3,2)</f>
        <v>137.09</v>
      </c>
      <c r="X575" s="128">
        <f>VLOOKUP(O575,IPC!$B$9:$D$855,3,1)</f>
        <v>116.26</v>
      </c>
    </row>
    <row r="576" spans="1:24" s="67" customFormat="1" ht="26.4" x14ac:dyDescent="0.25">
      <c r="A576" s="67" t="s">
        <v>76</v>
      </c>
      <c r="B576" s="134" t="s">
        <v>42</v>
      </c>
      <c r="C576" s="258"/>
      <c r="D576" s="296" t="s">
        <v>473</v>
      </c>
      <c r="E576" s="288">
        <v>900876754</v>
      </c>
      <c r="F576" s="83" t="s">
        <v>537</v>
      </c>
      <c r="G576" s="121" t="s">
        <v>635</v>
      </c>
      <c r="H576" s="121" t="s">
        <v>600</v>
      </c>
      <c r="I576" s="69" t="s">
        <v>248</v>
      </c>
      <c r="J576" s="69" t="s">
        <v>217</v>
      </c>
      <c r="K576" s="121" t="s">
        <v>977</v>
      </c>
      <c r="L576" s="87" t="s">
        <v>1504</v>
      </c>
      <c r="M576" s="72">
        <v>7137000</v>
      </c>
      <c r="N576" s="66">
        <f t="shared" si="71"/>
        <v>7137000</v>
      </c>
      <c r="O576" s="137">
        <v>44635</v>
      </c>
      <c r="P576" s="72">
        <f t="shared" si="73"/>
        <v>8415718</v>
      </c>
      <c r="Q576" s="72">
        <f t="shared" si="74"/>
        <v>8415718</v>
      </c>
      <c r="R576" s="129">
        <f t="shared" si="75"/>
        <v>8415718</v>
      </c>
      <c r="S576" s="204" t="e">
        <f t="shared" si="72"/>
        <v>#REF!</v>
      </c>
      <c r="T576" s="125"/>
      <c r="U576" s="126">
        <f t="shared" si="70"/>
        <v>625</v>
      </c>
      <c r="V576" s="127">
        <f t="shared" si="76"/>
        <v>45260</v>
      </c>
      <c r="W576" s="128">
        <f>VLOOKUP(V576,IPC!$B$9:$D$855,3,2)</f>
        <v>137.09</v>
      </c>
      <c r="X576" s="128">
        <f>VLOOKUP(O576,IPC!$B$9:$D$855,3,1)</f>
        <v>116.26</v>
      </c>
    </row>
    <row r="577" spans="1:24" s="67" customFormat="1" ht="26.4" x14ac:dyDescent="0.25">
      <c r="A577" s="67" t="s">
        <v>76</v>
      </c>
      <c r="B577" s="134" t="s">
        <v>42</v>
      </c>
      <c r="C577" s="258"/>
      <c r="D577" s="296" t="s">
        <v>473</v>
      </c>
      <c r="E577" s="288">
        <v>900876754</v>
      </c>
      <c r="F577" s="83" t="s">
        <v>537</v>
      </c>
      <c r="G577" s="121" t="s">
        <v>635</v>
      </c>
      <c r="H577" s="121" t="s">
        <v>600</v>
      </c>
      <c r="I577" s="69" t="s">
        <v>248</v>
      </c>
      <c r="J577" s="69" t="s">
        <v>217</v>
      </c>
      <c r="K577" s="121" t="s">
        <v>978</v>
      </c>
      <c r="L577" s="87" t="s">
        <v>1505</v>
      </c>
      <c r="M577" s="72">
        <v>4972500</v>
      </c>
      <c r="N577" s="66">
        <f t="shared" si="71"/>
        <v>4972500</v>
      </c>
      <c r="O577" s="137">
        <v>44635</v>
      </c>
      <c r="P577" s="72">
        <f t="shared" si="73"/>
        <v>5863410</v>
      </c>
      <c r="Q577" s="72">
        <f t="shared" si="74"/>
        <v>5863410</v>
      </c>
      <c r="R577" s="129">
        <f t="shared" si="75"/>
        <v>5863410</v>
      </c>
      <c r="S577" s="204" t="e">
        <f t="shared" si="72"/>
        <v>#REF!</v>
      </c>
      <c r="T577" s="125"/>
      <c r="U577" s="126">
        <f t="shared" si="70"/>
        <v>625</v>
      </c>
      <c r="V577" s="127">
        <f t="shared" si="76"/>
        <v>45260</v>
      </c>
      <c r="W577" s="128">
        <f>VLOOKUP(V577,IPC!$B$9:$D$855,3,2)</f>
        <v>137.09</v>
      </c>
      <c r="X577" s="128">
        <f>VLOOKUP(O577,IPC!$B$9:$D$855,3,1)</f>
        <v>116.26</v>
      </c>
    </row>
    <row r="578" spans="1:24" s="67" customFormat="1" ht="26.4" x14ac:dyDescent="0.25">
      <c r="A578" s="67" t="s">
        <v>76</v>
      </c>
      <c r="B578" s="134" t="s">
        <v>42</v>
      </c>
      <c r="C578" s="258"/>
      <c r="D578" s="296" t="s">
        <v>1702</v>
      </c>
      <c r="E578" s="288">
        <v>900691119</v>
      </c>
      <c r="F578" s="83" t="s">
        <v>1712</v>
      </c>
      <c r="G578" s="121" t="s">
        <v>239</v>
      </c>
      <c r="H578" s="121" t="s">
        <v>1715</v>
      </c>
      <c r="I578" s="69" t="s">
        <v>248</v>
      </c>
      <c r="J578" s="69" t="s">
        <v>217</v>
      </c>
      <c r="K578" s="121" t="s">
        <v>1724</v>
      </c>
      <c r="L578" s="87">
        <v>15920</v>
      </c>
      <c r="M578" s="72">
        <v>2580514.2000000002</v>
      </c>
      <c r="N578" s="66">
        <f t="shared" si="71"/>
        <v>2580514.2000000002</v>
      </c>
      <c r="O578" s="137">
        <v>45119</v>
      </c>
      <c r="P578" s="72">
        <f t="shared" si="73"/>
        <v>2631184</v>
      </c>
      <c r="Q578" s="72">
        <f t="shared" si="74"/>
        <v>2631184</v>
      </c>
      <c r="R578" s="129">
        <f t="shared" si="75"/>
        <v>2631184</v>
      </c>
      <c r="S578" s="204" t="e">
        <f t="shared" si="72"/>
        <v>#REF!</v>
      </c>
      <c r="T578" s="125"/>
      <c r="U578" s="126">
        <f t="shared" si="70"/>
        <v>141</v>
      </c>
      <c r="V578" s="127">
        <f t="shared" si="76"/>
        <v>45260</v>
      </c>
      <c r="W578" s="128">
        <f>VLOOKUP(V578,IPC!$B$9:$D$855,3,2)</f>
        <v>137.09</v>
      </c>
      <c r="X578" s="128">
        <f>VLOOKUP(O578,IPC!$B$9:$D$855,3,1)</f>
        <v>134.44999999999999</v>
      </c>
    </row>
    <row r="579" spans="1:24" s="67" customFormat="1" ht="26.4" x14ac:dyDescent="0.25">
      <c r="A579" s="67" t="s">
        <v>76</v>
      </c>
      <c r="B579" s="134" t="s">
        <v>42</v>
      </c>
      <c r="C579" s="258"/>
      <c r="D579" s="296" t="s">
        <v>1702</v>
      </c>
      <c r="E579" s="288">
        <v>900691119</v>
      </c>
      <c r="F579" s="83" t="s">
        <v>1712</v>
      </c>
      <c r="G579" s="121" t="s">
        <v>239</v>
      </c>
      <c r="H579" s="121" t="s">
        <v>1715</v>
      </c>
      <c r="I579" s="69" t="s">
        <v>248</v>
      </c>
      <c r="J579" s="69" t="s">
        <v>217</v>
      </c>
      <c r="K579" s="121" t="s">
        <v>1725</v>
      </c>
      <c r="L579" s="87">
        <v>16143</v>
      </c>
      <c r="M579" s="72">
        <v>2593547.1</v>
      </c>
      <c r="N579" s="66">
        <f t="shared" si="71"/>
        <v>2593547.1</v>
      </c>
      <c r="O579" s="137">
        <v>44938</v>
      </c>
      <c r="P579" s="72">
        <f t="shared" si="73"/>
        <v>2771883</v>
      </c>
      <c r="Q579" s="72">
        <f t="shared" si="74"/>
        <v>2771883</v>
      </c>
      <c r="R579" s="129">
        <f t="shared" si="75"/>
        <v>2771883</v>
      </c>
      <c r="S579" s="204" t="e">
        <f t="shared" si="72"/>
        <v>#REF!</v>
      </c>
      <c r="T579" s="125"/>
      <c r="U579" s="126">
        <f t="shared" si="70"/>
        <v>322</v>
      </c>
      <c r="V579" s="127">
        <f t="shared" si="76"/>
        <v>45260</v>
      </c>
      <c r="W579" s="128">
        <f>VLOOKUP(V579,IPC!$B$9:$D$855,3,2)</f>
        <v>137.09</v>
      </c>
      <c r="X579" s="128">
        <f>VLOOKUP(O579,IPC!$B$9:$D$855,3,1)</f>
        <v>128.27000000000001</v>
      </c>
    </row>
    <row r="580" spans="1:24" s="67" customFormat="1" x14ac:dyDescent="0.25">
      <c r="A580" s="67" t="s">
        <v>76</v>
      </c>
      <c r="B580" s="134" t="s">
        <v>42</v>
      </c>
      <c r="C580" s="258"/>
      <c r="D580" s="296" t="s">
        <v>474</v>
      </c>
      <c r="E580" s="288">
        <v>900308070</v>
      </c>
      <c r="F580" s="83" t="s">
        <v>538</v>
      </c>
      <c r="G580" s="121" t="s">
        <v>239</v>
      </c>
      <c r="H580" s="121" t="s">
        <v>601</v>
      </c>
      <c r="I580" s="69" t="s">
        <v>248</v>
      </c>
      <c r="J580" s="69" t="s">
        <v>217</v>
      </c>
      <c r="K580" s="121" t="s">
        <v>979</v>
      </c>
      <c r="L580" s="87" t="s">
        <v>1506</v>
      </c>
      <c r="M580" s="72">
        <v>1651402.03</v>
      </c>
      <c r="N580" s="66">
        <f t="shared" si="71"/>
        <v>1651402.03</v>
      </c>
      <c r="O580" s="137">
        <v>44803</v>
      </c>
      <c r="P580" s="72">
        <f t="shared" si="73"/>
        <v>1863298</v>
      </c>
      <c r="Q580" s="72">
        <f t="shared" si="74"/>
        <v>1863298</v>
      </c>
      <c r="R580" s="129">
        <f t="shared" si="75"/>
        <v>1863298</v>
      </c>
      <c r="S580" s="204" t="e">
        <f t="shared" si="72"/>
        <v>#REF!</v>
      </c>
      <c r="T580" s="125"/>
      <c r="U580" s="126">
        <f t="shared" si="70"/>
        <v>457</v>
      </c>
      <c r="V580" s="127">
        <f t="shared" si="76"/>
        <v>45260</v>
      </c>
      <c r="W580" s="128">
        <f>VLOOKUP(V580,IPC!$B$9:$D$855,3,2)</f>
        <v>137.09</v>
      </c>
      <c r="X580" s="128">
        <f>VLOOKUP(O580,IPC!$B$9:$D$855,3,1)</f>
        <v>121.5</v>
      </c>
    </row>
    <row r="581" spans="1:24" s="67" customFormat="1" x14ac:dyDescent="0.25">
      <c r="A581" s="67" t="s">
        <v>76</v>
      </c>
      <c r="B581" s="134" t="s">
        <v>42</v>
      </c>
      <c r="C581" s="258"/>
      <c r="D581" s="296" t="s">
        <v>474</v>
      </c>
      <c r="E581" s="288">
        <v>900308070</v>
      </c>
      <c r="F581" s="83" t="s">
        <v>538</v>
      </c>
      <c r="G581" s="121" t="s">
        <v>239</v>
      </c>
      <c r="H581" s="121" t="s">
        <v>601</v>
      </c>
      <c r="I581" s="69" t="s">
        <v>248</v>
      </c>
      <c r="J581" s="69" t="s">
        <v>217</v>
      </c>
      <c r="K581" s="121" t="s">
        <v>980</v>
      </c>
      <c r="L581" s="87" t="s">
        <v>1507</v>
      </c>
      <c r="M581" s="72">
        <v>1671078.43</v>
      </c>
      <c r="N581" s="66">
        <f t="shared" si="71"/>
        <v>1671078.43</v>
      </c>
      <c r="O581" s="137">
        <v>44803</v>
      </c>
      <c r="P581" s="72">
        <f t="shared" si="73"/>
        <v>1885499</v>
      </c>
      <c r="Q581" s="72">
        <f t="shared" si="74"/>
        <v>1885499</v>
      </c>
      <c r="R581" s="129">
        <f t="shared" si="75"/>
        <v>1885499</v>
      </c>
      <c r="S581" s="204" t="e">
        <f t="shared" si="72"/>
        <v>#REF!</v>
      </c>
      <c r="T581" s="125"/>
      <c r="U581" s="126">
        <f t="shared" si="70"/>
        <v>457</v>
      </c>
      <c r="V581" s="127">
        <f t="shared" si="76"/>
        <v>45260</v>
      </c>
      <c r="W581" s="128">
        <f>VLOOKUP(V581,IPC!$B$9:$D$855,3,2)</f>
        <v>137.09</v>
      </c>
      <c r="X581" s="128">
        <f>VLOOKUP(O581,IPC!$B$9:$D$855,3,1)</f>
        <v>121.5</v>
      </c>
    </row>
    <row r="582" spans="1:24" s="67" customFormat="1" x14ac:dyDescent="0.25">
      <c r="A582" s="67" t="s">
        <v>76</v>
      </c>
      <c r="B582" s="134" t="s">
        <v>42</v>
      </c>
      <c r="C582" s="258"/>
      <c r="D582" s="296" t="s">
        <v>474</v>
      </c>
      <c r="E582" s="288">
        <v>900308070</v>
      </c>
      <c r="F582" s="83" t="s">
        <v>538</v>
      </c>
      <c r="G582" s="121" t="s">
        <v>239</v>
      </c>
      <c r="H582" s="121" t="s">
        <v>601</v>
      </c>
      <c r="I582" s="69" t="s">
        <v>248</v>
      </c>
      <c r="J582" s="69" t="s">
        <v>217</v>
      </c>
      <c r="K582" s="121" t="s">
        <v>981</v>
      </c>
      <c r="L582" s="87" t="s">
        <v>1508</v>
      </c>
      <c r="M582" s="72">
        <v>1671078.43</v>
      </c>
      <c r="N582" s="66">
        <f t="shared" si="71"/>
        <v>1671078.43</v>
      </c>
      <c r="O582" s="137">
        <v>44803</v>
      </c>
      <c r="P582" s="72">
        <f t="shared" si="73"/>
        <v>1885499</v>
      </c>
      <c r="Q582" s="72">
        <f t="shared" si="74"/>
        <v>1885499</v>
      </c>
      <c r="R582" s="129">
        <f t="shared" si="75"/>
        <v>1885499</v>
      </c>
      <c r="S582" s="204" t="e">
        <f t="shared" si="72"/>
        <v>#REF!</v>
      </c>
      <c r="T582" s="125"/>
      <c r="U582" s="126">
        <f t="shared" si="70"/>
        <v>457</v>
      </c>
      <c r="V582" s="127">
        <f t="shared" si="76"/>
        <v>45260</v>
      </c>
      <c r="W582" s="128">
        <f>VLOOKUP(V582,IPC!$B$9:$D$855,3,2)</f>
        <v>137.09</v>
      </c>
      <c r="X582" s="128">
        <f>VLOOKUP(O582,IPC!$B$9:$D$855,3,1)</f>
        <v>121.5</v>
      </c>
    </row>
    <row r="583" spans="1:24" s="67" customFormat="1" x14ac:dyDescent="0.25">
      <c r="A583" s="67" t="s">
        <v>76</v>
      </c>
      <c r="B583" s="134" t="s">
        <v>42</v>
      </c>
      <c r="C583" s="258"/>
      <c r="D583" s="296" t="s">
        <v>474</v>
      </c>
      <c r="E583" s="288">
        <v>900308070</v>
      </c>
      <c r="F583" s="83" t="s">
        <v>538</v>
      </c>
      <c r="G583" s="121" t="s">
        <v>239</v>
      </c>
      <c r="H583" s="121" t="s">
        <v>601</v>
      </c>
      <c r="I583" s="69" t="s">
        <v>248</v>
      </c>
      <c r="J583" s="69" t="s">
        <v>217</v>
      </c>
      <c r="K583" s="121" t="s">
        <v>982</v>
      </c>
      <c r="L583" s="87" t="s">
        <v>1509</v>
      </c>
      <c r="M583" s="72">
        <v>1563252.9</v>
      </c>
      <c r="N583" s="66">
        <f t="shared" si="71"/>
        <v>1563252.9</v>
      </c>
      <c r="O583" s="137">
        <v>44806</v>
      </c>
      <c r="P583" s="72">
        <f t="shared" si="73"/>
        <v>1747585</v>
      </c>
      <c r="Q583" s="72">
        <f t="shared" si="74"/>
        <v>1747585</v>
      </c>
      <c r="R583" s="129">
        <f t="shared" si="75"/>
        <v>1747585</v>
      </c>
      <c r="S583" s="204" t="e">
        <f t="shared" si="72"/>
        <v>#REF!</v>
      </c>
      <c r="T583" s="125"/>
      <c r="U583" s="126">
        <f t="shared" si="70"/>
        <v>454</v>
      </c>
      <c r="V583" s="127">
        <f t="shared" si="76"/>
        <v>45260</v>
      </c>
      <c r="W583" s="128">
        <f>VLOOKUP(V583,IPC!$B$9:$D$855,3,2)</f>
        <v>137.09</v>
      </c>
      <c r="X583" s="128">
        <f>VLOOKUP(O583,IPC!$B$9:$D$855,3,1)</f>
        <v>122.63</v>
      </c>
    </row>
    <row r="584" spans="1:24" s="67" customFormat="1" x14ac:dyDescent="0.25">
      <c r="A584" s="67" t="s">
        <v>76</v>
      </c>
      <c r="B584" s="134" t="s">
        <v>42</v>
      </c>
      <c r="C584" s="258"/>
      <c r="D584" s="296" t="s">
        <v>474</v>
      </c>
      <c r="E584" s="288">
        <v>900308070</v>
      </c>
      <c r="F584" s="83" t="s">
        <v>538</v>
      </c>
      <c r="G584" s="121" t="s">
        <v>239</v>
      </c>
      <c r="H584" s="121" t="s">
        <v>601</v>
      </c>
      <c r="I584" s="69" t="s">
        <v>248</v>
      </c>
      <c r="J584" s="69" t="s">
        <v>217</v>
      </c>
      <c r="K584" s="121" t="s">
        <v>983</v>
      </c>
      <c r="L584" s="87" t="s">
        <v>1510</v>
      </c>
      <c r="M584" s="72">
        <v>1608073.53</v>
      </c>
      <c r="N584" s="66">
        <f t="shared" si="71"/>
        <v>1608073.53</v>
      </c>
      <c r="O584" s="137">
        <v>44809</v>
      </c>
      <c r="P584" s="72">
        <f t="shared" si="73"/>
        <v>1797691</v>
      </c>
      <c r="Q584" s="72">
        <f t="shared" si="74"/>
        <v>1797691</v>
      </c>
      <c r="R584" s="129">
        <f t="shared" si="75"/>
        <v>1797691</v>
      </c>
      <c r="S584" s="204" t="e">
        <f t="shared" si="72"/>
        <v>#REF!</v>
      </c>
      <c r="T584" s="125"/>
      <c r="U584" s="126">
        <f t="shared" si="70"/>
        <v>451</v>
      </c>
      <c r="V584" s="127">
        <f t="shared" si="76"/>
        <v>45260</v>
      </c>
      <c r="W584" s="128">
        <f>VLOOKUP(V584,IPC!$B$9:$D$855,3,2)</f>
        <v>137.09</v>
      </c>
      <c r="X584" s="128">
        <f>VLOOKUP(O584,IPC!$B$9:$D$855,3,1)</f>
        <v>122.63</v>
      </c>
    </row>
    <row r="585" spans="1:24" s="67" customFormat="1" x14ac:dyDescent="0.25">
      <c r="A585" s="67" t="s">
        <v>76</v>
      </c>
      <c r="B585" s="134" t="s">
        <v>42</v>
      </c>
      <c r="C585" s="258"/>
      <c r="D585" s="296" t="s">
        <v>474</v>
      </c>
      <c r="E585" s="288">
        <v>900308070</v>
      </c>
      <c r="F585" s="83" t="s">
        <v>538</v>
      </c>
      <c r="G585" s="121" t="s">
        <v>239</v>
      </c>
      <c r="H585" s="121" t="s">
        <v>601</v>
      </c>
      <c r="I585" s="69" t="s">
        <v>248</v>
      </c>
      <c r="J585" s="69" t="s">
        <v>217</v>
      </c>
      <c r="K585" s="121" t="s">
        <v>770</v>
      </c>
      <c r="L585" s="87" t="s">
        <v>1297</v>
      </c>
      <c r="M585" s="72">
        <v>1671078.43</v>
      </c>
      <c r="N585" s="66">
        <f t="shared" si="71"/>
        <v>1671078.43</v>
      </c>
      <c r="O585" s="137">
        <v>44809</v>
      </c>
      <c r="P585" s="72">
        <f t="shared" si="73"/>
        <v>1868125</v>
      </c>
      <c r="Q585" s="72">
        <f t="shared" si="74"/>
        <v>1868125</v>
      </c>
      <c r="R585" s="129">
        <f t="shared" si="75"/>
        <v>1868125</v>
      </c>
      <c r="S585" s="204" t="e">
        <f t="shared" si="72"/>
        <v>#REF!</v>
      </c>
      <c r="T585" s="125"/>
      <c r="U585" s="126">
        <f t="shared" si="70"/>
        <v>451</v>
      </c>
      <c r="V585" s="127">
        <f t="shared" si="76"/>
        <v>45260</v>
      </c>
      <c r="W585" s="128">
        <f>VLOOKUP(V585,IPC!$B$9:$D$855,3,2)</f>
        <v>137.09</v>
      </c>
      <c r="X585" s="128">
        <f>VLOOKUP(O585,IPC!$B$9:$D$855,3,1)</f>
        <v>122.63</v>
      </c>
    </row>
    <row r="586" spans="1:24" s="67" customFormat="1" x14ac:dyDescent="0.25">
      <c r="A586" s="67" t="s">
        <v>76</v>
      </c>
      <c r="B586" s="134" t="s">
        <v>42</v>
      </c>
      <c r="C586" s="258"/>
      <c r="D586" s="296" t="s">
        <v>474</v>
      </c>
      <c r="E586" s="288">
        <v>900308070</v>
      </c>
      <c r="F586" s="83" t="s">
        <v>538</v>
      </c>
      <c r="G586" s="121" t="s">
        <v>239</v>
      </c>
      <c r="H586" s="121" t="s">
        <v>601</v>
      </c>
      <c r="I586" s="69" t="s">
        <v>248</v>
      </c>
      <c r="J586" s="69" t="s">
        <v>217</v>
      </c>
      <c r="K586" s="121" t="s">
        <v>984</v>
      </c>
      <c r="L586" s="87" t="s">
        <v>1511</v>
      </c>
      <c r="M586" s="72">
        <v>111690</v>
      </c>
      <c r="N586" s="66">
        <f t="shared" si="71"/>
        <v>111690</v>
      </c>
      <c r="O586" s="137">
        <v>44810</v>
      </c>
      <c r="P586" s="72">
        <f t="shared" si="73"/>
        <v>124860</v>
      </c>
      <c r="Q586" s="72">
        <f t="shared" si="74"/>
        <v>124860</v>
      </c>
      <c r="R586" s="129">
        <f t="shared" si="75"/>
        <v>124860</v>
      </c>
      <c r="S586" s="204" t="e">
        <f t="shared" si="72"/>
        <v>#REF!</v>
      </c>
      <c r="T586" s="125"/>
      <c r="U586" s="126">
        <f t="shared" si="70"/>
        <v>450</v>
      </c>
      <c r="V586" s="127">
        <f t="shared" si="76"/>
        <v>45260</v>
      </c>
      <c r="W586" s="128">
        <f>VLOOKUP(V586,IPC!$B$9:$D$855,3,2)</f>
        <v>137.09</v>
      </c>
      <c r="X586" s="128">
        <f>VLOOKUP(O586,IPC!$B$9:$D$855,3,1)</f>
        <v>122.63</v>
      </c>
    </row>
    <row r="587" spans="1:24" s="67" customFormat="1" x14ac:dyDescent="0.25">
      <c r="A587" s="67" t="s">
        <v>76</v>
      </c>
      <c r="B587" s="134" t="s">
        <v>42</v>
      </c>
      <c r="C587" s="258"/>
      <c r="D587" s="296" t="s">
        <v>474</v>
      </c>
      <c r="E587" s="288">
        <v>900308070</v>
      </c>
      <c r="F587" s="83" t="s">
        <v>538</v>
      </c>
      <c r="G587" s="121" t="s">
        <v>239</v>
      </c>
      <c r="H587" s="121" t="s">
        <v>601</v>
      </c>
      <c r="I587" s="69" t="s">
        <v>248</v>
      </c>
      <c r="J587" s="69" t="s">
        <v>217</v>
      </c>
      <c r="K587" s="121" t="s">
        <v>985</v>
      </c>
      <c r="L587" s="87" t="s">
        <v>1512</v>
      </c>
      <c r="M587" s="72">
        <v>2217373.17</v>
      </c>
      <c r="N587" s="66">
        <f t="shared" si="71"/>
        <v>2217373.17</v>
      </c>
      <c r="O587" s="137">
        <v>44811</v>
      </c>
      <c r="P587" s="72">
        <f t="shared" si="73"/>
        <v>2478836</v>
      </c>
      <c r="Q587" s="72">
        <f t="shared" si="74"/>
        <v>2478836</v>
      </c>
      <c r="R587" s="129">
        <f t="shared" si="75"/>
        <v>2478836</v>
      </c>
      <c r="S587" s="204" t="e">
        <f t="shared" si="72"/>
        <v>#REF!</v>
      </c>
      <c r="T587" s="125"/>
      <c r="U587" s="126">
        <f t="shared" si="70"/>
        <v>449</v>
      </c>
      <c r="V587" s="127">
        <f t="shared" si="76"/>
        <v>45260</v>
      </c>
      <c r="W587" s="128">
        <f>VLOOKUP(V587,IPC!$B$9:$D$855,3,2)</f>
        <v>137.09</v>
      </c>
      <c r="X587" s="128">
        <f>VLOOKUP(O587,IPC!$B$9:$D$855,3,1)</f>
        <v>122.63</v>
      </c>
    </row>
    <row r="588" spans="1:24" s="67" customFormat="1" x14ac:dyDescent="0.25">
      <c r="A588" s="67" t="s">
        <v>76</v>
      </c>
      <c r="B588" s="134" t="s">
        <v>42</v>
      </c>
      <c r="C588" s="258"/>
      <c r="D588" s="296" t="s">
        <v>474</v>
      </c>
      <c r="E588" s="288">
        <v>900308070</v>
      </c>
      <c r="F588" s="83" t="s">
        <v>538</v>
      </c>
      <c r="G588" s="121" t="s">
        <v>239</v>
      </c>
      <c r="H588" s="121" t="s">
        <v>601</v>
      </c>
      <c r="I588" s="69" t="s">
        <v>248</v>
      </c>
      <c r="J588" s="69" t="s">
        <v>217</v>
      </c>
      <c r="K588" s="121" t="s">
        <v>986</v>
      </c>
      <c r="L588" s="87" t="s">
        <v>1513</v>
      </c>
      <c r="M588" s="72">
        <v>33468.75</v>
      </c>
      <c r="N588" s="66">
        <f t="shared" si="71"/>
        <v>33468.75</v>
      </c>
      <c r="O588" s="137">
        <v>44811</v>
      </c>
      <c r="P588" s="72">
        <f t="shared" si="73"/>
        <v>37415</v>
      </c>
      <c r="Q588" s="72">
        <f t="shared" si="74"/>
        <v>37415</v>
      </c>
      <c r="R588" s="129">
        <f t="shared" si="75"/>
        <v>37415</v>
      </c>
      <c r="S588" s="204" t="e">
        <f t="shared" si="72"/>
        <v>#REF!</v>
      </c>
      <c r="T588" s="125"/>
      <c r="U588" s="126">
        <f t="shared" si="70"/>
        <v>449</v>
      </c>
      <c r="V588" s="127">
        <f t="shared" si="76"/>
        <v>45260</v>
      </c>
      <c r="W588" s="128">
        <f>VLOOKUP(V588,IPC!$B$9:$D$855,3,2)</f>
        <v>137.09</v>
      </c>
      <c r="X588" s="128">
        <f>VLOOKUP(O588,IPC!$B$9:$D$855,3,1)</f>
        <v>122.63</v>
      </c>
    </row>
    <row r="589" spans="1:24" s="67" customFormat="1" x14ac:dyDescent="0.25">
      <c r="A589" s="67" t="s">
        <v>76</v>
      </c>
      <c r="B589" s="134" t="s">
        <v>42</v>
      </c>
      <c r="C589" s="258"/>
      <c r="D589" s="296" t="s">
        <v>474</v>
      </c>
      <c r="E589" s="288">
        <v>900308070</v>
      </c>
      <c r="F589" s="83" t="s">
        <v>538</v>
      </c>
      <c r="G589" s="121" t="s">
        <v>239</v>
      </c>
      <c r="H589" s="230" t="s">
        <v>601</v>
      </c>
      <c r="I589" s="69" t="s">
        <v>248</v>
      </c>
      <c r="J589" s="69" t="s">
        <v>217</v>
      </c>
      <c r="K589" s="121" t="s">
        <v>987</v>
      </c>
      <c r="L589" s="87" t="s">
        <v>1514</v>
      </c>
      <c r="M589" s="72">
        <v>2012097.28</v>
      </c>
      <c r="N589" s="66">
        <f t="shared" si="71"/>
        <v>2012097.28</v>
      </c>
      <c r="O589" s="137">
        <v>44817</v>
      </c>
      <c r="P589" s="72">
        <f t="shared" si="73"/>
        <v>2249355</v>
      </c>
      <c r="Q589" s="72">
        <f t="shared" si="74"/>
        <v>2249355</v>
      </c>
      <c r="R589" s="129">
        <f t="shared" si="75"/>
        <v>2249355</v>
      </c>
      <c r="S589" s="204" t="e">
        <f t="shared" si="72"/>
        <v>#REF!</v>
      </c>
      <c r="T589" s="125"/>
      <c r="U589" s="126">
        <f t="shared" si="70"/>
        <v>443</v>
      </c>
      <c r="V589" s="127">
        <f t="shared" si="76"/>
        <v>45260</v>
      </c>
      <c r="W589" s="128">
        <f>VLOOKUP(V589,IPC!$B$9:$D$855,3,2)</f>
        <v>137.09</v>
      </c>
      <c r="X589" s="128">
        <f>VLOOKUP(O589,IPC!$B$9:$D$855,3,1)</f>
        <v>122.63</v>
      </c>
    </row>
    <row r="590" spans="1:24" s="67" customFormat="1" x14ac:dyDescent="0.25">
      <c r="A590" s="67" t="s">
        <v>76</v>
      </c>
      <c r="B590" s="134" t="s">
        <v>42</v>
      </c>
      <c r="C590" s="258"/>
      <c r="D590" s="296" t="s">
        <v>474</v>
      </c>
      <c r="E590" s="288">
        <v>900308070</v>
      </c>
      <c r="F590" s="83" t="s">
        <v>538</v>
      </c>
      <c r="G590" s="121" t="s">
        <v>239</v>
      </c>
      <c r="H590" s="121" t="s">
        <v>601</v>
      </c>
      <c r="I590" s="69" t="s">
        <v>248</v>
      </c>
      <c r="J590" s="69" t="s">
        <v>217</v>
      </c>
      <c r="K590" s="121" t="s">
        <v>988</v>
      </c>
      <c r="L590" s="87" t="s">
        <v>1515</v>
      </c>
      <c r="M590" s="72">
        <v>1778903.95</v>
      </c>
      <c r="N590" s="66">
        <f t="shared" si="71"/>
        <v>1778903.95</v>
      </c>
      <c r="O590" s="137">
        <v>44817</v>
      </c>
      <c r="P590" s="72">
        <f t="shared" si="73"/>
        <v>1988665</v>
      </c>
      <c r="Q590" s="72">
        <f t="shared" si="74"/>
        <v>1988665</v>
      </c>
      <c r="R590" s="129">
        <f t="shared" si="75"/>
        <v>1988665</v>
      </c>
      <c r="S590" s="204" t="e">
        <f t="shared" si="72"/>
        <v>#REF!</v>
      </c>
      <c r="T590" s="125"/>
      <c r="U590" s="126">
        <f t="shared" si="70"/>
        <v>443</v>
      </c>
      <c r="V590" s="127">
        <f t="shared" si="76"/>
        <v>45260</v>
      </c>
      <c r="W590" s="128">
        <f>VLOOKUP(V590,IPC!$B$9:$D$855,3,2)</f>
        <v>137.09</v>
      </c>
      <c r="X590" s="128">
        <f>VLOOKUP(O590,IPC!$B$9:$D$855,3,1)</f>
        <v>122.63</v>
      </c>
    </row>
    <row r="591" spans="1:24" s="67" customFormat="1" x14ac:dyDescent="0.25">
      <c r="A591" s="67" t="s">
        <v>76</v>
      </c>
      <c r="B591" s="134" t="s">
        <v>42</v>
      </c>
      <c r="C591" s="258"/>
      <c r="D591" s="296" t="s">
        <v>474</v>
      </c>
      <c r="E591" s="288">
        <v>900308070</v>
      </c>
      <c r="F591" s="83" t="s">
        <v>538</v>
      </c>
      <c r="G591" s="121" t="s">
        <v>239</v>
      </c>
      <c r="H591" s="263" t="s">
        <v>601</v>
      </c>
      <c r="I591" s="69" t="s">
        <v>248</v>
      </c>
      <c r="J591" s="69" t="s">
        <v>217</v>
      </c>
      <c r="K591" s="121" t="s">
        <v>989</v>
      </c>
      <c r="L591" s="248" t="s">
        <v>1516</v>
      </c>
      <c r="M591" s="72">
        <v>205263</v>
      </c>
      <c r="N591" s="66">
        <f t="shared" si="71"/>
        <v>205263</v>
      </c>
      <c r="O591" s="137">
        <v>44825</v>
      </c>
      <c r="P591" s="72">
        <f t="shared" si="73"/>
        <v>229467</v>
      </c>
      <c r="Q591" s="72">
        <f t="shared" si="74"/>
        <v>229467</v>
      </c>
      <c r="R591" s="129">
        <f t="shared" si="75"/>
        <v>229467</v>
      </c>
      <c r="S591" s="204" t="e">
        <f t="shared" si="72"/>
        <v>#REF!</v>
      </c>
      <c r="T591" s="125"/>
      <c r="U591" s="126">
        <f t="shared" si="70"/>
        <v>435</v>
      </c>
      <c r="V591" s="127">
        <f t="shared" si="76"/>
        <v>45260</v>
      </c>
      <c r="W591" s="128">
        <f>VLOOKUP(V591,IPC!$B$9:$D$855,3,2)</f>
        <v>137.09</v>
      </c>
      <c r="X591" s="128">
        <f>VLOOKUP(O591,IPC!$B$9:$D$855,3,1)</f>
        <v>122.63</v>
      </c>
    </row>
    <row r="592" spans="1:24" s="67" customFormat="1" x14ac:dyDescent="0.25">
      <c r="A592" s="67" t="s">
        <v>76</v>
      </c>
      <c r="B592" s="134" t="s">
        <v>42</v>
      </c>
      <c r="C592" s="258"/>
      <c r="D592" s="296" t="s">
        <v>474</v>
      </c>
      <c r="E592" s="288">
        <v>900308070</v>
      </c>
      <c r="F592" s="83" t="s">
        <v>538</v>
      </c>
      <c r="G592" s="121" t="s">
        <v>239</v>
      </c>
      <c r="H592" s="263" t="s">
        <v>601</v>
      </c>
      <c r="I592" s="69" t="s">
        <v>248</v>
      </c>
      <c r="J592" s="69" t="s">
        <v>217</v>
      </c>
      <c r="K592" s="121" t="s">
        <v>990</v>
      </c>
      <c r="L592" s="249" t="s">
        <v>1517</v>
      </c>
      <c r="M592" s="72">
        <v>410526</v>
      </c>
      <c r="N592" s="66">
        <f t="shared" si="71"/>
        <v>410526</v>
      </c>
      <c r="O592" s="137">
        <v>44843</v>
      </c>
      <c r="P592" s="72">
        <f t="shared" si="73"/>
        <v>455664</v>
      </c>
      <c r="Q592" s="72">
        <f t="shared" si="74"/>
        <v>455664</v>
      </c>
      <c r="R592" s="129">
        <f t="shared" si="75"/>
        <v>455664</v>
      </c>
      <c r="S592" s="204" t="e">
        <f t="shared" si="72"/>
        <v>#REF!</v>
      </c>
      <c r="T592" s="125"/>
      <c r="U592" s="126">
        <f t="shared" si="70"/>
        <v>417</v>
      </c>
      <c r="V592" s="127">
        <f t="shared" si="76"/>
        <v>45260</v>
      </c>
      <c r="W592" s="128">
        <f>VLOOKUP(V592,IPC!$B$9:$D$855,3,2)</f>
        <v>137.09</v>
      </c>
      <c r="X592" s="128">
        <f>VLOOKUP(O592,IPC!$B$9:$D$855,3,1)</f>
        <v>123.51</v>
      </c>
    </row>
    <row r="593" spans="1:24" s="67" customFormat="1" x14ac:dyDescent="0.25">
      <c r="A593" s="67" t="s">
        <v>76</v>
      </c>
      <c r="B593" s="134" t="s">
        <v>42</v>
      </c>
      <c r="C593" s="258"/>
      <c r="D593" s="296" t="s">
        <v>474</v>
      </c>
      <c r="E593" s="288">
        <v>900308070</v>
      </c>
      <c r="F593" s="83" t="s">
        <v>538</v>
      </c>
      <c r="G593" s="121" t="s">
        <v>239</v>
      </c>
      <c r="H593" s="263" t="s">
        <v>601</v>
      </c>
      <c r="I593" s="69" t="s">
        <v>248</v>
      </c>
      <c r="J593" s="69" t="s">
        <v>217</v>
      </c>
      <c r="K593" s="121" t="s">
        <v>991</v>
      </c>
      <c r="L593" s="249" t="s">
        <v>1518</v>
      </c>
      <c r="M593" s="72">
        <v>410526</v>
      </c>
      <c r="N593" s="66">
        <f>IF(U593&gt;1,M593,0)</f>
        <v>410526</v>
      </c>
      <c r="O593" s="137">
        <v>44844</v>
      </c>
      <c r="P593" s="72">
        <f>IFERROR(ROUND((N593*(W593/X593)),0),0)</f>
        <v>455664</v>
      </c>
      <c r="Q593" s="72">
        <f>+P593-N593+M593</f>
        <v>455664</v>
      </c>
      <c r="R593" s="129">
        <f>+Q593</f>
        <v>455664</v>
      </c>
      <c r="S593" s="204" t="e">
        <f t="shared" si="72"/>
        <v>#REF!</v>
      </c>
      <c r="T593" s="125"/>
      <c r="U593" s="126">
        <f>+$U$7-O593</f>
        <v>416</v>
      </c>
      <c r="V593" s="127">
        <f t="shared" si="76"/>
        <v>45260</v>
      </c>
      <c r="W593" s="128">
        <f>VLOOKUP(V593,IPC!$B$9:$D$855,3,2)</f>
        <v>137.09</v>
      </c>
      <c r="X593" s="128">
        <f>VLOOKUP(O593,IPC!$B$9:$D$855,3,1)</f>
        <v>123.51</v>
      </c>
    </row>
    <row r="594" spans="1:24" s="67" customFormat="1" x14ac:dyDescent="0.25">
      <c r="A594" s="67" t="s">
        <v>76</v>
      </c>
      <c r="B594" s="134" t="s">
        <v>42</v>
      </c>
      <c r="C594" s="258"/>
      <c r="D594" s="296" t="s">
        <v>474</v>
      </c>
      <c r="E594" s="288">
        <v>900308070</v>
      </c>
      <c r="F594" s="83" t="s">
        <v>538</v>
      </c>
      <c r="G594" s="121" t="s">
        <v>239</v>
      </c>
      <c r="H594" s="263" t="s">
        <v>601</v>
      </c>
      <c r="I594" s="69" t="s">
        <v>248</v>
      </c>
      <c r="J594" s="69" t="s">
        <v>217</v>
      </c>
      <c r="K594" s="121" t="s">
        <v>992</v>
      </c>
      <c r="L594" s="249" t="s">
        <v>1519</v>
      </c>
      <c r="M594" s="72">
        <v>1781925.66</v>
      </c>
      <c r="N594" s="66">
        <f t="shared" si="71"/>
        <v>1781925.66</v>
      </c>
      <c r="O594" s="137">
        <v>44846</v>
      </c>
      <c r="P594" s="72">
        <f t="shared" si="73"/>
        <v>1977849</v>
      </c>
      <c r="Q594" s="72">
        <f t="shared" si="74"/>
        <v>1977849</v>
      </c>
      <c r="R594" s="129">
        <f t="shared" si="75"/>
        <v>1977849</v>
      </c>
      <c r="S594" s="204" t="e">
        <f t="shared" si="72"/>
        <v>#REF!</v>
      </c>
      <c r="T594" s="125"/>
      <c r="U594" s="126">
        <f t="shared" si="70"/>
        <v>414</v>
      </c>
      <c r="V594" s="127">
        <f t="shared" si="76"/>
        <v>45260</v>
      </c>
      <c r="W594" s="128">
        <f>VLOOKUP(V594,IPC!$B$9:$D$855,3,2)</f>
        <v>137.09</v>
      </c>
      <c r="X594" s="128">
        <f>VLOOKUP(O594,IPC!$B$9:$D$855,3,1)</f>
        <v>123.51</v>
      </c>
    </row>
    <row r="595" spans="1:24" s="67" customFormat="1" x14ac:dyDescent="0.25">
      <c r="A595" s="67" t="s">
        <v>76</v>
      </c>
      <c r="B595" s="134" t="s">
        <v>42</v>
      </c>
      <c r="C595" s="258"/>
      <c r="D595" s="296" t="s">
        <v>474</v>
      </c>
      <c r="E595" s="288">
        <v>900308070</v>
      </c>
      <c r="F595" s="83" t="s">
        <v>538</v>
      </c>
      <c r="G595" s="121" t="s">
        <v>239</v>
      </c>
      <c r="H595" s="263" t="s">
        <v>601</v>
      </c>
      <c r="I595" s="69" t="s">
        <v>248</v>
      </c>
      <c r="J595" s="69" t="s">
        <v>217</v>
      </c>
      <c r="K595" s="121" t="s">
        <v>993</v>
      </c>
      <c r="L595" s="249" t="s">
        <v>1520</v>
      </c>
      <c r="M595" s="72">
        <v>65263</v>
      </c>
      <c r="N595" s="66">
        <f t="shared" si="71"/>
        <v>65263</v>
      </c>
      <c r="O595" s="137">
        <v>44846</v>
      </c>
      <c r="P595" s="72">
        <f t="shared" si="73"/>
        <v>72439</v>
      </c>
      <c r="Q595" s="72">
        <f t="shared" si="74"/>
        <v>72439</v>
      </c>
      <c r="R595" s="129">
        <f t="shared" si="75"/>
        <v>72439</v>
      </c>
      <c r="S595" s="204" t="e">
        <f t="shared" si="72"/>
        <v>#REF!</v>
      </c>
      <c r="T595" s="125"/>
      <c r="U595" s="126">
        <f t="shared" si="70"/>
        <v>414</v>
      </c>
      <c r="V595" s="127">
        <f t="shared" si="76"/>
        <v>45260</v>
      </c>
      <c r="W595" s="128">
        <f>VLOOKUP(V595,IPC!$B$9:$D$855,3,2)</f>
        <v>137.09</v>
      </c>
      <c r="X595" s="128">
        <f>VLOOKUP(O595,IPC!$B$9:$D$855,3,1)</f>
        <v>123.51</v>
      </c>
    </row>
    <row r="596" spans="1:24" s="67" customFormat="1" x14ac:dyDescent="0.25">
      <c r="A596" s="67" t="s">
        <v>76</v>
      </c>
      <c r="B596" s="134" t="s">
        <v>42</v>
      </c>
      <c r="C596" s="258"/>
      <c r="D596" s="296" t="s">
        <v>474</v>
      </c>
      <c r="E596" s="288">
        <v>900308070</v>
      </c>
      <c r="F596" s="83" t="s">
        <v>538</v>
      </c>
      <c r="G596" s="121" t="s">
        <v>239</v>
      </c>
      <c r="H596" s="263" t="s">
        <v>601</v>
      </c>
      <c r="I596" s="69" t="s">
        <v>248</v>
      </c>
      <c r="J596" s="69" t="s">
        <v>217</v>
      </c>
      <c r="K596" s="121" t="s">
        <v>994</v>
      </c>
      <c r="L596" s="249" t="s">
        <v>1521</v>
      </c>
      <c r="M596" s="72">
        <v>2809466.53</v>
      </c>
      <c r="N596" s="66">
        <f>IF(U596&gt;1,M596,0)</f>
        <v>2809466.53</v>
      </c>
      <c r="O596" s="137">
        <v>44850</v>
      </c>
      <c r="P596" s="72">
        <f>IFERROR(ROUND((N596*(W596/X596)),0),0)</f>
        <v>3118369</v>
      </c>
      <c r="Q596" s="72">
        <f>+P596-N596+M596</f>
        <v>3118369</v>
      </c>
      <c r="R596" s="129">
        <f>+Q596</f>
        <v>3118369</v>
      </c>
      <c r="S596" s="204" t="e">
        <f t="shared" si="72"/>
        <v>#REF!</v>
      </c>
      <c r="T596" s="125"/>
      <c r="U596" s="126">
        <f>+$U$7-O596</f>
        <v>410</v>
      </c>
      <c r="V596" s="127">
        <f t="shared" si="76"/>
        <v>45260</v>
      </c>
      <c r="W596" s="128">
        <f>VLOOKUP(V596,IPC!$B$9:$D$855,3,2)</f>
        <v>137.09</v>
      </c>
      <c r="X596" s="128">
        <f>VLOOKUP(O596,IPC!$B$9:$D$855,3,1)</f>
        <v>123.51</v>
      </c>
    </row>
    <row r="597" spans="1:24" s="67" customFormat="1" x14ac:dyDescent="0.25">
      <c r="A597" s="67" t="s">
        <v>76</v>
      </c>
      <c r="B597" s="134" t="s">
        <v>42</v>
      </c>
      <c r="C597" s="258"/>
      <c r="D597" s="296" t="s">
        <v>474</v>
      </c>
      <c r="E597" s="288">
        <v>900308070</v>
      </c>
      <c r="F597" s="83" t="s">
        <v>538</v>
      </c>
      <c r="G597" s="121" t="s">
        <v>239</v>
      </c>
      <c r="H597" s="263" t="s">
        <v>601</v>
      </c>
      <c r="I597" s="69" t="s">
        <v>248</v>
      </c>
      <c r="J597" s="69" t="s">
        <v>217</v>
      </c>
      <c r="K597" s="121" t="s">
        <v>995</v>
      </c>
      <c r="L597" s="249" t="s">
        <v>1522</v>
      </c>
      <c r="M597" s="72">
        <v>1979579.69</v>
      </c>
      <c r="N597" s="66">
        <f>IF(U597&gt;1,M597,0)</f>
        <v>1979579.69</v>
      </c>
      <c r="O597" s="137">
        <v>44851</v>
      </c>
      <c r="P597" s="72">
        <f>IFERROR(ROUND((N597*(W597/X597)),0),0)</f>
        <v>2197236</v>
      </c>
      <c r="Q597" s="72">
        <f>+P597-N597+M597</f>
        <v>2197236</v>
      </c>
      <c r="R597" s="129">
        <f>+Q597</f>
        <v>2197236</v>
      </c>
      <c r="S597" s="204" t="e">
        <f t="shared" si="72"/>
        <v>#REF!</v>
      </c>
      <c r="T597" s="125"/>
      <c r="U597" s="126">
        <f>+$U$7-O597</f>
        <v>409</v>
      </c>
      <c r="V597" s="127">
        <f t="shared" si="76"/>
        <v>45260</v>
      </c>
      <c r="W597" s="128">
        <f>VLOOKUP(V597,IPC!$B$9:$D$855,3,2)</f>
        <v>137.09</v>
      </c>
      <c r="X597" s="128">
        <f>VLOOKUP(O597,IPC!$B$9:$D$855,3,1)</f>
        <v>123.51</v>
      </c>
    </row>
    <row r="598" spans="1:24" s="67" customFormat="1" x14ac:dyDescent="0.25">
      <c r="A598" s="67" t="s">
        <v>76</v>
      </c>
      <c r="B598" s="134" t="s">
        <v>42</v>
      </c>
      <c r="C598" s="258"/>
      <c r="D598" s="296" t="s">
        <v>474</v>
      </c>
      <c r="E598" s="288">
        <v>900308070</v>
      </c>
      <c r="F598" s="83" t="s">
        <v>538</v>
      </c>
      <c r="G598" s="121" t="s">
        <v>239</v>
      </c>
      <c r="H598" s="263" t="s">
        <v>601</v>
      </c>
      <c r="I598" s="69" t="s">
        <v>248</v>
      </c>
      <c r="J598" s="69" t="s">
        <v>217</v>
      </c>
      <c r="K598" s="121" t="s">
        <v>996</v>
      </c>
      <c r="L598" s="249" t="s">
        <v>1523</v>
      </c>
      <c r="M598" s="72">
        <v>3590275.24</v>
      </c>
      <c r="N598" s="66">
        <f>IF(U598&gt;1,M598,0)</f>
        <v>3590275.24</v>
      </c>
      <c r="O598" s="137">
        <v>44864</v>
      </c>
      <c r="P598" s="72">
        <f>IFERROR(ROUND((N598*(W598/X598)),0),0)</f>
        <v>3985028</v>
      </c>
      <c r="Q598" s="72">
        <f>+P598-N598+M598</f>
        <v>3985028</v>
      </c>
      <c r="R598" s="129">
        <f>+Q598</f>
        <v>3985028</v>
      </c>
      <c r="S598" s="204" t="e">
        <f t="shared" si="72"/>
        <v>#REF!</v>
      </c>
      <c r="T598" s="125"/>
      <c r="U598" s="126">
        <f>+$U$7-O598</f>
        <v>396</v>
      </c>
      <c r="V598" s="127">
        <f t="shared" si="76"/>
        <v>45260</v>
      </c>
      <c r="W598" s="128">
        <f>VLOOKUP(V598,IPC!$B$9:$D$855,3,2)</f>
        <v>137.09</v>
      </c>
      <c r="X598" s="128">
        <f>VLOOKUP(O598,IPC!$B$9:$D$855,3,1)</f>
        <v>123.51</v>
      </c>
    </row>
    <row r="599" spans="1:24" s="67" customFormat="1" x14ac:dyDescent="0.25">
      <c r="A599" s="67" t="s">
        <v>76</v>
      </c>
      <c r="B599" s="134" t="s">
        <v>42</v>
      </c>
      <c r="C599" s="258"/>
      <c r="D599" s="296" t="s">
        <v>474</v>
      </c>
      <c r="E599" s="288">
        <v>900308070</v>
      </c>
      <c r="F599" s="83" t="s">
        <v>538</v>
      </c>
      <c r="G599" s="121" t="s">
        <v>239</v>
      </c>
      <c r="H599" s="263" t="s">
        <v>601</v>
      </c>
      <c r="I599" s="69" t="s">
        <v>248</v>
      </c>
      <c r="J599" s="69" t="s">
        <v>217</v>
      </c>
      <c r="K599" s="121" t="s">
        <v>997</v>
      </c>
      <c r="L599" s="250" t="s">
        <v>1524</v>
      </c>
      <c r="M599" s="72">
        <v>54737</v>
      </c>
      <c r="N599" s="66">
        <f>IF(U599&gt;1,M599,0)</f>
        <v>54737</v>
      </c>
      <c r="O599" s="137">
        <v>44864</v>
      </c>
      <c r="P599" s="72">
        <f>IFERROR(ROUND((N599*(W599/X599)),0),0)</f>
        <v>60755</v>
      </c>
      <c r="Q599" s="72">
        <f>+P599-N599+M599</f>
        <v>60755</v>
      </c>
      <c r="R599" s="129">
        <f>+Q599</f>
        <v>60755</v>
      </c>
      <c r="S599" s="204" t="e">
        <f t="shared" si="72"/>
        <v>#REF!</v>
      </c>
      <c r="T599" s="125"/>
      <c r="U599" s="126">
        <f>+$U$7-O599</f>
        <v>396</v>
      </c>
      <c r="V599" s="127">
        <f t="shared" si="76"/>
        <v>45260</v>
      </c>
      <c r="W599" s="128">
        <f>VLOOKUP(V599,IPC!$B$9:$D$855,3,2)</f>
        <v>137.09</v>
      </c>
      <c r="X599" s="128">
        <f>VLOOKUP(O599,IPC!$B$9:$D$855,3,1)</f>
        <v>123.51</v>
      </c>
    </row>
    <row r="600" spans="1:24" s="67" customFormat="1" x14ac:dyDescent="0.25">
      <c r="B600" s="134" t="s">
        <v>42</v>
      </c>
      <c r="C600" s="258"/>
      <c r="D600" s="296" t="s">
        <v>474</v>
      </c>
      <c r="E600" s="288">
        <v>900308070</v>
      </c>
      <c r="F600" s="83" t="s">
        <v>538</v>
      </c>
      <c r="G600" s="121" t="s">
        <v>239</v>
      </c>
      <c r="H600" s="230" t="s">
        <v>601</v>
      </c>
      <c r="I600" s="69" t="s">
        <v>248</v>
      </c>
      <c r="J600" s="69" t="s">
        <v>217</v>
      </c>
      <c r="K600" s="121" t="s">
        <v>998</v>
      </c>
      <c r="L600" s="250" t="s">
        <v>1525</v>
      </c>
      <c r="M600" s="72">
        <v>205263</v>
      </c>
      <c r="N600" s="66">
        <f>IF(U600&gt;1,M600,0)</f>
        <v>205263</v>
      </c>
      <c r="O600" s="137">
        <v>44871</v>
      </c>
      <c r="P600" s="72">
        <f>IFERROR(ROUND((N600*(W600/X600)),0),0)</f>
        <v>226093</v>
      </c>
      <c r="Q600" s="72">
        <f>+P600-N600+M600</f>
        <v>226093</v>
      </c>
      <c r="R600" s="129">
        <f>+Q600</f>
        <v>226093</v>
      </c>
      <c r="S600" s="204" t="e">
        <f t="shared" si="72"/>
        <v>#REF!</v>
      </c>
      <c r="T600" s="125"/>
      <c r="U600" s="251">
        <f>+$U$7-O600</f>
        <v>389</v>
      </c>
      <c r="V600" s="127">
        <f t="shared" si="76"/>
        <v>45260</v>
      </c>
      <c r="W600" s="128">
        <f>VLOOKUP(V600,IPC!$B$9:$D$855,3,2)</f>
        <v>137.09</v>
      </c>
      <c r="X600" s="128">
        <f>VLOOKUP(O600,IPC!$B$9:$D$855,3,1)</f>
        <v>124.46</v>
      </c>
    </row>
    <row r="601" spans="1:24" s="67" customFormat="1" x14ac:dyDescent="0.25">
      <c r="A601" s="67" t="s">
        <v>76</v>
      </c>
      <c r="B601" s="134" t="s">
        <v>42</v>
      </c>
      <c r="C601" s="258"/>
      <c r="D601" s="296" t="s">
        <v>474</v>
      </c>
      <c r="E601" s="288">
        <v>900308070</v>
      </c>
      <c r="F601" s="83" t="s">
        <v>538</v>
      </c>
      <c r="G601" s="121" t="s">
        <v>239</v>
      </c>
      <c r="H601" s="121" t="s">
        <v>601</v>
      </c>
      <c r="I601" s="69" t="s">
        <v>248</v>
      </c>
      <c r="J601" s="69" t="s">
        <v>217</v>
      </c>
      <c r="K601" s="121" t="s">
        <v>999</v>
      </c>
      <c r="L601" s="87" t="s">
        <v>1526</v>
      </c>
      <c r="M601" s="72">
        <v>465264</v>
      </c>
      <c r="N601" s="66">
        <f t="shared" ref="N601:N664" si="77">IF(U601&gt;1,M601,0)</f>
        <v>465264</v>
      </c>
      <c r="O601" s="137">
        <v>44871</v>
      </c>
      <c r="P601" s="72">
        <f t="shared" ref="P601:P664" si="78">IFERROR(ROUND((N601*(W601/X601)),0),0)</f>
        <v>512478</v>
      </c>
      <c r="Q601" s="72">
        <f t="shared" ref="Q601:Q664" si="79">+P601-N601+M601</f>
        <v>512478</v>
      </c>
      <c r="R601" s="129">
        <f t="shared" ref="R601:R664" si="80">+Q601</f>
        <v>512478</v>
      </c>
      <c r="S601" s="204" t="e">
        <f t="shared" si="72"/>
        <v>#REF!</v>
      </c>
      <c r="T601" s="125"/>
      <c r="U601" s="126">
        <f t="shared" ref="U601:U782" si="81">+$U$7-O601</f>
        <v>389</v>
      </c>
      <c r="V601" s="127">
        <f t="shared" si="76"/>
        <v>45260</v>
      </c>
      <c r="W601" s="128">
        <f>VLOOKUP(V601,IPC!$B$9:$D$855,3,2)</f>
        <v>137.09</v>
      </c>
      <c r="X601" s="128">
        <f>VLOOKUP(O601,IPC!$B$9:$D$855,3,1)</f>
        <v>124.46</v>
      </c>
    </row>
    <row r="602" spans="1:24" s="67" customFormat="1" x14ac:dyDescent="0.25">
      <c r="A602" s="67" t="s">
        <v>76</v>
      </c>
      <c r="B602" s="134" t="s">
        <v>42</v>
      </c>
      <c r="C602" s="258"/>
      <c r="D602" s="296" t="s">
        <v>474</v>
      </c>
      <c r="E602" s="288">
        <v>900308070</v>
      </c>
      <c r="F602" s="83" t="s">
        <v>538</v>
      </c>
      <c r="G602" s="121" t="s">
        <v>239</v>
      </c>
      <c r="H602" s="121" t="s">
        <v>601</v>
      </c>
      <c r="I602" s="69" t="s">
        <v>248</v>
      </c>
      <c r="J602" s="69" t="s">
        <v>217</v>
      </c>
      <c r="K602" s="121" t="s">
        <v>1000</v>
      </c>
      <c r="L602" s="87" t="s">
        <v>1527</v>
      </c>
      <c r="M602" s="72">
        <v>167344.94</v>
      </c>
      <c r="N602" s="66">
        <f t="shared" si="77"/>
        <v>167344.94</v>
      </c>
      <c r="O602" s="137">
        <v>44871</v>
      </c>
      <c r="P602" s="72">
        <f t="shared" si="78"/>
        <v>184327</v>
      </c>
      <c r="Q602" s="72">
        <f t="shared" si="79"/>
        <v>184327</v>
      </c>
      <c r="R602" s="129">
        <f t="shared" si="80"/>
        <v>184327</v>
      </c>
      <c r="S602" s="204" t="e">
        <f t="shared" si="72"/>
        <v>#REF!</v>
      </c>
      <c r="T602" s="125"/>
      <c r="U602" s="126">
        <f t="shared" si="81"/>
        <v>389</v>
      </c>
      <c r="V602" s="127">
        <f t="shared" si="76"/>
        <v>45260</v>
      </c>
      <c r="W602" s="128">
        <f>VLOOKUP(V602,IPC!$B$9:$D$855,3,2)</f>
        <v>137.09</v>
      </c>
      <c r="X602" s="128">
        <f>VLOOKUP(O602,IPC!$B$9:$D$855,3,1)</f>
        <v>124.46</v>
      </c>
    </row>
    <row r="603" spans="1:24" s="67" customFormat="1" x14ac:dyDescent="0.25">
      <c r="A603" s="67" t="s">
        <v>76</v>
      </c>
      <c r="B603" s="134" t="s">
        <v>42</v>
      </c>
      <c r="C603" s="258"/>
      <c r="D603" s="296" t="s">
        <v>474</v>
      </c>
      <c r="E603" s="288">
        <v>900308070</v>
      </c>
      <c r="F603" s="83" t="s">
        <v>538</v>
      </c>
      <c r="G603" s="121" t="s">
        <v>239</v>
      </c>
      <c r="H603" s="121" t="s">
        <v>601</v>
      </c>
      <c r="I603" s="69" t="s">
        <v>248</v>
      </c>
      <c r="J603" s="69" t="s">
        <v>217</v>
      </c>
      <c r="K603" s="121" t="s">
        <v>1001</v>
      </c>
      <c r="L603" s="87" t="s">
        <v>1528</v>
      </c>
      <c r="M603" s="72">
        <v>1671078.43</v>
      </c>
      <c r="N603" s="66">
        <f t="shared" si="77"/>
        <v>1671078.43</v>
      </c>
      <c r="O603" s="137">
        <v>44879</v>
      </c>
      <c r="P603" s="72">
        <f t="shared" si="78"/>
        <v>1840657</v>
      </c>
      <c r="Q603" s="72">
        <f t="shared" si="79"/>
        <v>1840657</v>
      </c>
      <c r="R603" s="129">
        <f t="shared" si="80"/>
        <v>1840657</v>
      </c>
      <c r="S603" s="204" t="e">
        <f t="shared" si="72"/>
        <v>#REF!</v>
      </c>
      <c r="T603" s="125"/>
      <c r="U603" s="126">
        <f t="shared" si="81"/>
        <v>381</v>
      </c>
      <c r="V603" s="127">
        <f t="shared" si="76"/>
        <v>45260</v>
      </c>
      <c r="W603" s="128">
        <f>VLOOKUP(V603,IPC!$B$9:$D$855,3,2)</f>
        <v>137.09</v>
      </c>
      <c r="X603" s="128">
        <f>VLOOKUP(O603,IPC!$B$9:$D$855,3,1)</f>
        <v>124.46</v>
      </c>
    </row>
    <row r="604" spans="1:24" s="67" customFormat="1" x14ac:dyDescent="0.25">
      <c r="A604" s="67" t="s">
        <v>76</v>
      </c>
      <c r="B604" s="134" t="s">
        <v>42</v>
      </c>
      <c r="C604" s="258"/>
      <c r="D604" s="296" t="s">
        <v>474</v>
      </c>
      <c r="E604" s="288">
        <v>900308070</v>
      </c>
      <c r="F604" s="83" t="s">
        <v>538</v>
      </c>
      <c r="G604" s="121" t="s">
        <v>239</v>
      </c>
      <c r="H604" s="121" t="s">
        <v>601</v>
      </c>
      <c r="I604" s="69" t="s">
        <v>248</v>
      </c>
      <c r="J604" s="69" t="s">
        <v>217</v>
      </c>
      <c r="K604" s="121" t="s">
        <v>1002</v>
      </c>
      <c r="L604" s="87" t="s">
        <v>1529</v>
      </c>
      <c r="M604" s="72">
        <v>1608073.53</v>
      </c>
      <c r="N604" s="66">
        <f t="shared" si="77"/>
        <v>1608073.53</v>
      </c>
      <c r="O604" s="137">
        <v>44896</v>
      </c>
      <c r="P604" s="72">
        <f t="shared" si="78"/>
        <v>1749193</v>
      </c>
      <c r="Q604" s="72">
        <f t="shared" si="79"/>
        <v>1749193</v>
      </c>
      <c r="R604" s="129">
        <f t="shared" si="80"/>
        <v>1749193</v>
      </c>
      <c r="S604" s="204" t="e">
        <f t="shared" si="72"/>
        <v>#REF!</v>
      </c>
      <c r="T604" s="125"/>
      <c r="U604" s="126">
        <f t="shared" si="81"/>
        <v>364</v>
      </c>
      <c r="V604" s="127">
        <f t="shared" si="76"/>
        <v>45260</v>
      </c>
      <c r="W604" s="128">
        <f>VLOOKUP(V604,IPC!$B$9:$D$855,3,2)</f>
        <v>137.09</v>
      </c>
      <c r="X604" s="128">
        <f>VLOOKUP(O604,IPC!$B$9:$D$855,3,1)</f>
        <v>126.03</v>
      </c>
    </row>
    <row r="605" spans="1:24" s="67" customFormat="1" x14ac:dyDescent="0.25">
      <c r="A605" s="67" t="s">
        <v>76</v>
      </c>
      <c r="B605" s="134" t="s">
        <v>42</v>
      </c>
      <c r="C605" s="258"/>
      <c r="D605" s="296" t="s">
        <v>474</v>
      </c>
      <c r="E605" s="288">
        <v>900308070</v>
      </c>
      <c r="F605" s="83" t="s">
        <v>538</v>
      </c>
      <c r="G605" s="121" t="s">
        <v>239</v>
      </c>
      <c r="H605" s="121" t="s">
        <v>601</v>
      </c>
      <c r="I605" s="69" t="s">
        <v>248</v>
      </c>
      <c r="J605" s="69" t="s">
        <v>217</v>
      </c>
      <c r="K605" s="121" t="s">
        <v>1003</v>
      </c>
      <c r="L605" s="87" t="s">
        <v>1530</v>
      </c>
      <c r="M605" s="72">
        <v>111690</v>
      </c>
      <c r="N605" s="66">
        <f t="shared" si="77"/>
        <v>111690</v>
      </c>
      <c r="O605" s="137">
        <v>44896</v>
      </c>
      <c r="P605" s="72">
        <f t="shared" si="78"/>
        <v>121492</v>
      </c>
      <c r="Q605" s="72">
        <f t="shared" si="79"/>
        <v>121492</v>
      </c>
      <c r="R605" s="129">
        <f t="shared" si="80"/>
        <v>121492</v>
      </c>
      <c r="S605" s="204" t="e">
        <f t="shared" si="72"/>
        <v>#REF!</v>
      </c>
      <c r="T605" s="125"/>
      <c r="U605" s="126">
        <f t="shared" si="81"/>
        <v>364</v>
      </c>
      <c r="V605" s="127">
        <f t="shared" si="76"/>
        <v>45260</v>
      </c>
      <c r="W605" s="128">
        <f>VLOOKUP(V605,IPC!$B$9:$D$855,3,2)</f>
        <v>137.09</v>
      </c>
      <c r="X605" s="128">
        <f>VLOOKUP(O605,IPC!$B$9:$D$855,3,1)</f>
        <v>126.03</v>
      </c>
    </row>
    <row r="606" spans="1:24" s="67" customFormat="1" x14ac:dyDescent="0.25">
      <c r="A606" s="67" t="s">
        <v>76</v>
      </c>
      <c r="B606" s="134" t="s">
        <v>42</v>
      </c>
      <c r="C606" s="258"/>
      <c r="D606" s="296" t="s">
        <v>474</v>
      </c>
      <c r="E606" s="288">
        <v>900308070</v>
      </c>
      <c r="F606" s="83" t="s">
        <v>538</v>
      </c>
      <c r="G606" s="121" t="s">
        <v>239</v>
      </c>
      <c r="H606" s="121" t="s">
        <v>601</v>
      </c>
      <c r="I606" s="69" t="s">
        <v>248</v>
      </c>
      <c r="J606" s="69" t="s">
        <v>217</v>
      </c>
      <c r="K606" s="121" t="s">
        <v>1004</v>
      </c>
      <c r="L606" s="87" t="s">
        <v>1531</v>
      </c>
      <c r="M606" s="72">
        <v>1500248.01</v>
      </c>
      <c r="N606" s="66">
        <f t="shared" si="77"/>
        <v>1500248.01</v>
      </c>
      <c r="O606" s="137">
        <v>44896</v>
      </c>
      <c r="P606" s="72">
        <f t="shared" si="78"/>
        <v>1631905</v>
      </c>
      <c r="Q606" s="72">
        <f t="shared" si="79"/>
        <v>1631905</v>
      </c>
      <c r="R606" s="129">
        <f t="shared" si="80"/>
        <v>1631905</v>
      </c>
      <c r="S606" s="204" t="e">
        <f t="shared" si="72"/>
        <v>#REF!</v>
      </c>
      <c r="T606" s="125"/>
      <c r="U606" s="126">
        <f t="shared" si="81"/>
        <v>364</v>
      </c>
      <c r="V606" s="127">
        <f t="shared" si="76"/>
        <v>45260</v>
      </c>
      <c r="W606" s="128">
        <f>VLOOKUP(V606,IPC!$B$9:$D$855,3,2)</f>
        <v>137.09</v>
      </c>
      <c r="X606" s="128">
        <f>VLOOKUP(O606,IPC!$B$9:$D$855,3,1)</f>
        <v>126.03</v>
      </c>
    </row>
    <row r="607" spans="1:24" s="67" customFormat="1" x14ac:dyDescent="0.25">
      <c r="A607" s="67" t="s">
        <v>76</v>
      </c>
      <c r="B607" s="134" t="s">
        <v>42</v>
      </c>
      <c r="C607" s="258"/>
      <c r="D607" s="296" t="s">
        <v>474</v>
      </c>
      <c r="E607" s="288">
        <v>900308070</v>
      </c>
      <c r="F607" s="83" t="s">
        <v>538</v>
      </c>
      <c r="G607" s="121" t="s">
        <v>239</v>
      </c>
      <c r="H607" s="121" t="s">
        <v>601</v>
      </c>
      <c r="I607" s="69" t="s">
        <v>248</v>
      </c>
      <c r="J607" s="69" t="s">
        <v>217</v>
      </c>
      <c r="K607" s="121" t="s">
        <v>1005</v>
      </c>
      <c r="L607" s="87" t="s">
        <v>1532</v>
      </c>
      <c r="M607" s="72">
        <v>232632</v>
      </c>
      <c r="N607" s="66">
        <f t="shared" si="77"/>
        <v>232632</v>
      </c>
      <c r="O607" s="137">
        <v>44896</v>
      </c>
      <c r="P607" s="72">
        <f t="shared" si="78"/>
        <v>253047</v>
      </c>
      <c r="Q607" s="72">
        <f t="shared" si="79"/>
        <v>253047</v>
      </c>
      <c r="R607" s="129">
        <f t="shared" si="80"/>
        <v>253047</v>
      </c>
      <c r="S607" s="204" t="e">
        <f t="shared" si="72"/>
        <v>#REF!</v>
      </c>
      <c r="T607" s="125"/>
      <c r="U607" s="126">
        <f t="shared" si="81"/>
        <v>364</v>
      </c>
      <c r="V607" s="127">
        <f t="shared" si="76"/>
        <v>45260</v>
      </c>
      <c r="W607" s="128">
        <f>VLOOKUP(V607,IPC!$B$9:$D$855,3,2)</f>
        <v>137.09</v>
      </c>
      <c r="X607" s="128">
        <f>VLOOKUP(O607,IPC!$B$9:$D$855,3,1)</f>
        <v>126.03</v>
      </c>
    </row>
    <row r="608" spans="1:24" s="67" customFormat="1" x14ac:dyDescent="0.25">
      <c r="A608" s="67" t="s">
        <v>76</v>
      </c>
      <c r="B608" s="134" t="s">
        <v>42</v>
      </c>
      <c r="C608" s="258"/>
      <c r="D608" s="296" t="s">
        <v>474</v>
      </c>
      <c r="E608" s="288">
        <v>900308070</v>
      </c>
      <c r="F608" s="83" t="s">
        <v>538</v>
      </c>
      <c r="G608" s="121" t="s">
        <v>239</v>
      </c>
      <c r="H608" s="121" t="s">
        <v>601</v>
      </c>
      <c r="I608" s="69" t="s">
        <v>248</v>
      </c>
      <c r="J608" s="69" t="s">
        <v>217</v>
      </c>
      <c r="K608" s="121" t="s">
        <v>1006</v>
      </c>
      <c r="L608" s="87" t="s">
        <v>1533</v>
      </c>
      <c r="M608" s="72">
        <v>410526</v>
      </c>
      <c r="N608" s="66">
        <f t="shared" si="77"/>
        <v>410526</v>
      </c>
      <c r="O608" s="137">
        <v>44896</v>
      </c>
      <c r="P608" s="72">
        <f t="shared" si="78"/>
        <v>446552</v>
      </c>
      <c r="Q608" s="72">
        <f t="shared" si="79"/>
        <v>446552</v>
      </c>
      <c r="R608" s="129">
        <f t="shared" si="80"/>
        <v>446552</v>
      </c>
      <c r="S608" s="204" t="e">
        <f t="shared" si="72"/>
        <v>#REF!</v>
      </c>
      <c r="T608" s="125"/>
      <c r="U608" s="126">
        <f t="shared" si="81"/>
        <v>364</v>
      </c>
      <c r="V608" s="127">
        <f t="shared" si="76"/>
        <v>45260</v>
      </c>
      <c r="W608" s="128">
        <f>VLOOKUP(V608,IPC!$B$9:$D$855,3,2)</f>
        <v>137.09</v>
      </c>
      <c r="X608" s="128">
        <f>VLOOKUP(O608,IPC!$B$9:$D$855,3,1)</f>
        <v>126.03</v>
      </c>
    </row>
    <row r="609" spans="1:24" s="67" customFormat="1" x14ac:dyDescent="0.25">
      <c r="A609" s="67" t="s">
        <v>76</v>
      </c>
      <c r="B609" s="134" t="s">
        <v>42</v>
      </c>
      <c r="C609" s="258"/>
      <c r="D609" s="296" t="s">
        <v>474</v>
      </c>
      <c r="E609" s="288">
        <v>900308070</v>
      </c>
      <c r="F609" s="83" t="s">
        <v>538</v>
      </c>
      <c r="G609" s="121" t="s">
        <v>239</v>
      </c>
      <c r="H609" s="121" t="s">
        <v>601</v>
      </c>
      <c r="I609" s="69" t="s">
        <v>248</v>
      </c>
      <c r="J609" s="69" t="s">
        <v>217</v>
      </c>
      <c r="K609" s="121" t="s">
        <v>1007</v>
      </c>
      <c r="L609" s="87" t="s">
        <v>1534</v>
      </c>
      <c r="M609" s="72">
        <v>282106</v>
      </c>
      <c r="N609" s="66">
        <f t="shared" si="77"/>
        <v>282106</v>
      </c>
      <c r="O609" s="137">
        <v>44896</v>
      </c>
      <c r="P609" s="72">
        <f t="shared" si="78"/>
        <v>306863</v>
      </c>
      <c r="Q609" s="72">
        <f t="shared" si="79"/>
        <v>306863</v>
      </c>
      <c r="R609" s="129">
        <f t="shared" si="80"/>
        <v>306863</v>
      </c>
      <c r="S609" s="204" t="e">
        <f t="shared" si="72"/>
        <v>#REF!</v>
      </c>
      <c r="T609" s="125"/>
      <c r="U609" s="126">
        <f t="shared" si="81"/>
        <v>364</v>
      </c>
      <c r="V609" s="127">
        <f t="shared" si="76"/>
        <v>45260</v>
      </c>
      <c r="W609" s="128">
        <f>VLOOKUP(V609,IPC!$B$9:$D$855,3,2)</f>
        <v>137.09</v>
      </c>
      <c r="X609" s="128">
        <f>VLOOKUP(O609,IPC!$B$9:$D$855,3,1)</f>
        <v>126.03</v>
      </c>
    </row>
    <row r="610" spans="1:24" s="67" customFormat="1" x14ac:dyDescent="0.25">
      <c r="A610" s="67" t="s">
        <v>76</v>
      </c>
      <c r="B610" s="134" t="s">
        <v>42</v>
      </c>
      <c r="C610" s="258"/>
      <c r="D610" s="296" t="s">
        <v>474</v>
      </c>
      <c r="E610" s="288">
        <v>900308070</v>
      </c>
      <c r="F610" s="83" t="s">
        <v>538</v>
      </c>
      <c r="G610" s="121" t="s">
        <v>239</v>
      </c>
      <c r="H610" s="121" t="s">
        <v>601</v>
      </c>
      <c r="I610" s="69" t="s">
        <v>248</v>
      </c>
      <c r="J610" s="69" t="s">
        <v>217</v>
      </c>
      <c r="K610" s="121" t="s">
        <v>1008</v>
      </c>
      <c r="L610" s="87" t="s">
        <v>1535</v>
      </c>
      <c r="M610" s="72">
        <v>56250</v>
      </c>
      <c r="N610" s="66">
        <f t="shared" si="77"/>
        <v>56250</v>
      </c>
      <c r="O610" s="137">
        <v>44896</v>
      </c>
      <c r="P610" s="72">
        <f t="shared" si="78"/>
        <v>61186</v>
      </c>
      <c r="Q610" s="72">
        <f t="shared" si="79"/>
        <v>61186</v>
      </c>
      <c r="R610" s="129">
        <f t="shared" si="80"/>
        <v>61186</v>
      </c>
      <c r="S610" s="204" t="e">
        <f t="shared" ref="S610:S673" si="82">+R610/$R$809</f>
        <v>#REF!</v>
      </c>
      <c r="T610" s="125"/>
      <c r="U610" s="126">
        <f t="shared" si="81"/>
        <v>364</v>
      </c>
      <c r="V610" s="127">
        <f t="shared" si="76"/>
        <v>45260</v>
      </c>
      <c r="W610" s="128">
        <f>VLOOKUP(V610,IPC!$B$9:$D$855,3,2)</f>
        <v>137.09</v>
      </c>
      <c r="X610" s="128">
        <f>VLOOKUP(O610,IPC!$B$9:$D$855,3,1)</f>
        <v>126.03</v>
      </c>
    </row>
    <row r="611" spans="1:24" s="67" customFormat="1" x14ac:dyDescent="0.25">
      <c r="A611" s="67" t="s">
        <v>76</v>
      </c>
      <c r="B611" s="134" t="s">
        <v>42</v>
      </c>
      <c r="C611" s="258"/>
      <c r="D611" s="296" t="s">
        <v>474</v>
      </c>
      <c r="E611" s="288">
        <v>900308070</v>
      </c>
      <c r="F611" s="83" t="s">
        <v>538</v>
      </c>
      <c r="G611" s="121" t="s">
        <v>239</v>
      </c>
      <c r="H611" s="121" t="s">
        <v>601</v>
      </c>
      <c r="I611" s="69" t="s">
        <v>248</v>
      </c>
      <c r="J611" s="69" t="s">
        <v>217</v>
      </c>
      <c r="K611" s="121" t="s">
        <v>1009</v>
      </c>
      <c r="L611" s="87" t="s">
        <v>1536</v>
      </c>
      <c r="M611" s="72">
        <v>2440940.48</v>
      </c>
      <c r="N611" s="66">
        <f t="shared" si="77"/>
        <v>2440940.48</v>
      </c>
      <c r="O611" s="137">
        <v>44910</v>
      </c>
      <c r="P611" s="72">
        <f t="shared" si="78"/>
        <v>2655150</v>
      </c>
      <c r="Q611" s="72">
        <f t="shared" si="79"/>
        <v>2655150</v>
      </c>
      <c r="R611" s="129">
        <f t="shared" si="80"/>
        <v>2655150</v>
      </c>
      <c r="S611" s="204" t="e">
        <f t="shared" si="82"/>
        <v>#REF!</v>
      </c>
      <c r="T611" s="125"/>
      <c r="U611" s="126">
        <f t="shared" si="81"/>
        <v>350</v>
      </c>
      <c r="V611" s="127">
        <f t="shared" si="76"/>
        <v>45260</v>
      </c>
      <c r="W611" s="128">
        <f>VLOOKUP(V611,IPC!$B$9:$D$855,3,2)</f>
        <v>137.09</v>
      </c>
      <c r="X611" s="128">
        <f>VLOOKUP(O611,IPC!$B$9:$D$855,3,1)</f>
        <v>126.03</v>
      </c>
    </row>
    <row r="612" spans="1:24" s="67" customFormat="1" x14ac:dyDescent="0.25">
      <c r="A612" s="67" t="s">
        <v>76</v>
      </c>
      <c r="B612" s="134" t="s">
        <v>42</v>
      </c>
      <c r="C612" s="258"/>
      <c r="D612" s="296" t="s">
        <v>474</v>
      </c>
      <c r="E612" s="288">
        <v>900308070</v>
      </c>
      <c r="F612" s="83" t="s">
        <v>538</v>
      </c>
      <c r="G612" s="121" t="s">
        <v>239</v>
      </c>
      <c r="H612" s="121" t="s">
        <v>601</v>
      </c>
      <c r="I612" s="69" t="s">
        <v>248</v>
      </c>
      <c r="J612" s="69" t="s">
        <v>217</v>
      </c>
      <c r="K612" s="121" t="s">
        <v>1010</v>
      </c>
      <c r="L612" s="87" t="s">
        <v>1537</v>
      </c>
      <c r="M612" s="72">
        <v>56250</v>
      </c>
      <c r="N612" s="66">
        <f t="shared" si="77"/>
        <v>56250</v>
      </c>
      <c r="O612" s="137">
        <v>44910</v>
      </c>
      <c r="P612" s="72">
        <f t="shared" si="78"/>
        <v>61186</v>
      </c>
      <c r="Q612" s="72">
        <f t="shared" si="79"/>
        <v>61186</v>
      </c>
      <c r="R612" s="129">
        <f t="shared" si="80"/>
        <v>61186</v>
      </c>
      <c r="S612" s="204" t="e">
        <f t="shared" si="82"/>
        <v>#REF!</v>
      </c>
      <c r="T612" s="125"/>
      <c r="U612" s="126">
        <f t="shared" si="81"/>
        <v>350</v>
      </c>
      <c r="V612" s="127">
        <f t="shared" si="76"/>
        <v>45260</v>
      </c>
      <c r="W612" s="128">
        <f>VLOOKUP(V612,IPC!$B$9:$D$855,3,2)</f>
        <v>137.09</v>
      </c>
      <c r="X612" s="128">
        <f>VLOOKUP(O612,IPC!$B$9:$D$855,3,1)</f>
        <v>126.03</v>
      </c>
    </row>
    <row r="613" spans="1:24" s="67" customFormat="1" x14ac:dyDescent="0.25">
      <c r="A613" s="67" t="s">
        <v>76</v>
      </c>
      <c r="B613" s="134" t="s">
        <v>42</v>
      </c>
      <c r="C613" s="258"/>
      <c r="D613" s="296" t="s">
        <v>474</v>
      </c>
      <c r="E613" s="288">
        <v>900308070</v>
      </c>
      <c r="F613" s="83" t="s">
        <v>538</v>
      </c>
      <c r="G613" s="121" t="s">
        <v>239</v>
      </c>
      <c r="H613" s="121" t="s">
        <v>601</v>
      </c>
      <c r="I613" s="69" t="s">
        <v>248</v>
      </c>
      <c r="J613" s="69" t="s">
        <v>217</v>
      </c>
      <c r="K613" s="121" t="s">
        <v>1011</v>
      </c>
      <c r="L613" s="87" t="s">
        <v>1538</v>
      </c>
      <c r="M613" s="72">
        <v>273684</v>
      </c>
      <c r="N613" s="66">
        <f t="shared" si="77"/>
        <v>273684</v>
      </c>
      <c r="O613" s="137">
        <v>44911</v>
      </c>
      <c r="P613" s="72">
        <f t="shared" si="78"/>
        <v>297702</v>
      </c>
      <c r="Q613" s="72">
        <f t="shared" si="79"/>
        <v>297702</v>
      </c>
      <c r="R613" s="129">
        <f t="shared" si="80"/>
        <v>297702</v>
      </c>
      <c r="S613" s="204" t="e">
        <f t="shared" si="82"/>
        <v>#REF!</v>
      </c>
      <c r="T613" s="125"/>
      <c r="U613" s="126">
        <f t="shared" si="81"/>
        <v>349</v>
      </c>
      <c r="V613" s="127">
        <f t="shared" si="76"/>
        <v>45260</v>
      </c>
      <c r="W613" s="128">
        <f>VLOOKUP(V613,IPC!$B$9:$D$855,3,2)</f>
        <v>137.09</v>
      </c>
      <c r="X613" s="128">
        <f>VLOOKUP(O613,IPC!$B$9:$D$855,3,1)</f>
        <v>126.03</v>
      </c>
    </row>
    <row r="614" spans="1:24" s="67" customFormat="1" ht="26.4" x14ac:dyDescent="0.25">
      <c r="A614" s="67" t="s">
        <v>76</v>
      </c>
      <c r="B614" s="134" t="s">
        <v>42</v>
      </c>
      <c r="C614" s="258"/>
      <c r="D614" s="296" t="s">
        <v>475</v>
      </c>
      <c r="E614" s="288">
        <v>900441355</v>
      </c>
      <c r="F614" s="83" t="s">
        <v>1713</v>
      </c>
      <c r="G614" s="121" t="s">
        <v>239</v>
      </c>
      <c r="H614" s="121" t="s">
        <v>602</v>
      </c>
      <c r="I614" s="69" t="s">
        <v>248</v>
      </c>
      <c r="J614" s="69" t="s">
        <v>217</v>
      </c>
      <c r="K614" s="121" t="s">
        <v>1012</v>
      </c>
      <c r="L614" s="87" t="s">
        <v>1539</v>
      </c>
      <c r="M614" s="72">
        <v>7530420.4800000004</v>
      </c>
      <c r="N614" s="66">
        <f t="shared" si="77"/>
        <v>0</v>
      </c>
      <c r="O614" s="137">
        <v>45274</v>
      </c>
      <c r="P614" s="72">
        <f t="shared" si="78"/>
        <v>0</v>
      </c>
      <c r="Q614" s="72">
        <f t="shared" si="79"/>
        <v>7530420.4800000004</v>
      </c>
      <c r="R614" s="129">
        <f t="shared" si="80"/>
        <v>7530420.4800000004</v>
      </c>
      <c r="S614" s="204" t="e">
        <f t="shared" si="82"/>
        <v>#REF!</v>
      </c>
      <c r="T614" s="125"/>
      <c r="U614" s="126">
        <f t="shared" si="81"/>
        <v>-14</v>
      </c>
      <c r="V614" s="127">
        <f t="shared" si="76"/>
        <v>45260</v>
      </c>
      <c r="W614" s="128">
        <f>VLOOKUP(V614,IPC!$B$9:$D$855,3,2)</f>
        <v>137.09</v>
      </c>
      <c r="X614" s="128">
        <f>VLOOKUP(O614,IPC!$B$9:$D$855,3,1)</f>
        <v>137.72</v>
      </c>
    </row>
    <row r="615" spans="1:24" s="67" customFormat="1" ht="26.4" x14ac:dyDescent="0.25">
      <c r="A615" s="67" t="s">
        <v>76</v>
      </c>
      <c r="B615" s="134" t="s">
        <v>42</v>
      </c>
      <c r="C615" s="258"/>
      <c r="D615" s="296" t="s">
        <v>475</v>
      </c>
      <c r="E615" s="288">
        <v>900441355</v>
      </c>
      <c r="F615" s="83" t="s">
        <v>1713</v>
      </c>
      <c r="G615" s="121" t="s">
        <v>239</v>
      </c>
      <c r="H615" s="121" t="s">
        <v>602</v>
      </c>
      <c r="I615" s="69" t="s">
        <v>248</v>
      </c>
      <c r="J615" s="69" t="s">
        <v>217</v>
      </c>
      <c r="K615" s="121" t="s">
        <v>1013</v>
      </c>
      <c r="L615" s="87" t="s">
        <v>1540</v>
      </c>
      <c r="M615" s="72">
        <v>1514194</v>
      </c>
      <c r="N615" s="66">
        <f t="shared" si="77"/>
        <v>0</v>
      </c>
      <c r="O615" s="137">
        <v>45308</v>
      </c>
      <c r="P615" s="72">
        <f t="shared" si="78"/>
        <v>0</v>
      </c>
      <c r="Q615" s="72">
        <f t="shared" si="79"/>
        <v>1514194</v>
      </c>
      <c r="R615" s="129">
        <f t="shared" si="80"/>
        <v>1514194</v>
      </c>
      <c r="S615" s="204" t="e">
        <f t="shared" si="82"/>
        <v>#REF!</v>
      </c>
      <c r="T615" s="125"/>
      <c r="U615" s="126">
        <f t="shared" si="81"/>
        <v>-48</v>
      </c>
      <c r="V615" s="127">
        <f t="shared" si="76"/>
        <v>45260</v>
      </c>
      <c r="W615" s="128">
        <f>VLOOKUP(V615,IPC!$B$9:$D$855,3,2)</f>
        <v>137.09</v>
      </c>
      <c r="X615" s="128">
        <f>VLOOKUP(O615,IPC!$B$9:$D$855,3,1)</f>
        <v>138.97999999999999</v>
      </c>
    </row>
    <row r="616" spans="1:24" s="67" customFormat="1" ht="26.4" x14ac:dyDescent="0.25">
      <c r="A616" s="67" t="s">
        <v>76</v>
      </c>
      <c r="B616" s="134" t="s">
        <v>42</v>
      </c>
      <c r="C616" s="258"/>
      <c r="D616" s="296" t="s">
        <v>475</v>
      </c>
      <c r="E616" s="288">
        <v>900441355</v>
      </c>
      <c r="F616" s="83" t="s">
        <v>1713</v>
      </c>
      <c r="G616" s="121" t="s">
        <v>239</v>
      </c>
      <c r="H616" s="121" t="s">
        <v>602</v>
      </c>
      <c r="I616" s="69" t="s">
        <v>248</v>
      </c>
      <c r="J616" s="69" t="s">
        <v>217</v>
      </c>
      <c r="K616" s="121" t="s">
        <v>1014</v>
      </c>
      <c r="L616" s="87" t="s">
        <v>1541</v>
      </c>
      <c r="M616" s="72">
        <v>1491930</v>
      </c>
      <c r="N616" s="66">
        <f t="shared" si="77"/>
        <v>0</v>
      </c>
      <c r="O616" s="137">
        <v>45308</v>
      </c>
      <c r="P616" s="72">
        <f t="shared" si="78"/>
        <v>0</v>
      </c>
      <c r="Q616" s="72">
        <f t="shared" si="79"/>
        <v>1491930</v>
      </c>
      <c r="R616" s="129">
        <f t="shared" si="80"/>
        <v>1491930</v>
      </c>
      <c r="S616" s="204" t="e">
        <f t="shared" si="82"/>
        <v>#REF!</v>
      </c>
      <c r="T616" s="125"/>
      <c r="U616" s="126">
        <f t="shared" si="81"/>
        <v>-48</v>
      </c>
      <c r="V616" s="127">
        <f t="shared" ref="V616:V808" si="83">+$U$7</f>
        <v>45260</v>
      </c>
      <c r="W616" s="128">
        <f>VLOOKUP(V616,IPC!$B$9:$D$855,3,2)</f>
        <v>137.09</v>
      </c>
      <c r="X616" s="128">
        <f>VLOOKUP(O616,IPC!$B$9:$D$855,3,1)</f>
        <v>138.97999999999999</v>
      </c>
    </row>
    <row r="617" spans="1:24" s="67" customFormat="1" ht="26.4" x14ac:dyDescent="0.25">
      <c r="A617" s="67" t="s">
        <v>76</v>
      </c>
      <c r="B617" s="134" t="s">
        <v>42</v>
      </c>
      <c r="C617" s="258"/>
      <c r="D617" s="296" t="s">
        <v>475</v>
      </c>
      <c r="E617" s="288">
        <v>900441355</v>
      </c>
      <c r="F617" s="83" t="s">
        <v>1713</v>
      </c>
      <c r="G617" s="121" t="s">
        <v>239</v>
      </c>
      <c r="H617" s="121" t="s">
        <v>602</v>
      </c>
      <c r="I617" s="69" t="s">
        <v>248</v>
      </c>
      <c r="J617" s="69" t="s">
        <v>217</v>
      </c>
      <c r="K617" s="121" t="s">
        <v>1015</v>
      </c>
      <c r="L617" s="87" t="s">
        <v>1542</v>
      </c>
      <c r="M617" s="72">
        <v>1677786</v>
      </c>
      <c r="N617" s="66">
        <f t="shared" si="77"/>
        <v>0</v>
      </c>
      <c r="O617" s="304" t="s">
        <v>1659</v>
      </c>
      <c r="P617" s="72">
        <f t="shared" si="78"/>
        <v>0</v>
      </c>
      <c r="Q617" s="72">
        <f t="shared" si="79"/>
        <v>1677786</v>
      </c>
      <c r="R617" s="129">
        <f t="shared" si="80"/>
        <v>1677786</v>
      </c>
      <c r="S617" s="204" t="e">
        <f t="shared" si="82"/>
        <v>#REF!</v>
      </c>
      <c r="T617" s="125"/>
      <c r="U617" s="126">
        <f t="shared" si="81"/>
        <v>-48</v>
      </c>
      <c r="V617" s="127">
        <f t="shared" si="83"/>
        <v>45260</v>
      </c>
      <c r="W617" s="128">
        <f>VLOOKUP(V617,IPC!$B$9:$D$855,3,2)</f>
        <v>137.09</v>
      </c>
      <c r="X617" s="128" t="e">
        <f>VLOOKUP(O617,IPC!$B$9:$D$855,3,1)</f>
        <v>#N/A</v>
      </c>
    </row>
    <row r="618" spans="1:24" s="67" customFormat="1" ht="26.4" x14ac:dyDescent="0.25">
      <c r="A618" s="67" t="s">
        <v>76</v>
      </c>
      <c r="B618" s="134" t="s">
        <v>42</v>
      </c>
      <c r="C618" s="258"/>
      <c r="D618" s="296" t="s">
        <v>475</v>
      </c>
      <c r="E618" s="288">
        <v>900441355</v>
      </c>
      <c r="F618" s="83" t="s">
        <v>1713</v>
      </c>
      <c r="G618" s="121" t="s">
        <v>239</v>
      </c>
      <c r="H618" s="121" t="s">
        <v>602</v>
      </c>
      <c r="I618" s="69" t="s">
        <v>248</v>
      </c>
      <c r="J618" s="69" t="s">
        <v>217</v>
      </c>
      <c r="K618" s="121" t="s">
        <v>1016</v>
      </c>
      <c r="L618" s="87" t="s">
        <v>1543</v>
      </c>
      <c r="M618" s="72">
        <v>1491930</v>
      </c>
      <c r="N618" s="66">
        <f t="shared" si="77"/>
        <v>0</v>
      </c>
      <c r="O618" s="137">
        <v>45309</v>
      </c>
      <c r="P618" s="72">
        <f t="shared" si="78"/>
        <v>0</v>
      </c>
      <c r="Q618" s="72">
        <f t="shared" si="79"/>
        <v>1491930</v>
      </c>
      <c r="R618" s="129">
        <f t="shared" si="80"/>
        <v>1491930</v>
      </c>
      <c r="S618" s="204" t="e">
        <f t="shared" si="82"/>
        <v>#REF!</v>
      </c>
      <c r="T618" s="125"/>
      <c r="U618" s="126">
        <f t="shared" si="81"/>
        <v>-49</v>
      </c>
      <c r="V618" s="127">
        <f t="shared" si="83"/>
        <v>45260</v>
      </c>
      <c r="W618" s="128">
        <f>VLOOKUP(V618,IPC!$B$9:$D$855,3,2)</f>
        <v>137.09</v>
      </c>
      <c r="X618" s="128">
        <f>VLOOKUP(O618,IPC!$B$9:$D$855,3,1)</f>
        <v>138.97999999999999</v>
      </c>
    </row>
    <row r="619" spans="1:24" s="67" customFormat="1" ht="26.4" x14ac:dyDescent="0.25">
      <c r="A619" s="67" t="s">
        <v>76</v>
      </c>
      <c r="B619" s="134" t="s">
        <v>42</v>
      </c>
      <c r="C619" s="258"/>
      <c r="D619" s="296" t="s">
        <v>475</v>
      </c>
      <c r="E619" s="288">
        <v>900441355</v>
      </c>
      <c r="F619" s="83" t="s">
        <v>1713</v>
      </c>
      <c r="G619" s="121" t="s">
        <v>239</v>
      </c>
      <c r="H619" s="121" t="s">
        <v>602</v>
      </c>
      <c r="I619" s="69" t="s">
        <v>248</v>
      </c>
      <c r="J619" s="69" t="s">
        <v>217</v>
      </c>
      <c r="K619" s="121" t="s">
        <v>1017</v>
      </c>
      <c r="L619" s="87" t="s">
        <v>1544</v>
      </c>
      <c r="M619" s="72">
        <v>3702348.32</v>
      </c>
      <c r="N619" s="66">
        <f t="shared" si="77"/>
        <v>0</v>
      </c>
      <c r="O619" s="137">
        <v>45313</v>
      </c>
      <c r="P619" s="72">
        <f t="shared" si="78"/>
        <v>0</v>
      </c>
      <c r="Q619" s="72">
        <f t="shared" si="79"/>
        <v>3702348.32</v>
      </c>
      <c r="R619" s="129">
        <f t="shared" si="80"/>
        <v>3702348.32</v>
      </c>
      <c r="S619" s="204" t="e">
        <f t="shared" si="82"/>
        <v>#REF!</v>
      </c>
      <c r="T619" s="125"/>
      <c r="U619" s="126">
        <f t="shared" si="81"/>
        <v>-53</v>
      </c>
      <c r="V619" s="127">
        <f t="shared" si="83"/>
        <v>45260</v>
      </c>
      <c r="W619" s="128">
        <f>VLOOKUP(V619,IPC!$B$9:$D$855,3,2)</f>
        <v>137.09</v>
      </c>
      <c r="X619" s="128">
        <f>VLOOKUP(O619,IPC!$B$9:$D$855,3,1)</f>
        <v>138.97999999999999</v>
      </c>
    </row>
    <row r="620" spans="1:24" s="67" customFormat="1" ht="26.4" x14ac:dyDescent="0.25">
      <c r="A620" s="67" t="s">
        <v>76</v>
      </c>
      <c r="B620" s="134" t="s">
        <v>42</v>
      </c>
      <c r="C620" s="258"/>
      <c r="D620" s="296" t="s">
        <v>475</v>
      </c>
      <c r="E620" s="288">
        <v>900441355</v>
      </c>
      <c r="F620" s="83" t="s">
        <v>1713</v>
      </c>
      <c r="G620" s="121" t="s">
        <v>239</v>
      </c>
      <c r="H620" s="121" t="s">
        <v>602</v>
      </c>
      <c r="I620" s="69" t="s">
        <v>248</v>
      </c>
      <c r="J620" s="69" t="s">
        <v>217</v>
      </c>
      <c r="K620" s="121" t="s">
        <v>1726</v>
      </c>
      <c r="L620" s="87" t="s">
        <v>1755</v>
      </c>
      <c r="M620" s="72">
        <v>1677786</v>
      </c>
      <c r="N620" s="66">
        <f t="shared" si="77"/>
        <v>0</v>
      </c>
      <c r="O620" s="137">
        <v>45323</v>
      </c>
      <c r="P620" s="72">
        <f t="shared" si="78"/>
        <v>0</v>
      </c>
      <c r="Q620" s="72">
        <f t="shared" si="79"/>
        <v>1677786</v>
      </c>
      <c r="R620" s="129">
        <f t="shared" si="80"/>
        <v>1677786</v>
      </c>
      <c r="S620" s="204" t="e">
        <f t="shared" si="82"/>
        <v>#REF!</v>
      </c>
      <c r="T620" s="125"/>
      <c r="U620" s="126">
        <f t="shared" si="81"/>
        <v>-63</v>
      </c>
      <c r="V620" s="127">
        <f t="shared" si="83"/>
        <v>45260</v>
      </c>
      <c r="W620" s="128">
        <f>VLOOKUP(V620,IPC!$B$9:$D$855,3,2)</f>
        <v>137.09</v>
      </c>
      <c r="X620" s="128">
        <f>VLOOKUP(O620,IPC!$B$9:$D$855,3,1)</f>
        <v>140.49</v>
      </c>
    </row>
    <row r="621" spans="1:24" s="67" customFormat="1" ht="26.4" x14ac:dyDescent="0.25">
      <c r="A621" s="67" t="s">
        <v>76</v>
      </c>
      <c r="B621" s="134" t="s">
        <v>42</v>
      </c>
      <c r="C621" s="258"/>
      <c r="D621" s="296" t="s">
        <v>475</v>
      </c>
      <c r="E621" s="288">
        <v>900441355</v>
      </c>
      <c r="F621" s="83" t="s">
        <v>1713</v>
      </c>
      <c r="G621" s="121" t="s">
        <v>239</v>
      </c>
      <c r="H621" s="121" t="s">
        <v>602</v>
      </c>
      <c r="I621" s="69" t="s">
        <v>248</v>
      </c>
      <c r="J621" s="69" t="s">
        <v>217</v>
      </c>
      <c r="K621" s="121" t="s">
        <v>1727</v>
      </c>
      <c r="L621" s="87" t="s">
        <v>1756</v>
      </c>
      <c r="M621" s="72">
        <v>1306074</v>
      </c>
      <c r="N621" s="66">
        <f t="shared" si="77"/>
        <v>0</v>
      </c>
      <c r="O621" s="137">
        <v>45323</v>
      </c>
      <c r="P621" s="72">
        <f t="shared" si="78"/>
        <v>0</v>
      </c>
      <c r="Q621" s="72">
        <f t="shared" si="79"/>
        <v>1306074</v>
      </c>
      <c r="R621" s="129">
        <f t="shared" si="80"/>
        <v>1306074</v>
      </c>
      <c r="S621" s="204" t="e">
        <f t="shared" si="82"/>
        <v>#REF!</v>
      </c>
      <c r="T621" s="125"/>
      <c r="U621" s="126">
        <f t="shared" si="81"/>
        <v>-63</v>
      </c>
      <c r="V621" s="127">
        <f t="shared" si="83"/>
        <v>45260</v>
      </c>
      <c r="W621" s="128">
        <f>VLOOKUP(V621,IPC!$B$9:$D$855,3,2)</f>
        <v>137.09</v>
      </c>
      <c r="X621" s="128">
        <f>VLOOKUP(O621,IPC!$B$9:$D$855,3,1)</f>
        <v>140.49</v>
      </c>
    </row>
    <row r="622" spans="1:24" s="67" customFormat="1" ht="26.4" x14ac:dyDescent="0.25">
      <c r="A622" s="67" t="s">
        <v>76</v>
      </c>
      <c r="B622" s="134" t="s">
        <v>42</v>
      </c>
      <c r="C622" s="258"/>
      <c r="D622" s="296" t="s">
        <v>475</v>
      </c>
      <c r="E622" s="288">
        <v>900441355</v>
      </c>
      <c r="F622" s="83" t="s">
        <v>1713</v>
      </c>
      <c r="G622" s="121" t="s">
        <v>239</v>
      </c>
      <c r="H622" s="121" t="s">
        <v>602</v>
      </c>
      <c r="I622" s="69" t="s">
        <v>248</v>
      </c>
      <c r="J622" s="69" t="s">
        <v>217</v>
      </c>
      <c r="K622" s="121" t="s">
        <v>1728</v>
      </c>
      <c r="L622" s="87" t="s">
        <v>1757</v>
      </c>
      <c r="M622" s="72">
        <v>1677786</v>
      </c>
      <c r="N622" s="66">
        <f t="shared" si="77"/>
        <v>0</v>
      </c>
      <c r="O622" s="137">
        <v>45327</v>
      </c>
      <c r="P622" s="72">
        <f t="shared" si="78"/>
        <v>0</v>
      </c>
      <c r="Q622" s="72">
        <f t="shared" si="79"/>
        <v>1677786</v>
      </c>
      <c r="R622" s="129">
        <f t="shared" si="80"/>
        <v>1677786</v>
      </c>
      <c r="S622" s="204" t="e">
        <f t="shared" si="82"/>
        <v>#REF!</v>
      </c>
      <c r="T622" s="125"/>
      <c r="U622" s="126">
        <f t="shared" si="81"/>
        <v>-67</v>
      </c>
      <c r="V622" s="127">
        <f t="shared" si="83"/>
        <v>45260</v>
      </c>
      <c r="W622" s="128">
        <f>VLOOKUP(V622,IPC!$B$9:$D$855,3,2)</f>
        <v>137.09</v>
      </c>
      <c r="X622" s="128">
        <f>VLOOKUP(O622,IPC!$B$9:$D$855,3,1)</f>
        <v>140.49</v>
      </c>
    </row>
    <row r="623" spans="1:24" s="67" customFormat="1" ht="26.4" x14ac:dyDescent="0.25">
      <c r="A623" s="67" t="s">
        <v>76</v>
      </c>
      <c r="B623" s="134" t="s">
        <v>42</v>
      </c>
      <c r="C623" s="258"/>
      <c r="D623" s="296" t="s">
        <v>475</v>
      </c>
      <c r="E623" s="288">
        <v>900441355</v>
      </c>
      <c r="F623" s="83" t="s">
        <v>1713</v>
      </c>
      <c r="G623" s="121" t="s">
        <v>239</v>
      </c>
      <c r="H623" s="121" t="s">
        <v>602</v>
      </c>
      <c r="I623" s="69" t="s">
        <v>248</v>
      </c>
      <c r="J623" s="69" t="s">
        <v>217</v>
      </c>
      <c r="K623" s="121" t="s">
        <v>1729</v>
      </c>
      <c r="L623" s="87" t="s">
        <v>1758</v>
      </c>
      <c r="M623" s="72">
        <v>3702348.32</v>
      </c>
      <c r="N623" s="66">
        <f t="shared" si="77"/>
        <v>3702348.32</v>
      </c>
      <c r="O623" s="137">
        <v>45238</v>
      </c>
      <c r="P623" s="72">
        <f t="shared" si="78"/>
        <v>3702348</v>
      </c>
      <c r="Q623" s="72">
        <f t="shared" si="79"/>
        <v>3702348</v>
      </c>
      <c r="R623" s="129">
        <f t="shared" si="80"/>
        <v>3702348</v>
      </c>
      <c r="S623" s="204" t="e">
        <f t="shared" si="82"/>
        <v>#REF!</v>
      </c>
      <c r="T623" s="125"/>
      <c r="U623" s="126">
        <f t="shared" si="81"/>
        <v>22</v>
      </c>
      <c r="V623" s="127">
        <f t="shared" si="83"/>
        <v>45260</v>
      </c>
      <c r="W623" s="128">
        <f>VLOOKUP(V623,IPC!$B$9:$D$855,3,2)</f>
        <v>137.09</v>
      </c>
      <c r="X623" s="128">
        <f>VLOOKUP(O623,IPC!$B$9:$D$855,3,1)</f>
        <v>137.09</v>
      </c>
    </row>
    <row r="624" spans="1:24" s="67" customFormat="1" ht="26.4" x14ac:dyDescent="0.25">
      <c r="A624" s="67" t="s">
        <v>76</v>
      </c>
      <c r="B624" s="134" t="s">
        <v>42</v>
      </c>
      <c r="C624" s="258"/>
      <c r="D624" s="296" t="s">
        <v>475</v>
      </c>
      <c r="E624" s="288">
        <v>900441355</v>
      </c>
      <c r="F624" s="83" t="s">
        <v>1713</v>
      </c>
      <c r="G624" s="121" t="s">
        <v>239</v>
      </c>
      <c r="H624" s="121" t="s">
        <v>602</v>
      </c>
      <c r="I624" s="69" t="s">
        <v>248</v>
      </c>
      <c r="J624" s="69" t="s">
        <v>217</v>
      </c>
      <c r="K624" s="121" t="s">
        <v>1730</v>
      </c>
      <c r="L624" s="87" t="s">
        <v>1759</v>
      </c>
      <c r="M624" s="72">
        <v>1677786</v>
      </c>
      <c r="N624" s="66">
        <f t="shared" si="77"/>
        <v>0</v>
      </c>
      <c r="O624" s="137">
        <v>45330</v>
      </c>
      <c r="P624" s="72">
        <f t="shared" si="78"/>
        <v>0</v>
      </c>
      <c r="Q624" s="72">
        <f t="shared" si="79"/>
        <v>1677786</v>
      </c>
      <c r="R624" s="129">
        <f t="shared" si="80"/>
        <v>1677786</v>
      </c>
      <c r="S624" s="204" t="e">
        <f t="shared" si="82"/>
        <v>#REF!</v>
      </c>
      <c r="T624" s="125"/>
      <c r="U624" s="126">
        <f t="shared" si="81"/>
        <v>-70</v>
      </c>
      <c r="V624" s="127">
        <f t="shared" si="83"/>
        <v>45260</v>
      </c>
      <c r="W624" s="128">
        <f>VLOOKUP(V624,IPC!$B$9:$D$855,3,2)</f>
        <v>137.09</v>
      </c>
      <c r="X624" s="128">
        <f>VLOOKUP(O624,IPC!$B$9:$D$855,3,1)</f>
        <v>140.49</v>
      </c>
    </row>
    <row r="625" spans="1:24" s="67" customFormat="1" ht="26.4" x14ac:dyDescent="0.25">
      <c r="A625" s="67" t="s">
        <v>76</v>
      </c>
      <c r="B625" s="134" t="s">
        <v>42</v>
      </c>
      <c r="C625" s="258"/>
      <c r="D625" s="296" t="s">
        <v>475</v>
      </c>
      <c r="E625" s="288">
        <v>900441355</v>
      </c>
      <c r="F625" s="83" t="s">
        <v>1713</v>
      </c>
      <c r="G625" s="121" t="s">
        <v>239</v>
      </c>
      <c r="H625" s="121" t="s">
        <v>602</v>
      </c>
      <c r="I625" s="69" t="s">
        <v>248</v>
      </c>
      <c r="J625" s="69" t="s">
        <v>217</v>
      </c>
      <c r="K625" s="121" t="s">
        <v>1731</v>
      </c>
      <c r="L625" s="87" t="s">
        <v>1760</v>
      </c>
      <c r="M625" s="72">
        <v>1675327.5</v>
      </c>
      <c r="N625" s="66">
        <f t="shared" si="77"/>
        <v>0</v>
      </c>
      <c r="O625" s="137">
        <v>45330</v>
      </c>
      <c r="P625" s="72">
        <f t="shared" si="78"/>
        <v>0</v>
      </c>
      <c r="Q625" s="72">
        <f t="shared" si="79"/>
        <v>1675327.5</v>
      </c>
      <c r="R625" s="129">
        <f t="shared" si="80"/>
        <v>1675327.5</v>
      </c>
      <c r="S625" s="204" t="e">
        <f t="shared" si="82"/>
        <v>#REF!</v>
      </c>
      <c r="T625" s="125"/>
      <c r="U625" s="126">
        <f t="shared" si="81"/>
        <v>-70</v>
      </c>
      <c r="V625" s="127">
        <f t="shared" si="83"/>
        <v>45260</v>
      </c>
      <c r="W625" s="128">
        <f>VLOOKUP(V625,IPC!$B$9:$D$855,3,2)</f>
        <v>137.09</v>
      </c>
      <c r="X625" s="128">
        <f>VLOOKUP(O625,IPC!$B$9:$D$855,3,1)</f>
        <v>140.49</v>
      </c>
    </row>
    <row r="626" spans="1:24" s="67" customFormat="1" ht="26.4" x14ac:dyDescent="0.25">
      <c r="A626" s="67" t="s">
        <v>76</v>
      </c>
      <c r="B626" s="134" t="s">
        <v>42</v>
      </c>
      <c r="C626" s="258"/>
      <c r="D626" s="296" t="s">
        <v>475</v>
      </c>
      <c r="E626" s="288">
        <v>900441355</v>
      </c>
      <c r="F626" s="83" t="s">
        <v>1713</v>
      </c>
      <c r="G626" s="121" t="s">
        <v>239</v>
      </c>
      <c r="H626" s="121" t="s">
        <v>602</v>
      </c>
      <c r="I626" s="69" t="s">
        <v>248</v>
      </c>
      <c r="J626" s="69" t="s">
        <v>217</v>
      </c>
      <c r="K626" s="121" t="s">
        <v>1732</v>
      </c>
      <c r="L626" s="87" t="s">
        <v>1761</v>
      </c>
      <c r="M626" s="72">
        <v>187200</v>
      </c>
      <c r="N626" s="66">
        <f t="shared" si="77"/>
        <v>0</v>
      </c>
      <c r="O626" s="137">
        <v>45336</v>
      </c>
      <c r="P626" s="72">
        <f t="shared" si="78"/>
        <v>0</v>
      </c>
      <c r="Q626" s="72">
        <f t="shared" si="79"/>
        <v>187200</v>
      </c>
      <c r="R626" s="129">
        <f t="shared" si="80"/>
        <v>187200</v>
      </c>
      <c r="S626" s="204" t="e">
        <f t="shared" si="82"/>
        <v>#REF!</v>
      </c>
      <c r="T626" s="125"/>
      <c r="U626" s="126">
        <f t="shared" si="81"/>
        <v>-76</v>
      </c>
      <c r="V626" s="127">
        <f t="shared" si="83"/>
        <v>45260</v>
      </c>
      <c r="W626" s="128">
        <f>VLOOKUP(V626,IPC!$B$9:$D$855,3,2)</f>
        <v>137.09</v>
      </c>
      <c r="X626" s="128">
        <f>VLOOKUP(O626,IPC!$B$9:$D$855,3,1)</f>
        <v>140.49</v>
      </c>
    </row>
    <row r="627" spans="1:24" s="67" customFormat="1" ht="26.4" x14ac:dyDescent="0.25">
      <c r="A627" s="67" t="s">
        <v>76</v>
      </c>
      <c r="B627" s="134" t="s">
        <v>42</v>
      </c>
      <c r="C627" s="258"/>
      <c r="D627" s="296" t="s">
        <v>475</v>
      </c>
      <c r="E627" s="288">
        <v>900441355</v>
      </c>
      <c r="F627" s="83" t="s">
        <v>1713</v>
      </c>
      <c r="G627" s="121" t="s">
        <v>239</v>
      </c>
      <c r="H627" s="121" t="s">
        <v>602</v>
      </c>
      <c r="I627" s="69" t="s">
        <v>248</v>
      </c>
      <c r="J627" s="69" t="s">
        <v>217</v>
      </c>
      <c r="K627" s="121" t="s">
        <v>1733</v>
      </c>
      <c r="L627" s="87" t="s">
        <v>1762</v>
      </c>
      <c r="M627" s="72">
        <v>1491930</v>
      </c>
      <c r="N627" s="66">
        <f t="shared" si="77"/>
        <v>0</v>
      </c>
      <c r="O627" s="137">
        <v>45338</v>
      </c>
      <c r="P627" s="72">
        <f t="shared" si="78"/>
        <v>0</v>
      </c>
      <c r="Q627" s="72">
        <f t="shared" si="79"/>
        <v>1491930</v>
      </c>
      <c r="R627" s="129">
        <f t="shared" si="80"/>
        <v>1491930</v>
      </c>
      <c r="S627" s="204" t="e">
        <f t="shared" si="82"/>
        <v>#REF!</v>
      </c>
      <c r="T627" s="125"/>
      <c r="U627" s="126">
        <f t="shared" si="81"/>
        <v>-78</v>
      </c>
      <c r="V627" s="127">
        <f t="shared" si="83"/>
        <v>45260</v>
      </c>
      <c r="W627" s="128">
        <f>VLOOKUP(V627,IPC!$B$9:$D$855,3,2)</f>
        <v>137.09</v>
      </c>
      <c r="X627" s="128">
        <f>VLOOKUP(O627,IPC!$B$9:$D$855,3,1)</f>
        <v>140.49</v>
      </c>
    </row>
    <row r="628" spans="1:24" s="67" customFormat="1" ht="26.4" x14ac:dyDescent="0.25">
      <c r="A628" s="67" t="s">
        <v>76</v>
      </c>
      <c r="B628" s="134" t="s">
        <v>42</v>
      </c>
      <c r="C628" s="258"/>
      <c r="D628" s="296" t="s">
        <v>475</v>
      </c>
      <c r="E628" s="288">
        <v>900441355</v>
      </c>
      <c r="F628" s="83" t="s">
        <v>1713</v>
      </c>
      <c r="G628" s="121" t="s">
        <v>239</v>
      </c>
      <c r="H628" s="121" t="s">
        <v>602</v>
      </c>
      <c r="I628" s="69" t="s">
        <v>248</v>
      </c>
      <c r="J628" s="69" t="s">
        <v>217</v>
      </c>
      <c r="K628" s="121" t="s">
        <v>1734</v>
      </c>
      <c r="L628" s="87" t="s">
        <v>1763</v>
      </c>
      <c r="M628" s="72">
        <v>1399002</v>
      </c>
      <c r="N628" s="66">
        <f t="shared" si="77"/>
        <v>0</v>
      </c>
      <c r="O628" s="137">
        <v>45343</v>
      </c>
      <c r="P628" s="72">
        <f t="shared" si="78"/>
        <v>0</v>
      </c>
      <c r="Q628" s="72">
        <f t="shared" si="79"/>
        <v>1399002</v>
      </c>
      <c r="R628" s="129">
        <f t="shared" si="80"/>
        <v>1399002</v>
      </c>
      <c r="S628" s="204" t="e">
        <f t="shared" si="82"/>
        <v>#REF!</v>
      </c>
      <c r="T628" s="125"/>
      <c r="U628" s="126">
        <f t="shared" si="81"/>
        <v>-83</v>
      </c>
      <c r="V628" s="127">
        <f t="shared" si="83"/>
        <v>45260</v>
      </c>
      <c r="W628" s="128">
        <f>VLOOKUP(V628,IPC!$B$9:$D$855,3,2)</f>
        <v>137.09</v>
      </c>
      <c r="X628" s="128">
        <f>VLOOKUP(O628,IPC!$B$9:$D$855,3,1)</f>
        <v>140.49</v>
      </c>
    </row>
    <row r="629" spans="1:24" s="67" customFormat="1" ht="26.4" x14ac:dyDescent="0.25">
      <c r="A629" s="67" t="s">
        <v>76</v>
      </c>
      <c r="B629" s="134" t="s">
        <v>42</v>
      </c>
      <c r="C629" s="258"/>
      <c r="D629" s="296" t="s">
        <v>475</v>
      </c>
      <c r="E629" s="288">
        <v>900441355</v>
      </c>
      <c r="F629" s="83" t="s">
        <v>1713</v>
      </c>
      <c r="G629" s="121" t="s">
        <v>239</v>
      </c>
      <c r="H629" s="121" t="s">
        <v>602</v>
      </c>
      <c r="I629" s="69" t="s">
        <v>248</v>
      </c>
      <c r="J629" s="69" t="s">
        <v>217</v>
      </c>
      <c r="K629" s="121" t="s">
        <v>1735</v>
      </c>
      <c r="L629" s="87" t="s">
        <v>1764</v>
      </c>
      <c r="M629" s="72">
        <v>1491930</v>
      </c>
      <c r="N629" s="66">
        <f t="shared" si="77"/>
        <v>0</v>
      </c>
      <c r="O629" s="137">
        <v>45347</v>
      </c>
      <c r="P629" s="72">
        <f t="shared" si="78"/>
        <v>0</v>
      </c>
      <c r="Q629" s="72">
        <f t="shared" si="79"/>
        <v>1491930</v>
      </c>
      <c r="R629" s="129">
        <f t="shared" si="80"/>
        <v>1491930</v>
      </c>
      <c r="S629" s="204" t="e">
        <f t="shared" si="82"/>
        <v>#REF!</v>
      </c>
      <c r="T629" s="125"/>
      <c r="U629" s="126">
        <f t="shared" si="81"/>
        <v>-87</v>
      </c>
      <c r="V629" s="127">
        <f t="shared" si="83"/>
        <v>45260</v>
      </c>
      <c r="W629" s="128">
        <f>VLOOKUP(V629,IPC!$B$9:$D$855,3,2)</f>
        <v>137.09</v>
      </c>
      <c r="X629" s="128">
        <f>VLOOKUP(O629,IPC!$B$9:$D$855,3,1)</f>
        <v>140.49</v>
      </c>
    </row>
    <row r="630" spans="1:24" s="67" customFormat="1" ht="26.4" x14ac:dyDescent="0.25">
      <c r="A630" s="67" t="s">
        <v>76</v>
      </c>
      <c r="B630" s="134" t="s">
        <v>42</v>
      </c>
      <c r="C630" s="258"/>
      <c r="D630" s="298" t="s">
        <v>475</v>
      </c>
      <c r="E630" s="288">
        <v>900441355</v>
      </c>
      <c r="F630" s="83" t="s">
        <v>1713</v>
      </c>
      <c r="G630" s="121" t="s">
        <v>239</v>
      </c>
      <c r="H630" s="121" t="s">
        <v>602</v>
      </c>
      <c r="I630" s="69" t="s">
        <v>248</v>
      </c>
      <c r="J630" s="69" t="s">
        <v>217</v>
      </c>
      <c r="K630" s="121" t="s">
        <v>1736</v>
      </c>
      <c r="L630" s="87" t="s">
        <v>1765</v>
      </c>
      <c r="M630" s="72">
        <v>1491930</v>
      </c>
      <c r="N630" s="66">
        <f t="shared" si="77"/>
        <v>0</v>
      </c>
      <c r="O630" s="137">
        <v>45347</v>
      </c>
      <c r="P630" s="72">
        <f t="shared" si="78"/>
        <v>0</v>
      </c>
      <c r="Q630" s="72">
        <f t="shared" si="79"/>
        <v>1491930</v>
      </c>
      <c r="R630" s="129">
        <f t="shared" si="80"/>
        <v>1491930</v>
      </c>
      <c r="S630" s="204" t="e">
        <f t="shared" si="82"/>
        <v>#REF!</v>
      </c>
      <c r="T630" s="125"/>
      <c r="U630" s="126">
        <f t="shared" si="81"/>
        <v>-87</v>
      </c>
      <c r="V630" s="127">
        <f t="shared" si="83"/>
        <v>45260</v>
      </c>
      <c r="W630" s="128">
        <f>VLOOKUP(V630,IPC!$B$9:$D$855,3,2)</f>
        <v>137.09</v>
      </c>
      <c r="X630" s="128">
        <f>VLOOKUP(O630,IPC!$B$9:$D$855,3,1)</f>
        <v>140.49</v>
      </c>
    </row>
    <row r="631" spans="1:24" s="67" customFormat="1" x14ac:dyDescent="0.25">
      <c r="A631" s="67" t="s">
        <v>76</v>
      </c>
      <c r="B631" s="134" t="s">
        <v>42</v>
      </c>
      <c r="C631" s="258"/>
      <c r="D631" s="296" t="s">
        <v>476</v>
      </c>
      <c r="E631" s="288">
        <v>901581412</v>
      </c>
      <c r="F631" s="83" t="s">
        <v>539</v>
      </c>
      <c r="G631" s="121" t="s">
        <v>239</v>
      </c>
      <c r="H631" s="121" t="s">
        <v>603</v>
      </c>
      <c r="I631" s="69" t="s">
        <v>248</v>
      </c>
      <c r="J631" s="69" t="s">
        <v>217</v>
      </c>
      <c r="K631" s="121" t="s">
        <v>1018</v>
      </c>
      <c r="L631" s="87" t="s">
        <v>1545</v>
      </c>
      <c r="M631" s="72">
        <v>1341807.99</v>
      </c>
      <c r="N631" s="66">
        <f t="shared" si="77"/>
        <v>0</v>
      </c>
      <c r="O631" s="137">
        <v>45354</v>
      </c>
      <c r="P631" s="72">
        <f t="shared" si="78"/>
        <v>0</v>
      </c>
      <c r="Q631" s="72">
        <f t="shared" si="79"/>
        <v>1341807.99</v>
      </c>
      <c r="R631" s="129">
        <f t="shared" si="80"/>
        <v>1341807.99</v>
      </c>
      <c r="S631" s="204" t="e">
        <f t="shared" si="82"/>
        <v>#REF!</v>
      </c>
      <c r="T631" s="125"/>
      <c r="U631" s="126">
        <f t="shared" si="81"/>
        <v>-94</v>
      </c>
      <c r="V631" s="127">
        <f t="shared" si="83"/>
        <v>45260</v>
      </c>
      <c r="W631" s="128">
        <f>VLOOKUP(V631,IPC!$B$9:$D$855,3,2)</f>
        <v>137.09</v>
      </c>
      <c r="X631" s="128">
        <f>VLOOKUP(O631,IPC!$B$9:$D$855,3,1)</f>
        <v>141.47999999999999</v>
      </c>
    </row>
    <row r="632" spans="1:24" s="67" customFormat="1" x14ac:dyDescent="0.25">
      <c r="A632" s="67" t="s">
        <v>76</v>
      </c>
      <c r="B632" s="134" t="s">
        <v>42</v>
      </c>
      <c r="C632" s="258"/>
      <c r="D632" s="296" t="s">
        <v>476</v>
      </c>
      <c r="E632" s="288">
        <v>901581412</v>
      </c>
      <c r="F632" s="83" t="s">
        <v>539</v>
      </c>
      <c r="G632" s="121" t="s">
        <v>239</v>
      </c>
      <c r="H632" s="121" t="s">
        <v>603</v>
      </c>
      <c r="I632" s="69" t="s">
        <v>248</v>
      </c>
      <c r="J632" s="69" t="s">
        <v>217</v>
      </c>
      <c r="K632" s="121" t="s">
        <v>1019</v>
      </c>
      <c r="L632" s="87" t="s">
        <v>1546</v>
      </c>
      <c r="M632" s="72">
        <v>4017200</v>
      </c>
      <c r="N632" s="66">
        <f t="shared" si="77"/>
        <v>4017200</v>
      </c>
      <c r="O632" s="137">
        <v>45118</v>
      </c>
      <c r="P632" s="72">
        <f t="shared" si="78"/>
        <v>4096080</v>
      </c>
      <c r="Q632" s="72">
        <f t="shared" si="79"/>
        <v>4096080</v>
      </c>
      <c r="R632" s="129">
        <f t="shared" si="80"/>
        <v>4096080</v>
      </c>
      <c r="S632" s="204" t="e">
        <f t="shared" si="82"/>
        <v>#REF!</v>
      </c>
      <c r="T632" s="125"/>
      <c r="U632" s="126">
        <f t="shared" si="81"/>
        <v>142</v>
      </c>
      <c r="V632" s="127">
        <f t="shared" si="83"/>
        <v>45260</v>
      </c>
      <c r="W632" s="128">
        <f>VLOOKUP(V632,IPC!$B$9:$D$855,3,2)</f>
        <v>137.09</v>
      </c>
      <c r="X632" s="128">
        <f>VLOOKUP(O632,IPC!$B$9:$D$855,3,1)</f>
        <v>134.44999999999999</v>
      </c>
    </row>
    <row r="633" spans="1:24" s="67" customFormat="1" x14ac:dyDescent="0.25">
      <c r="A633" s="67" t="s">
        <v>76</v>
      </c>
      <c r="B633" s="134" t="s">
        <v>42</v>
      </c>
      <c r="C633" s="258"/>
      <c r="D633" s="296" t="s">
        <v>476</v>
      </c>
      <c r="E633" s="288">
        <v>901581412</v>
      </c>
      <c r="F633" s="83" t="s">
        <v>539</v>
      </c>
      <c r="G633" s="121" t="s">
        <v>239</v>
      </c>
      <c r="H633" s="121" t="s">
        <v>603</v>
      </c>
      <c r="I633" s="69" t="s">
        <v>248</v>
      </c>
      <c r="J633" s="69" t="s">
        <v>217</v>
      </c>
      <c r="K633" s="121" t="s">
        <v>1020</v>
      </c>
      <c r="L633" s="87" t="s">
        <v>1547</v>
      </c>
      <c r="M633" s="72">
        <v>590000</v>
      </c>
      <c r="N633" s="66">
        <f t="shared" si="77"/>
        <v>590000</v>
      </c>
      <c r="O633" s="137">
        <v>45144</v>
      </c>
      <c r="P633" s="72">
        <f t="shared" si="78"/>
        <v>597408</v>
      </c>
      <c r="Q633" s="72">
        <f t="shared" si="79"/>
        <v>597408</v>
      </c>
      <c r="R633" s="129">
        <f t="shared" si="80"/>
        <v>597408</v>
      </c>
      <c r="S633" s="204" t="e">
        <f t="shared" si="82"/>
        <v>#REF!</v>
      </c>
      <c r="T633" s="125"/>
      <c r="U633" s="126">
        <f t="shared" si="81"/>
        <v>116</v>
      </c>
      <c r="V633" s="127">
        <f t="shared" si="83"/>
        <v>45260</v>
      </c>
      <c r="W633" s="128">
        <f>VLOOKUP(V633,IPC!$B$9:$D$855,3,2)</f>
        <v>137.09</v>
      </c>
      <c r="X633" s="128">
        <f>VLOOKUP(O633,IPC!$B$9:$D$855,3,1)</f>
        <v>135.38999999999999</v>
      </c>
    </row>
    <row r="634" spans="1:24" s="67" customFormat="1" x14ac:dyDescent="0.25">
      <c r="A634" s="67" t="s">
        <v>76</v>
      </c>
      <c r="B634" s="134" t="s">
        <v>42</v>
      </c>
      <c r="C634" s="258"/>
      <c r="D634" s="296" t="s">
        <v>476</v>
      </c>
      <c r="E634" s="288">
        <v>901581412</v>
      </c>
      <c r="F634" s="83" t="s">
        <v>539</v>
      </c>
      <c r="G634" s="121" t="s">
        <v>239</v>
      </c>
      <c r="H634" s="121" t="s">
        <v>603</v>
      </c>
      <c r="I634" s="69" t="s">
        <v>248</v>
      </c>
      <c r="J634" s="69" t="s">
        <v>217</v>
      </c>
      <c r="K634" s="121" t="s">
        <v>1021</v>
      </c>
      <c r="L634" s="87" t="s">
        <v>1548</v>
      </c>
      <c r="M634" s="72">
        <v>3610640</v>
      </c>
      <c r="N634" s="66">
        <f t="shared" si="77"/>
        <v>3610640</v>
      </c>
      <c r="O634" s="137">
        <v>45146</v>
      </c>
      <c r="P634" s="72">
        <f t="shared" si="78"/>
        <v>3655976</v>
      </c>
      <c r="Q634" s="72">
        <f t="shared" si="79"/>
        <v>3655976</v>
      </c>
      <c r="R634" s="129">
        <f t="shared" si="80"/>
        <v>3655976</v>
      </c>
      <c r="S634" s="204" t="e">
        <f t="shared" si="82"/>
        <v>#REF!</v>
      </c>
      <c r="T634" s="125"/>
      <c r="U634" s="126">
        <f t="shared" si="81"/>
        <v>114</v>
      </c>
      <c r="V634" s="127">
        <f t="shared" si="83"/>
        <v>45260</v>
      </c>
      <c r="W634" s="128">
        <f>VLOOKUP(V634,IPC!$B$9:$D$855,3,2)</f>
        <v>137.09</v>
      </c>
      <c r="X634" s="128">
        <f>VLOOKUP(O634,IPC!$B$9:$D$855,3,1)</f>
        <v>135.38999999999999</v>
      </c>
    </row>
    <row r="635" spans="1:24" s="67" customFormat="1" x14ac:dyDescent="0.25">
      <c r="A635" s="67" t="s">
        <v>76</v>
      </c>
      <c r="B635" s="134" t="s">
        <v>42</v>
      </c>
      <c r="C635" s="258"/>
      <c r="D635" s="296" t="s">
        <v>476</v>
      </c>
      <c r="E635" s="288">
        <v>901581412</v>
      </c>
      <c r="F635" s="83" t="s">
        <v>539</v>
      </c>
      <c r="G635" s="121" t="s">
        <v>239</v>
      </c>
      <c r="H635" s="121" t="s">
        <v>603</v>
      </c>
      <c r="I635" s="69" t="s">
        <v>248</v>
      </c>
      <c r="J635" s="69" t="s">
        <v>217</v>
      </c>
      <c r="K635" s="121" t="s">
        <v>1022</v>
      </c>
      <c r="L635" s="87" t="s">
        <v>1549</v>
      </c>
      <c r="M635" s="72">
        <v>2313520</v>
      </c>
      <c r="N635" s="66">
        <f t="shared" si="77"/>
        <v>2313520</v>
      </c>
      <c r="O635" s="137">
        <v>45193</v>
      </c>
      <c r="P635" s="72">
        <f t="shared" si="78"/>
        <v>2330177</v>
      </c>
      <c r="Q635" s="72">
        <f t="shared" si="79"/>
        <v>2330177</v>
      </c>
      <c r="R635" s="129">
        <f t="shared" si="80"/>
        <v>2330177</v>
      </c>
      <c r="S635" s="204" t="e">
        <f t="shared" si="82"/>
        <v>#REF!</v>
      </c>
      <c r="T635" s="125"/>
      <c r="U635" s="126">
        <f t="shared" si="81"/>
        <v>67</v>
      </c>
      <c r="V635" s="127">
        <f t="shared" si="83"/>
        <v>45260</v>
      </c>
      <c r="W635" s="128">
        <f>VLOOKUP(V635,IPC!$B$9:$D$855,3,2)</f>
        <v>137.09</v>
      </c>
      <c r="X635" s="128">
        <f>VLOOKUP(O635,IPC!$B$9:$D$855,3,1)</f>
        <v>136.11000000000001</v>
      </c>
    </row>
    <row r="636" spans="1:24" s="67" customFormat="1" x14ac:dyDescent="0.25">
      <c r="A636" s="67" t="s">
        <v>76</v>
      </c>
      <c r="B636" s="134" t="s">
        <v>42</v>
      </c>
      <c r="C636" s="258"/>
      <c r="D636" s="296" t="s">
        <v>477</v>
      </c>
      <c r="E636" s="288">
        <v>900371464</v>
      </c>
      <c r="F636" s="83" t="s">
        <v>540</v>
      </c>
      <c r="G636" s="121" t="s">
        <v>636</v>
      </c>
      <c r="H636" s="121" t="s">
        <v>604</v>
      </c>
      <c r="I636" s="69" t="s">
        <v>248</v>
      </c>
      <c r="J636" s="69" t="s">
        <v>217</v>
      </c>
      <c r="K636" s="121" t="s">
        <v>1023</v>
      </c>
      <c r="L636" s="87" t="s">
        <v>1550</v>
      </c>
      <c r="M636" s="72">
        <v>297588</v>
      </c>
      <c r="N636" s="66">
        <f t="shared" si="77"/>
        <v>297588</v>
      </c>
      <c r="O636" s="137">
        <v>44550</v>
      </c>
      <c r="P636" s="72">
        <f t="shared" si="78"/>
        <v>366182</v>
      </c>
      <c r="Q636" s="72">
        <f t="shared" si="79"/>
        <v>366182</v>
      </c>
      <c r="R636" s="129">
        <f t="shared" si="80"/>
        <v>366182</v>
      </c>
      <c r="S636" s="204" t="e">
        <f t="shared" si="82"/>
        <v>#REF!</v>
      </c>
      <c r="T636" s="125"/>
      <c r="U636" s="126">
        <f t="shared" si="81"/>
        <v>710</v>
      </c>
      <c r="V636" s="127">
        <f t="shared" si="83"/>
        <v>45260</v>
      </c>
      <c r="W636" s="128">
        <f>VLOOKUP(V636,IPC!$B$9:$D$855,3,2)</f>
        <v>137.09</v>
      </c>
      <c r="X636" s="128">
        <f>VLOOKUP(O636,IPC!$B$9:$D$855,3,1)</f>
        <v>111.41</v>
      </c>
    </row>
    <row r="637" spans="1:24" s="67" customFormat="1" x14ac:dyDescent="0.25">
      <c r="A637" s="67" t="s">
        <v>76</v>
      </c>
      <c r="B637" s="134" t="s">
        <v>42</v>
      </c>
      <c r="C637" s="258"/>
      <c r="D637" s="296" t="s">
        <v>477</v>
      </c>
      <c r="E637" s="288">
        <v>900371464</v>
      </c>
      <c r="F637" s="83" t="s">
        <v>540</v>
      </c>
      <c r="G637" s="121" t="s">
        <v>636</v>
      </c>
      <c r="H637" s="121" t="s">
        <v>604</v>
      </c>
      <c r="I637" s="69" t="s">
        <v>248</v>
      </c>
      <c r="J637" s="69" t="s">
        <v>217</v>
      </c>
      <c r="K637" s="121" t="s">
        <v>1024</v>
      </c>
      <c r="L637" s="87" t="s">
        <v>1551</v>
      </c>
      <c r="M637" s="72">
        <v>5163455</v>
      </c>
      <c r="N637" s="66">
        <f t="shared" si="77"/>
        <v>5163455</v>
      </c>
      <c r="O637" s="137">
        <v>44552</v>
      </c>
      <c r="P637" s="72">
        <f t="shared" si="78"/>
        <v>6353631</v>
      </c>
      <c r="Q637" s="72">
        <f t="shared" si="79"/>
        <v>6353631</v>
      </c>
      <c r="R637" s="129">
        <f t="shared" si="80"/>
        <v>6353631</v>
      </c>
      <c r="S637" s="204" t="e">
        <f t="shared" si="82"/>
        <v>#REF!</v>
      </c>
      <c r="T637" s="125"/>
      <c r="U637" s="126">
        <f t="shared" si="81"/>
        <v>708</v>
      </c>
      <c r="V637" s="127">
        <f t="shared" si="83"/>
        <v>45260</v>
      </c>
      <c r="W637" s="128">
        <f>VLOOKUP(V637,IPC!$B$9:$D$855,3,2)</f>
        <v>137.09</v>
      </c>
      <c r="X637" s="128">
        <f>VLOOKUP(O637,IPC!$B$9:$D$855,3,1)</f>
        <v>111.41</v>
      </c>
    </row>
    <row r="638" spans="1:24" s="67" customFormat="1" x14ac:dyDescent="0.25">
      <c r="A638" s="67" t="s">
        <v>76</v>
      </c>
      <c r="B638" s="134" t="s">
        <v>42</v>
      </c>
      <c r="C638" s="258"/>
      <c r="D638" s="296" t="s">
        <v>477</v>
      </c>
      <c r="E638" s="288">
        <v>900371464</v>
      </c>
      <c r="F638" s="83" t="s">
        <v>540</v>
      </c>
      <c r="G638" s="121" t="s">
        <v>636</v>
      </c>
      <c r="H638" s="121" t="s">
        <v>604</v>
      </c>
      <c r="I638" s="69" t="s">
        <v>248</v>
      </c>
      <c r="J638" s="69" t="s">
        <v>217</v>
      </c>
      <c r="K638" s="121" t="s">
        <v>1025</v>
      </c>
      <c r="L638" s="87" t="s">
        <v>1552</v>
      </c>
      <c r="M638" s="72">
        <v>962509</v>
      </c>
      <c r="N638" s="66">
        <f t="shared" si="77"/>
        <v>962509</v>
      </c>
      <c r="O638" s="137">
        <v>44595</v>
      </c>
      <c r="P638" s="72">
        <f t="shared" si="78"/>
        <v>1146298</v>
      </c>
      <c r="Q638" s="72">
        <f t="shared" si="79"/>
        <v>1146298</v>
      </c>
      <c r="R638" s="129">
        <f t="shared" si="80"/>
        <v>1146298</v>
      </c>
      <c r="S638" s="204" t="e">
        <f t="shared" si="82"/>
        <v>#REF!</v>
      </c>
      <c r="T638" s="125"/>
      <c r="U638" s="126">
        <f t="shared" si="81"/>
        <v>665</v>
      </c>
      <c r="V638" s="127">
        <f t="shared" si="83"/>
        <v>45260</v>
      </c>
      <c r="W638" s="128">
        <f>VLOOKUP(V638,IPC!$B$9:$D$855,3,2)</f>
        <v>137.09</v>
      </c>
      <c r="X638" s="128">
        <f>VLOOKUP(O638,IPC!$B$9:$D$855,3,1)</f>
        <v>115.11</v>
      </c>
    </row>
    <row r="639" spans="1:24" s="67" customFormat="1" x14ac:dyDescent="0.25">
      <c r="A639" s="67" t="s">
        <v>76</v>
      </c>
      <c r="B639" s="134" t="s">
        <v>42</v>
      </c>
      <c r="C639" s="258"/>
      <c r="D639" s="296" t="s">
        <v>477</v>
      </c>
      <c r="E639" s="288">
        <v>900371464</v>
      </c>
      <c r="F639" s="83" t="s">
        <v>540</v>
      </c>
      <c r="G639" s="121" t="s">
        <v>636</v>
      </c>
      <c r="H639" s="121" t="s">
        <v>604</v>
      </c>
      <c r="I639" s="69" t="s">
        <v>248</v>
      </c>
      <c r="J639" s="69" t="s">
        <v>217</v>
      </c>
      <c r="K639" s="121" t="s">
        <v>1026</v>
      </c>
      <c r="L639" s="87" t="s">
        <v>1553</v>
      </c>
      <c r="M639" s="72">
        <v>4361873</v>
      </c>
      <c r="N639" s="66">
        <f t="shared" si="77"/>
        <v>4361873</v>
      </c>
      <c r="O639" s="137">
        <v>44599</v>
      </c>
      <c r="P639" s="72">
        <f t="shared" si="78"/>
        <v>5194763</v>
      </c>
      <c r="Q639" s="72">
        <f t="shared" si="79"/>
        <v>5194763</v>
      </c>
      <c r="R639" s="129">
        <f t="shared" si="80"/>
        <v>5194763</v>
      </c>
      <c r="S639" s="204" t="e">
        <f t="shared" si="82"/>
        <v>#REF!</v>
      </c>
      <c r="T639" s="125"/>
      <c r="U639" s="126">
        <f t="shared" si="81"/>
        <v>661</v>
      </c>
      <c r="V639" s="127">
        <f t="shared" si="83"/>
        <v>45260</v>
      </c>
      <c r="W639" s="128">
        <f>VLOOKUP(V639,IPC!$B$9:$D$855,3,2)</f>
        <v>137.09</v>
      </c>
      <c r="X639" s="128">
        <f>VLOOKUP(O639,IPC!$B$9:$D$855,3,1)</f>
        <v>115.11</v>
      </c>
    </row>
    <row r="640" spans="1:24" s="67" customFormat="1" x14ac:dyDescent="0.25">
      <c r="A640" s="67" t="s">
        <v>76</v>
      </c>
      <c r="B640" s="134" t="s">
        <v>42</v>
      </c>
      <c r="C640" s="258"/>
      <c r="D640" s="296" t="s">
        <v>477</v>
      </c>
      <c r="E640" s="288">
        <v>900371464</v>
      </c>
      <c r="F640" s="83" t="s">
        <v>540</v>
      </c>
      <c r="G640" s="121" t="s">
        <v>636</v>
      </c>
      <c r="H640" s="121" t="s">
        <v>604</v>
      </c>
      <c r="I640" s="69" t="s">
        <v>248</v>
      </c>
      <c r="J640" s="69" t="s">
        <v>217</v>
      </c>
      <c r="K640" s="121" t="s">
        <v>1027</v>
      </c>
      <c r="L640" s="87" t="s">
        <v>1554</v>
      </c>
      <c r="M640" s="72">
        <v>1408614.6</v>
      </c>
      <c r="N640" s="66">
        <f t="shared" si="77"/>
        <v>1408614.6</v>
      </c>
      <c r="O640" s="137">
        <v>44669</v>
      </c>
      <c r="P640" s="72">
        <f t="shared" si="78"/>
        <v>1640532</v>
      </c>
      <c r="Q640" s="72">
        <f t="shared" si="79"/>
        <v>1640532</v>
      </c>
      <c r="R640" s="129">
        <f t="shared" si="80"/>
        <v>1640532</v>
      </c>
      <c r="S640" s="204" t="e">
        <f t="shared" si="82"/>
        <v>#REF!</v>
      </c>
      <c r="T640" s="125"/>
      <c r="U640" s="126">
        <f t="shared" si="81"/>
        <v>591</v>
      </c>
      <c r="V640" s="127">
        <f t="shared" si="83"/>
        <v>45260</v>
      </c>
      <c r="W640" s="128">
        <f>VLOOKUP(V640,IPC!$B$9:$D$855,3,2)</f>
        <v>137.09</v>
      </c>
      <c r="X640" s="128">
        <f>VLOOKUP(O640,IPC!$B$9:$D$855,3,1)</f>
        <v>117.71</v>
      </c>
    </row>
    <row r="641" spans="1:24" s="67" customFormat="1" x14ac:dyDescent="0.25">
      <c r="A641" s="67" t="s">
        <v>76</v>
      </c>
      <c r="B641" s="134" t="s">
        <v>42</v>
      </c>
      <c r="C641" s="258"/>
      <c r="D641" s="296" t="s">
        <v>477</v>
      </c>
      <c r="E641" s="288">
        <v>900371464</v>
      </c>
      <c r="F641" s="83" t="s">
        <v>540</v>
      </c>
      <c r="G641" s="121" t="s">
        <v>636</v>
      </c>
      <c r="H641" s="121" t="s">
        <v>604</v>
      </c>
      <c r="I641" s="69" t="s">
        <v>248</v>
      </c>
      <c r="J641" s="69" t="s">
        <v>217</v>
      </c>
      <c r="K641" s="121" t="s">
        <v>1028</v>
      </c>
      <c r="L641" s="87" t="s">
        <v>1555</v>
      </c>
      <c r="M641" s="72">
        <v>2325063</v>
      </c>
      <c r="N641" s="66">
        <f t="shared" si="77"/>
        <v>2325063</v>
      </c>
      <c r="O641" s="137">
        <v>44669</v>
      </c>
      <c r="P641" s="72">
        <f t="shared" si="78"/>
        <v>2707866</v>
      </c>
      <c r="Q641" s="72">
        <f t="shared" si="79"/>
        <v>2707866</v>
      </c>
      <c r="R641" s="129">
        <f t="shared" si="80"/>
        <v>2707866</v>
      </c>
      <c r="S641" s="204" t="e">
        <f t="shared" si="82"/>
        <v>#REF!</v>
      </c>
      <c r="T641" s="125"/>
      <c r="U641" s="126">
        <f t="shared" si="81"/>
        <v>591</v>
      </c>
      <c r="V641" s="127">
        <f t="shared" si="83"/>
        <v>45260</v>
      </c>
      <c r="W641" s="128">
        <f>VLOOKUP(V641,IPC!$B$9:$D$855,3,2)</f>
        <v>137.09</v>
      </c>
      <c r="X641" s="128">
        <f>VLOOKUP(O641,IPC!$B$9:$D$855,3,1)</f>
        <v>117.71</v>
      </c>
    </row>
    <row r="642" spans="1:24" s="67" customFormat="1" x14ac:dyDescent="0.25">
      <c r="A642" s="67" t="s">
        <v>76</v>
      </c>
      <c r="B642" s="134" t="s">
        <v>42</v>
      </c>
      <c r="C642" s="258"/>
      <c r="D642" s="296" t="s">
        <v>477</v>
      </c>
      <c r="E642" s="288">
        <v>900371464</v>
      </c>
      <c r="F642" s="83" t="s">
        <v>540</v>
      </c>
      <c r="G642" s="121" t="s">
        <v>636</v>
      </c>
      <c r="H642" s="121" t="s">
        <v>604</v>
      </c>
      <c r="I642" s="69" t="s">
        <v>248</v>
      </c>
      <c r="J642" s="69" t="s">
        <v>217</v>
      </c>
      <c r="K642" s="121" t="s">
        <v>1029</v>
      </c>
      <c r="L642" s="87" t="s">
        <v>1556</v>
      </c>
      <c r="M642" s="72">
        <v>4763330.3</v>
      </c>
      <c r="N642" s="66">
        <f t="shared" si="77"/>
        <v>4763330.3</v>
      </c>
      <c r="O642" s="137">
        <v>44689</v>
      </c>
      <c r="P642" s="72">
        <f t="shared" si="78"/>
        <v>5501305</v>
      </c>
      <c r="Q642" s="72">
        <f t="shared" si="79"/>
        <v>5501305</v>
      </c>
      <c r="R642" s="129">
        <f t="shared" si="80"/>
        <v>5501305</v>
      </c>
      <c r="S642" s="204" t="e">
        <f t="shared" si="82"/>
        <v>#REF!</v>
      </c>
      <c r="T642" s="125"/>
      <c r="U642" s="126">
        <f t="shared" si="81"/>
        <v>571</v>
      </c>
      <c r="V642" s="127">
        <f t="shared" si="83"/>
        <v>45260</v>
      </c>
      <c r="W642" s="128">
        <f>VLOOKUP(V642,IPC!$B$9:$D$855,3,2)</f>
        <v>137.09</v>
      </c>
      <c r="X642" s="128">
        <f>VLOOKUP(O642,IPC!$B$9:$D$855,3,1)</f>
        <v>118.7</v>
      </c>
    </row>
    <row r="643" spans="1:24" s="67" customFormat="1" x14ac:dyDescent="0.25">
      <c r="A643" s="67" t="s">
        <v>76</v>
      </c>
      <c r="B643" s="134" t="s">
        <v>42</v>
      </c>
      <c r="C643" s="258"/>
      <c r="D643" s="296" t="s">
        <v>477</v>
      </c>
      <c r="E643" s="288">
        <v>900371464</v>
      </c>
      <c r="F643" s="83" t="s">
        <v>540</v>
      </c>
      <c r="G643" s="121" t="s">
        <v>636</v>
      </c>
      <c r="H643" s="121" t="s">
        <v>604</v>
      </c>
      <c r="I643" s="69" t="s">
        <v>248</v>
      </c>
      <c r="J643" s="69" t="s">
        <v>217</v>
      </c>
      <c r="K643" s="121" t="s">
        <v>1030</v>
      </c>
      <c r="L643" s="87" t="s">
        <v>1557</v>
      </c>
      <c r="M643" s="72">
        <v>1408614.5</v>
      </c>
      <c r="N643" s="66">
        <f t="shared" si="77"/>
        <v>1408614.5</v>
      </c>
      <c r="O643" s="137">
        <v>44721</v>
      </c>
      <c r="P643" s="72">
        <f t="shared" si="78"/>
        <v>1618531</v>
      </c>
      <c r="Q643" s="72">
        <f t="shared" si="79"/>
        <v>1618531</v>
      </c>
      <c r="R643" s="129">
        <f t="shared" si="80"/>
        <v>1618531</v>
      </c>
      <c r="S643" s="204" t="e">
        <f t="shared" si="82"/>
        <v>#REF!</v>
      </c>
      <c r="T643" s="125"/>
      <c r="U643" s="126">
        <f t="shared" si="81"/>
        <v>539</v>
      </c>
      <c r="V643" s="127">
        <f t="shared" si="83"/>
        <v>45260</v>
      </c>
      <c r="W643" s="128">
        <f>VLOOKUP(V643,IPC!$B$9:$D$855,3,2)</f>
        <v>137.09</v>
      </c>
      <c r="X643" s="128">
        <f>VLOOKUP(O643,IPC!$B$9:$D$855,3,1)</f>
        <v>119.31</v>
      </c>
    </row>
    <row r="644" spans="1:24" s="67" customFormat="1" x14ac:dyDescent="0.25">
      <c r="A644" s="67" t="s">
        <v>76</v>
      </c>
      <c r="B644" s="134" t="s">
        <v>42</v>
      </c>
      <c r="C644" s="258"/>
      <c r="D644" s="296" t="s">
        <v>477</v>
      </c>
      <c r="E644" s="288">
        <v>900371464</v>
      </c>
      <c r="F644" s="83" t="s">
        <v>540</v>
      </c>
      <c r="G644" s="121" t="s">
        <v>636</v>
      </c>
      <c r="H644" s="121" t="s">
        <v>604</v>
      </c>
      <c r="I644" s="69" t="s">
        <v>248</v>
      </c>
      <c r="J644" s="69" t="s">
        <v>217</v>
      </c>
      <c r="K644" s="121" t="s">
        <v>1031</v>
      </c>
      <c r="L644" s="87" t="s">
        <v>1558</v>
      </c>
      <c r="M644" s="72">
        <v>3817911</v>
      </c>
      <c r="N644" s="66">
        <f t="shared" si="77"/>
        <v>3817911</v>
      </c>
      <c r="O644" s="137">
        <v>44592</v>
      </c>
      <c r="P644" s="72">
        <f t="shared" si="78"/>
        <v>4621203</v>
      </c>
      <c r="Q644" s="72">
        <f t="shared" si="79"/>
        <v>4621203</v>
      </c>
      <c r="R644" s="129">
        <f t="shared" si="80"/>
        <v>4621203</v>
      </c>
      <c r="S644" s="204" t="e">
        <f t="shared" si="82"/>
        <v>#REF!</v>
      </c>
      <c r="T644" s="125"/>
      <c r="U644" s="126">
        <f t="shared" si="81"/>
        <v>668</v>
      </c>
      <c r="V644" s="127">
        <f t="shared" si="83"/>
        <v>45260</v>
      </c>
      <c r="W644" s="128">
        <f>VLOOKUP(V644,IPC!$B$9:$D$855,3,2)</f>
        <v>137.09</v>
      </c>
      <c r="X644" s="128">
        <f>VLOOKUP(O644,IPC!$B$9:$D$855,3,1)</f>
        <v>113.26</v>
      </c>
    </row>
    <row r="645" spans="1:24" s="67" customFormat="1" x14ac:dyDescent="0.25">
      <c r="A645" s="67" t="s">
        <v>76</v>
      </c>
      <c r="B645" s="134" t="s">
        <v>42</v>
      </c>
      <c r="C645" s="258"/>
      <c r="D645" s="296" t="s">
        <v>477</v>
      </c>
      <c r="E645" s="288">
        <v>900371464</v>
      </c>
      <c r="F645" s="83" t="s">
        <v>540</v>
      </c>
      <c r="G645" s="121" t="s">
        <v>636</v>
      </c>
      <c r="H645" s="121" t="s">
        <v>604</v>
      </c>
      <c r="I645" s="69" t="s">
        <v>248</v>
      </c>
      <c r="J645" s="69" t="s">
        <v>217</v>
      </c>
      <c r="K645" s="121" t="s">
        <v>1032</v>
      </c>
      <c r="L645" s="87" t="s">
        <v>1559</v>
      </c>
      <c r="M645" s="72">
        <v>4081325.6</v>
      </c>
      <c r="N645" s="66">
        <f t="shared" si="77"/>
        <v>4081325.6</v>
      </c>
      <c r="O645" s="137">
        <v>44675</v>
      </c>
      <c r="P645" s="72">
        <f t="shared" si="78"/>
        <v>4753283</v>
      </c>
      <c r="Q645" s="72">
        <f t="shared" si="79"/>
        <v>4753283</v>
      </c>
      <c r="R645" s="129">
        <f t="shared" si="80"/>
        <v>4753283</v>
      </c>
      <c r="S645" s="204" t="e">
        <f t="shared" si="82"/>
        <v>#REF!</v>
      </c>
      <c r="T645" s="125"/>
      <c r="U645" s="126">
        <f t="shared" si="81"/>
        <v>585</v>
      </c>
      <c r="V645" s="127">
        <f t="shared" si="83"/>
        <v>45260</v>
      </c>
      <c r="W645" s="128">
        <f>VLOOKUP(V645,IPC!$B$9:$D$855,3,2)</f>
        <v>137.09</v>
      </c>
      <c r="X645" s="128">
        <f>VLOOKUP(O645,IPC!$B$9:$D$855,3,1)</f>
        <v>117.71</v>
      </c>
    </row>
    <row r="646" spans="1:24" s="67" customFormat="1" x14ac:dyDescent="0.25">
      <c r="A646" s="67" t="s">
        <v>76</v>
      </c>
      <c r="B646" s="134" t="s">
        <v>42</v>
      </c>
      <c r="C646" s="258"/>
      <c r="D646" s="296" t="s">
        <v>477</v>
      </c>
      <c r="E646" s="288">
        <v>900371464</v>
      </c>
      <c r="F646" s="83" t="s">
        <v>540</v>
      </c>
      <c r="G646" s="121" t="s">
        <v>636</v>
      </c>
      <c r="H646" s="121" t="s">
        <v>604</v>
      </c>
      <c r="I646" s="69" t="s">
        <v>248</v>
      </c>
      <c r="J646" s="69" t="s">
        <v>217</v>
      </c>
      <c r="K646" s="121" t="s">
        <v>1033</v>
      </c>
      <c r="L646" s="87" t="s">
        <v>1560</v>
      </c>
      <c r="M646" s="72">
        <v>3344981.3</v>
      </c>
      <c r="N646" s="66">
        <f t="shared" si="77"/>
        <v>3344981.3</v>
      </c>
      <c r="O646" s="137">
        <v>44665</v>
      </c>
      <c r="P646" s="72">
        <f t="shared" si="78"/>
        <v>3895705</v>
      </c>
      <c r="Q646" s="72">
        <f t="shared" si="79"/>
        <v>3895705</v>
      </c>
      <c r="R646" s="129">
        <f t="shared" si="80"/>
        <v>3895705</v>
      </c>
      <c r="S646" s="204" t="e">
        <f t="shared" si="82"/>
        <v>#REF!</v>
      </c>
      <c r="T646" s="125"/>
      <c r="U646" s="126">
        <f t="shared" si="81"/>
        <v>595</v>
      </c>
      <c r="V646" s="127">
        <f t="shared" si="83"/>
        <v>45260</v>
      </c>
      <c r="W646" s="128">
        <f>VLOOKUP(V646,IPC!$B$9:$D$855,3,2)</f>
        <v>137.09</v>
      </c>
      <c r="X646" s="128">
        <f>VLOOKUP(O646,IPC!$B$9:$D$855,3,1)</f>
        <v>117.71</v>
      </c>
    </row>
    <row r="647" spans="1:24" s="67" customFormat="1" x14ac:dyDescent="0.25">
      <c r="A647" s="67" t="s">
        <v>76</v>
      </c>
      <c r="B647" s="134" t="s">
        <v>42</v>
      </c>
      <c r="C647" s="258"/>
      <c r="D647" s="296" t="s">
        <v>477</v>
      </c>
      <c r="E647" s="288">
        <v>900371464</v>
      </c>
      <c r="F647" s="83" t="s">
        <v>540</v>
      </c>
      <c r="G647" s="121" t="s">
        <v>636</v>
      </c>
      <c r="H647" s="121" t="s">
        <v>604</v>
      </c>
      <c r="I647" s="69" t="s">
        <v>248</v>
      </c>
      <c r="J647" s="69" t="s">
        <v>217</v>
      </c>
      <c r="K647" s="121" t="s">
        <v>1034</v>
      </c>
      <c r="L647" s="87" t="s">
        <v>1561</v>
      </c>
      <c r="M647" s="72">
        <v>2799805.1</v>
      </c>
      <c r="N647" s="66">
        <f t="shared" si="77"/>
        <v>2799805.1</v>
      </c>
      <c r="O647" s="137">
        <v>44668</v>
      </c>
      <c r="P647" s="72">
        <f t="shared" si="78"/>
        <v>3260770</v>
      </c>
      <c r="Q647" s="72">
        <f t="shared" si="79"/>
        <v>3260770</v>
      </c>
      <c r="R647" s="129">
        <f t="shared" si="80"/>
        <v>3260770</v>
      </c>
      <c r="S647" s="204" t="e">
        <f t="shared" si="82"/>
        <v>#REF!</v>
      </c>
      <c r="T647" s="125"/>
      <c r="U647" s="126">
        <f t="shared" si="81"/>
        <v>592</v>
      </c>
      <c r="V647" s="127">
        <f t="shared" si="83"/>
        <v>45260</v>
      </c>
      <c r="W647" s="128">
        <f>VLOOKUP(V647,IPC!$B$9:$D$855,3,2)</f>
        <v>137.09</v>
      </c>
      <c r="X647" s="128">
        <f>VLOOKUP(O647,IPC!$B$9:$D$855,3,1)</f>
        <v>117.71</v>
      </c>
    </row>
    <row r="648" spans="1:24" s="67" customFormat="1" x14ac:dyDescent="0.25">
      <c r="A648" s="67" t="s">
        <v>76</v>
      </c>
      <c r="B648" s="134" t="s">
        <v>42</v>
      </c>
      <c r="C648" s="258"/>
      <c r="D648" s="296" t="s">
        <v>478</v>
      </c>
      <c r="E648" s="288">
        <v>900044929</v>
      </c>
      <c r="F648" s="83" t="s">
        <v>541</v>
      </c>
      <c r="G648" s="121" t="s">
        <v>239</v>
      </c>
      <c r="H648" s="121" t="s">
        <v>605</v>
      </c>
      <c r="I648" s="69" t="s">
        <v>248</v>
      </c>
      <c r="J648" s="69" t="s">
        <v>217</v>
      </c>
      <c r="K648" s="121" t="s">
        <v>1035</v>
      </c>
      <c r="L648" s="87" t="s">
        <v>1562</v>
      </c>
      <c r="M648" s="72">
        <v>154000</v>
      </c>
      <c r="N648" s="66">
        <f t="shared" si="77"/>
        <v>154000</v>
      </c>
      <c r="O648" s="137">
        <v>44885</v>
      </c>
      <c r="P648" s="72">
        <f t="shared" si="78"/>
        <v>169628</v>
      </c>
      <c r="Q648" s="72">
        <f t="shared" si="79"/>
        <v>169628</v>
      </c>
      <c r="R648" s="129">
        <f t="shared" si="80"/>
        <v>169628</v>
      </c>
      <c r="S648" s="204" t="e">
        <f t="shared" si="82"/>
        <v>#REF!</v>
      </c>
      <c r="T648" s="125"/>
      <c r="U648" s="126">
        <f t="shared" si="81"/>
        <v>375</v>
      </c>
      <c r="V648" s="127">
        <f t="shared" si="83"/>
        <v>45260</v>
      </c>
      <c r="W648" s="128">
        <f>VLOOKUP(V648,IPC!$B$9:$D$855,3,2)</f>
        <v>137.09</v>
      </c>
      <c r="X648" s="128">
        <f>VLOOKUP(O648,IPC!$B$9:$D$855,3,1)</f>
        <v>124.46</v>
      </c>
    </row>
    <row r="649" spans="1:24" s="67" customFormat="1" x14ac:dyDescent="0.25">
      <c r="A649" s="67" t="s">
        <v>76</v>
      </c>
      <c r="B649" s="134" t="s">
        <v>42</v>
      </c>
      <c r="C649" s="258"/>
      <c r="D649" s="296" t="s">
        <v>478</v>
      </c>
      <c r="E649" s="288">
        <v>900044929</v>
      </c>
      <c r="F649" s="83" t="s">
        <v>541</v>
      </c>
      <c r="G649" s="121" t="s">
        <v>239</v>
      </c>
      <c r="H649" s="121" t="s">
        <v>605</v>
      </c>
      <c r="I649" s="69" t="s">
        <v>248</v>
      </c>
      <c r="J649" s="69" t="s">
        <v>217</v>
      </c>
      <c r="K649" s="121" t="s">
        <v>1036</v>
      </c>
      <c r="L649" s="87" t="s">
        <v>1563</v>
      </c>
      <c r="M649" s="72">
        <v>3527016.4</v>
      </c>
      <c r="N649" s="66">
        <f t="shared" si="77"/>
        <v>3527016.4</v>
      </c>
      <c r="O649" s="137">
        <v>44906</v>
      </c>
      <c r="P649" s="72">
        <f t="shared" si="78"/>
        <v>3836536</v>
      </c>
      <c r="Q649" s="72">
        <f t="shared" si="79"/>
        <v>3836536</v>
      </c>
      <c r="R649" s="129">
        <f t="shared" si="80"/>
        <v>3836536</v>
      </c>
      <c r="S649" s="204" t="e">
        <f t="shared" si="82"/>
        <v>#REF!</v>
      </c>
      <c r="T649" s="125"/>
      <c r="U649" s="126">
        <f t="shared" si="81"/>
        <v>354</v>
      </c>
      <c r="V649" s="127">
        <f t="shared" si="83"/>
        <v>45260</v>
      </c>
      <c r="W649" s="128">
        <f>VLOOKUP(V649,IPC!$B$9:$D$855,3,2)</f>
        <v>137.09</v>
      </c>
      <c r="X649" s="128">
        <f>VLOOKUP(O649,IPC!$B$9:$D$855,3,1)</f>
        <v>126.03</v>
      </c>
    </row>
    <row r="650" spans="1:24" s="67" customFormat="1" x14ac:dyDescent="0.25">
      <c r="A650" s="67" t="s">
        <v>76</v>
      </c>
      <c r="B650" s="134" t="s">
        <v>42</v>
      </c>
      <c r="C650" s="258"/>
      <c r="D650" s="296" t="s">
        <v>478</v>
      </c>
      <c r="E650" s="288">
        <v>900044929</v>
      </c>
      <c r="F650" s="83" t="s">
        <v>541</v>
      </c>
      <c r="G650" s="121" t="s">
        <v>239</v>
      </c>
      <c r="H650" s="121" t="s">
        <v>605</v>
      </c>
      <c r="I650" s="69" t="s">
        <v>248</v>
      </c>
      <c r="J650" s="69" t="s">
        <v>217</v>
      </c>
      <c r="K650" s="121" t="s">
        <v>1037</v>
      </c>
      <c r="L650" s="87" t="s">
        <v>1564</v>
      </c>
      <c r="M650" s="72">
        <v>3685176</v>
      </c>
      <c r="N650" s="66">
        <f t="shared" si="77"/>
        <v>3685176</v>
      </c>
      <c r="O650" s="137">
        <v>44956</v>
      </c>
      <c r="P650" s="72">
        <f t="shared" si="78"/>
        <v>3938573</v>
      </c>
      <c r="Q650" s="72">
        <f t="shared" si="79"/>
        <v>3938573</v>
      </c>
      <c r="R650" s="129">
        <f t="shared" si="80"/>
        <v>3938573</v>
      </c>
      <c r="S650" s="204" t="e">
        <f t="shared" si="82"/>
        <v>#REF!</v>
      </c>
      <c r="T650" s="125"/>
      <c r="U650" s="126">
        <f t="shared" si="81"/>
        <v>304</v>
      </c>
      <c r="V650" s="127">
        <f t="shared" si="83"/>
        <v>45260</v>
      </c>
      <c r="W650" s="128">
        <f>VLOOKUP(V650,IPC!$B$9:$D$855,3,2)</f>
        <v>137.09</v>
      </c>
      <c r="X650" s="128">
        <f>VLOOKUP(O650,IPC!$B$9:$D$855,3,1)</f>
        <v>128.27000000000001</v>
      </c>
    </row>
    <row r="651" spans="1:24" s="67" customFormat="1" x14ac:dyDescent="0.25">
      <c r="A651" s="67" t="s">
        <v>76</v>
      </c>
      <c r="B651" s="134" t="s">
        <v>42</v>
      </c>
      <c r="C651" s="258"/>
      <c r="D651" s="296" t="s">
        <v>478</v>
      </c>
      <c r="E651" s="288">
        <v>900044929</v>
      </c>
      <c r="F651" s="83" t="s">
        <v>541</v>
      </c>
      <c r="G651" s="121" t="s">
        <v>239</v>
      </c>
      <c r="H651" s="121" t="s">
        <v>605</v>
      </c>
      <c r="I651" s="69" t="s">
        <v>248</v>
      </c>
      <c r="J651" s="69" t="s">
        <v>217</v>
      </c>
      <c r="K651" s="121" t="s">
        <v>1038</v>
      </c>
      <c r="L651" s="87" t="s">
        <v>1565</v>
      </c>
      <c r="M651" s="72">
        <v>1161600</v>
      </c>
      <c r="N651" s="66">
        <f t="shared" si="77"/>
        <v>1161600</v>
      </c>
      <c r="O651" s="137">
        <v>44958</v>
      </c>
      <c r="P651" s="72">
        <f t="shared" si="78"/>
        <v>1221194</v>
      </c>
      <c r="Q651" s="72">
        <f t="shared" si="79"/>
        <v>1221194</v>
      </c>
      <c r="R651" s="129">
        <f t="shared" si="80"/>
        <v>1221194</v>
      </c>
      <c r="S651" s="204" t="e">
        <f t="shared" si="82"/>
        <v>#REF!</v>
      </c>
      <c r="T651" s="125"/>
      <c r="U651" s="126">
        <f t="shared" si="81"/>
        <v>302</v>
      </c>
      <c r="V651" s="127">
        <f t="shared" si="83"/>
        <v>45260</v>
      </c>
      <c r="W651" s="128">
        <f>VLOOKUP(V651,IPC!$B$9:$D$855,3,2)</f>
        <v>137.09</v>
      </c>
      <c r="X651" s="128">
        <f>VLOOKUP(O651,IPC!$B$9:$D$855,3,1)</f>
        <v>130.4</v>
      </c>
    </row>
    <row r="652" spans="1:24" s="67" customFormat="1" x14ac:dyDescent="0.25">
      <c r="A652" s="67" t="s">
        <v>76</v>
      </c>
      <c r="B652" s="134" t="s">
        <v>42</v>
      </c>
      <c r="C652" s="258"/>
      <c r="D652" s="296" t="s">
        <v>478</v>
      </c>
      <c r="E652" s="288">
        <v>900044929</v>
      </c>
      <c r="F652" s="83" t="s">
        <v>541</v>
      </c>
      <c r="G652" s="121" t="s">
        <v>239</v>
      </c>
      <c r="H652" s="121" t="s">
        <v>605</v>
      </c>
      <c r="I652" s="69" t="s">
        <v>248</v>
      </c>
      <c r="J652" s="69" t="s">
        <v>217</v>
      </c>
      <c r="K652" s="121" t="s">
        <v>1039</v>
      </c>
      <c r="L652" s="87" t="s">
        <v>1566</v>
      </c>
      <c r="M652" s="72">
        <v>3685176</v>
      </c>
      <c r="N652" s="66">
        <f t="shared" si="77"/>
        <v>3685176</v>
      </c>
      <c r="O652" s="137">
        <v>44973</v>
      </c>
      <c r="P652" s="72">
        <f t="shared" si="78"/>
        <v>3874239</v>
      </c>
      <c r="Q652" s="72">
        <f t="shared" si="79"/>
        <v>3874239</v>
      </c>
      <c r="R652" s="129">
        <f t="shared" si="80"/>
        <v>3874239</v>
      </c>
      <c r="S652" s="204" t="e">
        <f t="shared" si="82"/>
        <v>#REF!</v>
      </c>
      <c r="T652" s="125"/>
      <c r="U652" s="126">
        <f t="shared" si="81"/>
        <v>287</v>
      </c>
      <c r="V652" s="127">
        <f t="shared" si="83"/>
        <v>45260</v>
      </c>
      <c r="W652" s="128">
        <f>VLOOKUP(V652,IPC!$B$9:$D$855,3,2)</f>
        <v>137.09</v>
      </c>
      <c r="X652" s="128">
        <f>VLOOKUP(O652,IPC!$B$9:$D$855,3,1)</f>
        <v>130.4</v>
      </c>
    </row>
    <row r="653" spans="1:24" s="67" customFormat="1" x14ac:dyDescent="0.25">
      <c r="A653" s="67" t="s">
        <v>76</v>
      </c>
      <c r="B653" s="134" t="s">
        <v>42</v>
      </c>
      <c r="C653" s="258"/>
      <c r="D653" s="296" t="s">
        <v>478</v>
      </c>
      <c r="E653" s="288">
        <v>900044929</v>
      </c>
      <c r="F653" s="83" t="s">
        <v>541</v>
      </c>
      <c r="G653" s="121" t="s">
        <v>239</v>
      </c>
      <c r="H653" s="121" t="s">
        <v>605</v>
      </c>
      <c r="I653" s="69" t="s">
        <v>248</v>
      </c>
      <c r="J653" s="69" t="s">
        <v>217</v>
      </c>
      <c r="K653" s="121" t="s">
        <v>1040</v>
      </c>
      <c r="L653" s="87" t="s">
        <v>1567</v>
      </c>
      <c r="M653" s="72">
        <v>700000</v>
      </c>
      <c r="N653" s="66">
        <f t="shared" si="77"/>
        <v>700000</v>
      </c>
      <c r="O653" s="137">
        <v>45077</v>
      </c>
      <c r="P653" s="72">
        <f t="shared" si="78"/>
        <v>719471</v>
      </c>
      <c r="Q653" s="72">
        <f t="shared" si="79"/>
        <v>719471</v>
      </c>
      <c r="R653" s="129">
        <f t="shared" si="80"/>
        <v>719471</v>
      </c>
      <c r="S653" s="204" t="e">
        <f t="shared" si="82"/>
        <v>#REF!</v>
      </c>
      <c r="T653" s="125"/>
      <c r="U653" s="126">
        <f t="shared" si="81"/>
        <v>183</v>
      </c>
      <c r="V653" s="127">
        <f t="shared" si="83"/>
        <v>45260</v>
      </c>
      <c r="W653" s="128">
        <f>VLOOKUP(V653,IPC!$B$9:$D$855,3,2)</f>
        <v>137.09</v>
      </c>
      <c r="X653" s="128">
        <f>VLOOKUP(O653,IPC!$B$9:$D$855,3,1)</f>
        <v>133.38</v>
      </c>
    </row>
    <row r="654" spans="1:24" s="67" customFormat="1" ht="26.4" x14ac:dyDescent="0.25">
      <c r="A654" s="67" t="s">
        <v>76</v>
      </c>
      <c r="B654" s="134" t="s">
        <v>42</v>
      </c>
      <c r="C654" s="258"/>
      <c r="D654" s="296" t="s">
        <v>479</v>
      </c>
      <c r="E654" s="288">
        <v>900577659</v>
      </c>
      <c r="F654" s="83" t="s">
        <v>542</v>
      </c>
      <c r="G654" s="121" t="s">
        <v>108</v>
      </c>
      <c r="H654" s="121" t="s">
        <v>606</v>
      </c>
      <c r="I654" s="69" t="s">
        <v>248</v>
      </c>
      <c r="J654" s="69" t="s">
        <v>217</v>
      </c>
      <c r="K654" s="121" t="s">
        <v>1041</v>
      </c>
      <c r="L654" s="87" t="s">
        <v>1568</v>
      </c>
      <c r="M654" s="72">
        <v>1833443.02</v>
      </c>
      <c r="N654" s="66">
        <f t="shared" si="77"/>
        <v>1833443.02</v>
      </c>
      <c r="O654" s="137">
        <v>44916</v>
      </c>
      <c r="P654" s="72">
        <f t="shared" si="78"/>
        <v>1994340</v>
      </c>
      <c r="Q654" s="72">
        <f t="shared" si="79"/>
        <v>1994340</v>
      </c>
      <c r="R654" s="129">
        <f t="shared" si="80"/>
        <v>1994340</v>
      </c>
      <c r="S654" s="204" t="e">
        <f t="shared" si="82"/>
        <v>#REF!</v>
      </c>
      <c r="T654" s="125"/>
      <c r="U654" s="126">
        <f t="shared" si="81"/>
        <v>344</v>
      </c>
      <c r="V654" s="127">
        <f t="shared" si="83"/>
        <v>45260</v>
      </c>
      <c r="W654" s="128">
        <f>VLOOKUP(V654,IPC!$B$9:$D$855,3,2)</f>
        <v>137.09</v>
      </c>
      <c r="X654" s="128">
        <f>VLOOKUP(O654,IPC!$B$9:$D$855,3,1)</f>
        <v>126.03</v>
      </c>
    </row>
    <row r="655" spans="1:24" s="67" customFormat="1" ht="26.4" x14ac:dyDescent="0.25">
      <c r="A655" s="67" t="s">
        <v>76</v>
      </c>
      <c r="B655" s="134" t="s">
        <v>42</v>
      </c>
      <c r="C655" s="258"/>
      <c r="D655" s="296" t="s">
        <v>479</v>
      </c>
      <c r="E655" s="288">
        <v>900577659</v>
      </c>
      <c r="F655" s="83" t="s">
        <v>542</v>
      </c>
      <c r="G655" s="121" t="s">
        <v>108</v>
      </c>
      <c r="H655" s="121" t="s">
        <v>606</v>
      </c>
      <c r="I655" s="69" t="s">
        <v>248</v>
      </c>
      <c r="J655" s="69" t="s">
        <v>217</v>
      </c>
      <c r="K655" s="121" t="s">
        <v>1042</v>
      </c>
      <c r="L655" s="87" t="s">
        <v>1569</v>
      </c>
      <c r="M655" s="72">
        <v>965782.93</v>
      </c>
      <c r="N655" s="66">
        <f t="shared" si="77"/>
        <v>965782.93</v>
      </c>
      <c r="O655" s="137">
        <v>44936</v>
      </c>
      <c r="P655" s="72">
        <f t="shared" si="78"/>
        <v>1032191</v>
      </c>
      <c r="Q655" s="72">
        <f t="shared" si="79"/>
        <v>1032191</v>
      </c>
      <c r="R655" s="129">
        <f t="shared" si="80"/>
        <v>1032191</v>
      </c>
      <c r="S655" s="204" t="e">
        <f t="shared" si="82"/>
        <v>#REF!</v>
      </c>
      <c r="T655" s="125"/>
      <c r="U655" s="126">
        <f t="shared" si="81"/>
        <v>324</v>
      </c>
      <c r="V655" s="127">
        <f t="shared" si="83"/>
        <v>45260</v>
      </c>
      <c r="W655" s="128">
        <f>VLOOKUP(V655,IPC!$B$9:$D$855,3,2)</f>
        <v>137.09</v>
      </c>
      <c r="X655" s="128">
        <f>VLOOKUP(O655,IPC!$B$9:$D$855,3,1)</f>
        <v>128.27000000000001</v>
      </c>
    </row>
    <row r="656" spans="1:24" s="67" customFormat="1" ht="26.4" x14ac:dyDescent="0.25">
      <c r="A656" s="67" t="s">
        <v>76</v>
      </c>
      <c r="B656" s="134" t="s">
        <v>42</v>
      </c>
      <c r="C656" s="258"/>
      <c r="D656" s="296" t="s">
        <v>479</v>
      </c>
      <c r="E656" s="288">
        <v>900577659</v>
      </c>
      <c r="F656" s="83" t="s">
        <v>542</v>
      </c>
      <c r="G656" s="121" t="s">
        <v>108</v>
      </c>
      <c r="H656" s="121" t="s">
        <v>606</v>
      </c>
      <c r="I656" s="69" t="s">
        <v>248</v>
      </c>
      <c r="J656" s="69" t="s">
        <v>217</v>
      </c>
      <c r="K656" s="121" t="s">
        <v>1043</v>
      </c>
      <c r="L656" s="87" t="s">
        <v>1570</v>
      </c>
      <c r="M656" s="72">
        <v>5576070.9100000001</v>
      </c>
      <c r="N656" s="66">
        <f t="shared" si="77"/>
        <v>5576070.9100000001</v>
      </c>
      <c r="O656" s="137">
        <v>45241</v>
      </c>
      <c r="P656" s="72">
        <f t="shared" si="78"/>
        <v>5576071</v>
      </c>
      <c r="Q656" s="72">
        <f t="shared" si="79"/>
        <v>5576071</v>
      </c>
      <c r="R656" s="129">
        <f t="shared" si="80"/>
        <v>5576071</v>
      </c>
      <c r="S656" s="204" t="e">
        <f t="shared" si="82"/>
        <v>#REF!</v>
      </c>
      <c r="T656" s="125"/>
      <c r="U656" s="126">
        <f t="shared" si="81"/>
        <v>19</v>
      </c>
      <c r="V656" s="127">
        <f t="shared" si="83"/>
        <v>45260</v>
      </c>
      <c r="W656" s="128">
        <f>VLOOKUP(V656,IPC!$B$9:$D$855,3,2)</f>
        <v>137.09</v>
      </c>
      <c r="X656" s="128">
        <f>VLOOKUP(O656,IPC!$B$9:$D$855,3,1)</f>
        <v>137.09</v>
      </c>
    </row>
    <row r="657" spans="1:24" s="67" customFormat="1" ht="26.4" x14ac:dyDescent="0.25">
      <c r="A657" s="67" t="s">
        <v>76</v>
      </c>
      <c r="B657" s="134" t="s">
        <v>42</v>
      </c>
      <c r="C657" s="258"/>
      <c r="D657" s="296" t="s">
        <v>479</v>
      </c>
      <c r="E657" s="288">
        <v>900577659</v>
      </c>
      <c r="F657" s="83" t="s">
        <v>542</v>
      </c>
      <c r="G657" s="121" t="s">
        <v>108</v>
      </c>
      <c r="H657" s="121" t="s">
        <v>606</v>
      </c>
      <c r="I657" s="69" t="s">
        <v>248</v>
      </c>
      <c r="J657" s="69" t="s">
        <v>217</v>
      </c>
      <c r="K657" s="121" t="s">
        <v>1044</v>
      </c>
      <c r="L657" s="87" t="s">
        <v>1571</v>
      </c>
      <c r="M657" s="72">
        <v>13316194.119999999</v>
      </c>
      <c r="N657" s="66">
        <f t="shared" si="77"/>
        <v>13316194.119999999</v>
      </c>
      <c r="O657" s="137">
        <v>44956</v>
      </c>
      <c r="P657" s="72">
        <f t="shared" si="78"/>
        <v>14231832</v>
      </c>
      <c r="Q657" s="72">
        <f t="shared" si="79"/>
        <v>14231832</v>
      </c>
      <c r="R657" s="129">
        <f t="shared" si="80"/>
        <v>14231832</v>
      </c>
      <c r="S657" s="204" t="e">
        <f t="shared" si="82"/>
        <v>#REF!</v>
      </c>
      <c r="T657" s="125"/>
      <c r="U657" s="126">
        <f t="shared" si="81"/>
        <v>304</v>
      </c>
      <c r="V657" s="127">
        <f t="shared" si="83"/>
        <v>45260</v>
      </c>
      <c r="W657" s="128">
        <f>VLOOKUP(V657,IPC!$B$9:$D$855,3,2)</f>
        <v>137.09</v>
      </c>
      <c r="X657" s="128">
        <f>VLOOKUP(O657,IPC!$B$9:$D$855,3,1)</f>
        <v>128.27000000000001</v>
      </c>
    </row>
    <row r="658" spans="1:24" s="67" customFormat="1" ht="26.4" x14ac:dyDescent="0.25">
      <c r="A658" s="67" t="s">
        <v>76</v>
      </c>
      <c r="B658" s="134" t="s">
        <v>42</v>
      </c>
      <c r="C658" s="258"/>
      <c r="D658" s="296" t="s">
        <v>479</v>
      </c>
      <c r="E658" s="288">
        <v>900577659</v>
      </c>
      <c r="F658" s="83" t="s">
        <v>542</v>
      </c>
      <c r="G658" s="121" t="s">
        <v>108</v>
      </c>
      <c r="H658" s="121" t="s">
        <v>606</v>
      </c>
      <c r="I658" s="69" t="s">
        <v>248</v>
      </c>
      <c r="J658" s="69" t="s">
        <v>217</v>
      </c>
      <c r="K658" s="121" t="s">
        <v>1045</v>
      </c>
      <c r="L658" s="87" t="s">
        <v>1572</v>
      </c>
      <c r="M658" s="72">
        <v>3278953.5</v>
      </c>
      <c r="N658" s="66">
        <f t="shared" si="77"/>
        <v>3278953.5</v>
      </c>
      <c r="O658" s="137">
        <v>44992</v>
      </c>
      <c r="P658" s="72">
        <f t="shared" si="78"/>
        <v>3411336</v>
      </c>
      <c r="Q658" s="72">
        <f t="shared" si="79"/>
        <v>3411336</v>
      </c>
      <c r="R658" s="129">
        <f t="shared" si="80"/>
        <v>3411336</v>
      </c>
      <c r="S658" s="204" t="e">
        <f t="shared" si="82"/>
        <v>#REF!</v>
      </c>
      <c r="T658" s="125"/>
      <c r="U658" s="126">
        <f t="shared" si="81"/>
        <v>268</v>
      </c>
      <c r="V658" s="127">
        <f t="shared" si="83"/>
        <v>45260</v>
      </c>
      <c r="W658" s="128">
        <f>VLOOKUP(V658,IPC!$B$9:$D$855,3,2)</f>
        <v>137.09</v>
      </c>
      <c r="X658" s="128">
        <f>VLOOKUP(O658,IPC!$B$9:$D$855,3,1)</f>
        <v>131.77000000000001</v>
      </c>
    </row>
    <row r="659" spans="1:24" s="67" customFormat="1" ht="26.4" x14ac:dyDescent="0.25">
      <c r="A659" s="67" t="s">
        <v>76</v>
      </c>
      <c r="B659" s="134" t="s">
        <v>42</v>
      </c>
      <c r="C659" s="258"/>
      <c r="D659" s="296" t="s">
        <v>479</v>
      </c>
      <c r="E659" s="288">
        <v>900577659</v>
      </c>
      <c r="F659" s="83" t="s">
        <v>542</v>
      </c>
      <c r="G659" s="121" t="s">
        <v>108</v>
      </c>
      <c r="H659" s="121" t="s">
        <v>606</v>
      </c>
      <c r="I659" s="69" t="s">
        <v>248</v>
      </c>
      <c r="J659" s="69" t="s">
        <v>217</v>
      </c>
      <c r="K659" s="121" t="s">
        <v>1046</v>
      </c>
      <c r="L659" s="87" t="s">
        <v>1573</v>
      </c>
      <c r="M659" s="72">
        <v>15924101.699999999</v>
      </c>
      <c r="N659" s="66">
        <f t="shared" si="77"/>
        <v>15924101.699999999</v>
      </c>
      <c r="O659" s="137">
        <v>44999</v>
      </c>
      <c r="P659" s="72">
        <f t="shared" si="78"/>
        <v>16567011</v>
      </c>
      <c r="Q659" s="72">
        <f t="shared" si="79"/>
        <v>16567011</v>
      </c>
      <c r="R659" s="129">
        <f t="shared" si="80"/>
        <v>16567011</v>
      </c>
      <c r="S659" s="204" t="e">
        <f t="shared" si="82"/>
        <v>#REF!</v>
      </c>
      <c r="T659" s="125"/>
      <c r="U659" s="126">
        <f t="shared" si="81"/>
        <v>261</v>
      </c>
      <c r="V659" s="127">
        <f t="shared" si="83"/>
        <v>45260</v>
      </c>
      <c r="W659" s="128">
        <f>VLOOKUP(V659,IPC!$B$9:$D$855,3,2)</f>
        <v>137.09</v>
      </c>
      <c r="X659" s="128">
        <f>VLOOKUP(O659,IPC!$B$9:$D$855,3,1)</f>
        <v>131.77000000000001</v>
      </c>
    </row>
    <row r="660" spans="1:24" s="67" customFormat="1" ht="26.4" x14ac:dyDescent="0.25">
      <c r="A660" s="67" t="s">
        <v>76</v>
      </c>
      <c r="B660" s="134" t="s">
        <v>42</v>
      </c>
      <c r="C660" s="258"/>
      <c r="D660" s="296" t="s">
        <v>479</v>
      </c>
      <c r="E660" s="288">
        <v>900577659</v>
      </c>
      <c r="F660" s="83" t="s">
        <v>542</v>
      </c>
      <c r="G660" s="121" t="s">
        <v>108</v>
      </c>
      <c r="H660" s="121" t="s">
        <v>606</v>
      </c>
      <c r="I660" s="69" t="s">
        <v>248</v>
      </c>
      <c r="J660" s="69" t="s">
        <v>217</v>
      </c>
      <c r="K660" s="121" t="s">
        <v>1047</v>
      </c>
      <c r="L660" s="87" t="s">
        <v>1574</v>
      </c>
      <c r="M660" s="72">
        <v>41313</v>
      </c>
      <c r="N660" s="66">
        <f t="shared" si="77"/>
        <v>41313</v>
      </c>
      <c r="O660" s="137">
        <v>45001</v>
      </c>
      <c r="P660" s="72">
        <f t="shared" si="78"/>
        <v>42981</v>
      </c>
      <c r="Q660" s="72">
        <f t="shared" si="79"/>
        <v>42981</v>
      </c>
      <c r="R660" s="129">
        <f t="shared" si="80"/>
        <v>42981</v>
      </c>
      <c r="S660" s="204" t="e">
        <f t="shared" si="82"/>
        <v>#REF!</v>
      </c>
      <c r="T660" s="125"/>
      <c r="U660" s="126">
        <f t="shared" si="81"/>
        <v>259</v>
      </c>
      <c r="V660" s="127">
        <f t="shared" si="83"/>
        <v>45260</v>
      </c>
      <c r="W660" s="128">
        <f>VLOOKUP(V660,IPC!$B$9:$D$855,3,2)</f>
        <v>137.09</v>
      </c>
      <c r="X660" s="128">
        <f>VLOOKUP(O660,IPC!$B$9:$D$855,3,1)</f>
        <v>131.77000000000001</v>
      </c>
    </row>
    <row r="661" spans="1:24" s="67" customFormat="1" ht="26.4" x14ac:dyDescent="0.25">
      <c r="A661" s="67" t="s">
        <v>76</v>
      </c>
      <c r="B661" s="134" t="s">
        <v>42</v>
      </c>
      <c r="C661" s="258"/>
      <c r="D661" s="296" t="s">
        <v>479</v>
      </c>
      <c r="E661" s="288">
        <v>900577659</v>
      </c>
      <c r="F661" s="83" t="s">
        <v>542</v>
      </c>
      <c r="G661" s="121" t="s">
        <v>108</v>
      </c>
      <c r="H661" s="121" t="s">
        <v>606</v>
      </c>
      <c r="I661" s="69" t="s">
        <v>248</v>
      </c>
      <c r="J661" s="69" t="s">
        <v>217</v>
      </c>
      <c r="K661" s="121" t="s">
        <v>1048</v>
      </c>
      <c r="L661" s="87" t="s">
        <v>1575</v>
      </c>
      <c r="M661" s="72">
        <v>2575794</v>
      </c>
      <c r="N661" s="66">
        <f t="shared" si="77"/>
        <v>2575794</v>
      </c>
      <c r="O661" s="137">
        <v>45007</v>
      </c>
      <c r="P661" s="72">
        <f t="shared" si="78"/>
        <v>2679788</v>
      </c>
      <c r="Q661" s="72">
        <f t="shared" si="79"/>
        <v>2679788</v>
      </c>
      <c r="R661" s="129">
        <f t="shared" si="80"/>
        <v>2679788</v>
      </c>
      <c r="S661" s="204" t="e">
        <f t="shared" si="82"/>
        <v>#REF!</v>
      </c>
      <c r="T661" s="125"/>
      <c r="U661" s="126">
        <f t="shared" si="81"/>
        <v>253</v>
      </c>
      <c r="V661" s="127">
        <f t="shared" si="83"/>
        <v>45260</v>
      </c>
      <c r="W661" s="128">
        <f>VLOOKUP(V661,IPC!$B$9:$D$855,3,2)</f>
        <v>137.09</v>
      </c>
      <c r="X661" s="128">
        <f>VLOOKUP(O661,IPC!$B$9:$D$855,3,1)</f>
        <v>131.77000000000001</v>
      </c>
    </row>
    <row r="662" spans="1:24" s="67" customFormat="1" ht="26.4" x14ac:dyDescent="0.25">
      <c r="A662" s="67" t="s">
        <v>76</v>
      </c>
      <c r="B662" s="134" t="s">
        <v>42</v>
      </c>
      <c r="C662" s="258"/>
      <c r="D662" s="296" t="s">
        <v>479</v>
      </c>
      <c r="E662" s="288">
        <v>900577659</v>
      </c>
      <c r="F662" s="83" t="s">
        <v>542</v>
      </c>
      <c r="G662" s="121" t="s">
        <v>108</v>
      </c>
      <c r="H662" s="121" t="s">
        <v>606</v>
      </c>
      <c r="I662" s="69" t="s">
        <v>248</v>
      </c>
      <c r="J662" s="69" t="s">
        <v>217</v>
      </c>
      <c r="K662" s="121" t="s">
        <v>1049</v>
      </c>
      <c r="L662" s="87" t="s">
        <v>1576</v>
      </c>
      <c r="M662" s="72">
        <v>1754490</v>
      </c>
      <c r="N662" s="66">
        <f t="shared" si="77"/>
        <v>1754490</v>
      </c>
      <c r="O662" s="137">
        <v>45007</v>
      </c>
      <c r="P662" s="72">
        <f t="shared" si="78"/>
        <v>1825325</v>
      </c>
      <c r="Q662" s="72">
        <f t="shared" si="79"/>
        <v>1825325</v>
      </c>
      <c r="R662" s="129">
        <f t="shared" si="80"/>
        <v>1825325</v>
      </c>
      <c r="S662" s="204" t="e">
        <f t="shared" si="82"/>
        <v>#REF!</v>
      </c>
      <c r="T662" s="125"/>
      <c r="U662" s="126">
        <f t="shared" si="81"/>
        <v>253</v>
      </c>
      <c r="V662" s="127">
        <f t="shared" si="83"/>
        <v>45260</v>
      </c>
      <c r="W662" s="128">
        <f>VLOOKUP(V662,IPC!$B$9:$D$855,3,2)</f>
        <v>137.09</v>
      </c>
      <c r="X662" s="128">
        <f>VLOOKUP(O662,IPC!$B$9:$D$855,3,1)</f>
        <v>131.77000000000001</v>
      </c>
    </row>
    <row r="663" spans="1:24" s="67" customFormat="1" ht="26.4" x14ac:dyDescent="0.25">
      <c r="A663" s="67" t="s">
        <v>76</v>
      </c>
      <c r="B663" s="134" t="s">
        <v>42</v>
      </c>
      <c r="C663" s="258"/>
      <c r="D663" s="296" t="s">
        <v>479</v>
      </c>
      <c r="E663" s="288">
        <v>900577659</v>
      </c>
      <c r="F663" s="83" t="s">
        <v>542</v>
      </c>
      <c r="G663" s="121" t="s">
        <v>108</v>
      </c>
      <c r="H663" s="121" t="s">
        <v>606</v>
      </c>
      <c r="I663" s="69" t="s">
        <v>248</v>
      </c>
      <c r="J663" s="69" t="s">
        <v>217</v>
      </c>
      <c r="K663" s="121" t="s">
        <v>1050</v>
      </c>
      <c r="L663" s="87" t="s">
        <v>1577</v>
      </c>
      <c r="M663" s="72">
        <v>6870464.2400000002</v>
      </c>
      <c r="N663" s="66">
        <f t="shared" si="77"/>
        <v>6870464.2400000002</v>
      </c>
      <c r="O663" s="137">
        <v>45020</v>
      </c>
      <c r="P663" s="72">
        <f t="shared" si="78"/>
        <v>7092409</v>
      </c>
      <c r="Q663" s="72">
        <f t="shared" si="79"/>
        <v>7092409</v>
      </c>
      <c r="R663" s="129">
        <f t="shared" si="80"/>
        <v>7092409</v>
      </c>
      <c r="S663" s="204" t="e">
        <f t="shared" si="82"/>
        <v>#REF!</v>
      </c>
      <c r="T663" s="125"/>
      <c r="U663" s="126">
        <f t="shared" si="81"/>
        <v>240</v>
      </c>
      <c r="V663" s="127">
        <f t="shared" si="83"/>
        <v>45260</v>
      </c>
      <c r="W663" s="128">
        <f>VLOOKUP(V663,IPC!$B$9:$D$855,3,2)</f>
        <v>137.09</v>
      </c>
      <c r="X663" s="128">
        <f>VLOOKUP(O663,IPC!$B$9:$D$855,3,1)</f>
        <v>132.80000000000001</v>
      </c>
    </row>
    <row r="664" spans="1:24" s="67" customFormat="1" x14ac:dyDescent="0.25">
      <c r="A664" s="67" t="s">
        <v>76</v>
      </c>
      <c r="B664" s="134" t="s">
        <v>42</v>
      </c>
      <c r="C664" s="258"/>
      <c r="D664" s="296" t="s">
        <v>480</v>
      </c>
      <c r="E664" s="288">
        <v>900026143</v>
      </c>
      <c r="F664" s="83" t="s">
        <v>543</v>
      </c>
      <c r="G664" s="121" t="s">
        <v>108</v>
      </c>
      <c r="H664" s="121" t="s">
        <v>607</v>
      </c>
      <c r="I664" s="69" t="s">
        <v>248</v>
      </c>
      <c r="J664" s="69" t="s">
        <v>217</v>
      </c>
      <c r="K664" s="121" t="s">
        <v>1051</v>
      </c>
      <c r="L664" s="87" t="s">
        <v>1578</v>
      </c>
      <c r="M664" s="72">
        <v>3212968.6</v>
      </c>
      <c r="N664" s="66">
        <f t="shared" si="77"/>
        <v>3212968.6</v>
      </c>
      <c r="O664" s="137">
        <v>44637</v>
      </c>
      <c r="P664" s="72">
        <f t="shared" si="78"/>
        <v>3788628</v>
      </c>
      <c r="Q664" s="72">
        <f t="shared" si="79"/>
        <v>3788628</v>
      </c>
      <c r="R664" s="129">
        <f t="shared" si="80"/>
        <v>3788628</v>
      </c>
      <c r="S664" s="204" t="e">
        <f t="shared" si="82"/>
        <v>#REF!</v>
      </c>
      <c r="T664" s="125"/>
      <c r="U664" s="126">
        <f t="shared" si="81"/>
        <v>623</v>
      </c>
      <c r="V664" s="127">
        <f t="shared" si="83"/>
        <v>45260</v>
      </c>
      <c r="W664" s="128">
        <f>VLOOKUP(V664,IPC!$B$9:$D$855,3,2)</f>
        <v>137.09</v>
      </c>
      <c r="X664" s="128">
        <f>VLOOKUP(O664,IPC!$B$9:$D$855,3,1)</f>
        <v>116.26</v>
      </c>
    </row>
    <row r="665" spans="1:24" s="67" customFormat="1" x14ac:dyDescent="0.25">
      <c r="A665" s="67" t="s">
        <v>76</v>
      </c>
      <c r="B665" s="134" t="s">
        <v>42</v>
      </c>
      <c r="C665" s="258"/>
      <c r="D665" s="296" t="s">
        <v>480</v>
      </c>
      <c r="E665" s="288">
        <v>900026143</v>
      </c>
      <c r="F665" s="83" t="s">
        <v>543</v>
      </c>
      <c r="G665" s="121" t="s">
        <v>108</v>
      </c>
      <c r="H665" s="121" t="s">
        <v>607</v>
      </c>
      <c r="I665" s="69" t="s">
        <v>248</v>
      </c>
      <c r="J665" s="69" t="s">
        <v>217</v>
      </c>
      <c r="K665" s="121" t="s">
        <v>1052</v>
      </c>
      <c r="L665" s="87" t="s">
        <v>1579</v>
      </c>
      <c r="M665" s="72">
        <v>4505106.5999999996</v>
      </c>
      <c r="N665" s="66">
        <f t="shared" ref="N665:N728" si="84">IF(U665&gt;1,M665,0)</f>
        <v>4505106.5999999996</v>
      </c>
      <c r="O665" s="137">
        <v>44637</v>
      </c>
      <c r="P665" s="72">
        <f t="shared" ref="P665:P728" si="85">IFERROR(ROUND((N665*(W665/X665)),0),0)</f>
        <v>5312275</v>
      </c>
      <c r="Q665" s="72">
        <f t="shared" ref="Q665:Q728" si="86">+P665-N665+M665</f>
        <v>5312275</v>
      </c>
      <c r="R665" s="129">
        <f t="shared" ref="R665:R728" si="87">+Q665</f>
        <v>5312275</v>
      </c>
      <c r="S665" s="204" t="e">
        <f t="shared" si="82"/>
        <v>#REF!</v>
      </c>
      <c r="T665" s="125"/>
      <c r="U665" s="126">
        <f t="shared" si="81"/>
        <v>623</v>
      </c>
      <c r="V665" s="127">
        <f t="shared" si="83"/>
        <v>45260</v>
      </c>
      <c r="W665" s="128">
        <f>VLOOKUP(V665,IPC!$B$9:$D$855,3,2)</f>
        <v>137.09</v>
      </c>
      <c r="X665" s="128">
        <f>VLOOKUP(O665,IPC!$B$9:$D$855,3,1)</f>
        <v>116.26</v>
      </c>
    </row>
    <row r="666" spans="1:24" s="67" customFormat="1" x14ac:dyDescent="0.25">
      <c r="A666" s="67" t="s">
        <v>76</v>
      </c>
      <c r="B666" s="134" t="s">
        <v>42</v>
      </c>
      <c r="C666" s="258"/>
      <c r="D666" s="296" t="s">
        <v>480</v>
      </c>
      <c r="E666" s="288">
        <v>900026143</v>
      </c>
      <c r="F666" s="83" t="s">
        <v>543</v>
      </c>
      <c r="G666" s="121" t="s">
        <v>108</v>
      </c>
      <c r="H666" s="121" t="s">
        <v>607</v>
      </c>
      <c r="I666" s="69" t="s">
        <v>248</v>
      </c>
      <c r="J666" s="69" t="s">
        <v>217</v>
      </c>
      <c r="K666" s="121" t="s">
        <v>1053</v>
      </c>
      <c r="L666" s="87" t="s">
        <v>1580</v>
      </c>
      <c r="M666" s="72">
        <v>5294358.0999999996</v>
      </c>
      <c r="N666" s="66">
        <f t="shared" si="84"/>
        <v>5294358.0999999996</v>
      </c>
      <c r="O666" s="137">
        <v>44637</v>
      </c>
      <c r="P666" s="72">
        <f t="shared" si="85"/>
        <v>6242934</v>
      </c>
      <c r="Q666" s="72">
        <f t="shared" si="86"/>
        <v>6242934</v>
      </c>
      <c r="R666" s="129">
        <f t="shared" si="87"/>
        <v>6242934</v>
      </c>
      <c r="S666" s="204" t="e">
        <f t="shared" si="82"/>
        <v>#REF!</v>
      </c>
      <c r="T666" s="125"/>
      <c r="U666" s="126">
        <f t="shared" si="81"/>
        <v>623</v>
      </c>
      <c r="V666" s="127">
        <f t="shared" si="83"/>
        <v>45260</v>
      </c>
      <c r="W666" s="128">
        <f>VLOOKUP(V666,IPC!$B$9:$D$855,3,2)</f>
        <v>137.09</v>
      </c>
      <c r="X666" s="128">
        <f>VLOOKUP(O666,IPC!$B$9:$D$855,3,1)</f>
        <v>116.26</v>
      </c>
    </row>
    <row r="667" spans="1:24" s="67" customFormat="1" x14ac:dyDescent="0.25">
      <c r="A667" s="67" t="s">
        <v>76</v>
      </c>
      <c r="B667" s="134" t="s">
        <v>42</v>
      </c>
      <c r="C667" s="258"/>
      <c r="D667" s="296" t="s">
        <v>481</v>
      </c>
      <c r="E667" s="288">
        <v>901100093</v>
      </c>
      <c r="F667" s="83" t="s">
        <v>544</v>
      </c>
      <c r="G667" s="121" t="s">
        <v>239</v>
      </c>
      <c r="H667" s="121" t="s">
        <v>608</v>
      </c>
      <c r="I667" s="69" t="s">
        <v>248</v>
      </c>
      <c r="J667" s="69" t="s">
        <v>217</v>
      </c>
      <c r="K667" s="121" t="s">
        <v>1054</v>
      </c>
      <c r="L667" s="87" t="s">
        <v>1581</v>
      </c>
      <c r="M667" s="72">
        <v>9280800</v>
      </c>
      <c r="N667" s="66">
        <f t="shared" si="84"/>
        <v>9280800</v>
      </c>
      <c r="O667" s="137">
        <v>44713</v>
      </c>
      <c r="P667" s="72">
        <f t="shared" si="85"/>
        <v>10663858</v>
      </c>
      <c r="Q667" s="72">
        <f t="shared" si="86"/>
        <v>10663858</v>
      </c>
      <c r="R667" s="129">
        <f t="shared" si="87"/>
        <v>10663858</v>
      </c>
      <c r="S667" s="204" t="e">
        <f t="shared" si="82"/>
        <v>#REF!</v>
      </c>
      <c r="T667" s="125"/>
      <c r="U667" s="126">
        <f t="shared" si="81"/>
        <v>547</v>
      </c>
      <c r="V667" s="127">
        <f t="shared" si="83"/>
        <v>45260</v>
      </c>
      <c r="W667" s="128">
        <f>VLOOKUP(V667,IPC!$B$9:$D$855,3,2)</f>
        <v>137.09</v>
      </c>
      <c r="X667" s="128">
        <f>VLOOKUP(O667,IPC!$B$9:$D$855,3,1)</f>
        <v>119.31</v>
      </c>
    </row>
    <row r="668" spans="1:24" s="67" customFormat="1" x14ac:dyDescent="0.25">
      <c r="A668" s="67" t="s">
        <v>76</v>
      </c>
      <c r="B668" s="134" t="s">
        <v>42</v>
      </c>
      <c r="C668" s="258"/>
      <c r="D668" s="296" t="s">
        <v>482</v>
      </c>
      <c r="E668" s="288">
        <v>900496602</v>
      </c>
      <c r="F668" s="83" t="s">
        <v>545</v>
      </c>
      <c r="G668" s="121" t="s">
        <v>218</v>
      </c>
      <c r="H668" s="121" t="s">
        <v>609</v>
      </c>
      <c r="I668" s="69" t="s">
        <v>248</v>
      </c>
      <c r="J668" s="69" t="s">
        <v>217</v>
      </c>
      <c r="K668" s="121" t="s">
        <v>1055</v>
      </c>
      <c r="L668" s="87" t="s">
        <v>1582</v>
      </c>
      <c r="M668" s="72">
        <v>1433050</v>
      </c>
      <c r="N668" s="66">
        <f t="shared" si="84"/>
        <v>1433050</v>
      </c>
      <c r="O668" s="137">
        <v>45113</v>
      </c>
      <c r="P668" s="72">
        <f t="shared" si="85"/>
        <v>1461189</v>
      </c>
      <c r="Q668" s="72">
        <f t="shared" si="86"/>
        <v>1461189</v>
      </c>
      <c r="R668" s="129">
        <f t="shared" si="87"/>
        <v>1461189</v>
      </c>
      <c r="S668" s="204" t="e">
        <f t="shared" si="82"/>
        <v>#REF!</v>
      </c>
      <c r="T668" s="125"/>
      <c r="U668" s="126">
        <f t="shared" si="81"/>
        <v>147</v>
      </c>
      <c r="V668" s="127">
        <f t="shared" si="83"/>
        <v>45260</v>
      </c>
      <c r="W668" s="128">
        <f>VLOOKUP(V668,IPC!$B$9:$D$855,3,2)</f>
        <v>137.09</v>
      </c>
      <c r="X668" s="128">
        <f>VLOOKUP(O668,IPC!$B$9:$D$855,3,1)</f>
        <v>134.44999999999999</v>
      </c>
    </row>
    <row r="669" spans="1:24" s="67" customFormat="1" x14ac:dyDescent="0.25">
      <c r="A669" s="67" t="s">
        <v>76</v>
      </c>
      <c r="B669" s="134" t="s">
        <v>42</v>
      </c>
      <c r="C669" s="258"/>
      <c r="D669" s="296" t="s">
        <v>482</v>
      </c>
      <c r="E669" s="288">
        <v>900496602</v>
      </c>
      <c r="F669" s="83" t="s">
        <v>545</v>
      </c>
      <c r="G669" s="121" t="s">
        <v>218</v>
      </c>
      <c r="H669" s="121" t="s">
        <v>609</v>
      </c>
      <c r="I669" s="69" t="s">
        <v>248</v>
      </c>
      <c r="J669" s="69" t="s">
        <v>217</v>
      </c>
      <c r="K669" s="121" t="s">
        <v>1056</v>
      </c>
      <c r="L669" s="87" t="s">
        <v>1583</v>
      </c>
      <c r="M669" s="72">
        <v>3334500</v>
      </c>
      <c r="N669" s="66">
        <f t="shared" si="84"/>
        <v>3334500</v>
      </c>
      <c r="O669" s="137">
        <v>45142</v>
      </c>
      <c r="P669" s="72">
        <f t="shared" si="85"/>
        <v>3376369</v>
      </c>
      <c r="Q669" s="72">
        <f t="shared" si="86"/>
        <v>3376369</v>
      </c>
      <c r="R669" s="129">
        <f t="shared" si="87"/>
        <v>3376369</v>
      </c>
      <c r="S669" s="204" t="e">
        <f t="shared" si="82"/>
        <v>#REF!</v>
      </c>
      <c r="T669" s="125"/>
      <c r="U669" s="126">
        <f t="shared" si="81"/>
        <v>118</v>
      </c>
      <c r="V669" s="127">
        <f t="shared" si="83"/>
        <v>45260</v>
      </c>
      <c r="W669" s="128">
        <f>VLOOKUP(V669,IPC!$B$9:$D$855,3,2)</f>
        <v>137.09</v>
      </c>
      <c r="X669" s="128">
        <f>VLOOKUP(O669,IPC!$B$9:$D$855,3,1)</f>
        <v>135.38999999999999</v>
      </c>
    </row>
    <row r="670" spans="1:24" s="67" customFormat="1" x14ac:dyDescent="0.25">
      <c r="A670" s="67" t="s">
        <v>76</v>
      </c>
      <c r="B670" s="134" t="s">
        <v>42</v>
      </c>
      <c r="C670" s="258"/>
      <c r="D670" s="296" t="s">
        <v>482</v>
      </c>
      <c r="E670" s="288">
        <v>900496602</v>
      </c>
      <c r="F670" s="83" t="s">
        <v>545</v>
      </c>
      <c r="G670" s="121" t="s">
        <v>218</v>
      </c>
      <c r="H670" s="121" t="s">
        <v>609</v>
      </c>
      <c r="I670" s="69" t="s">
        <v>248</v>
      </c>
      <c r="J670" s="69" t="s">
        <v>217</v>
      </c>
      <c r="K670" s="121" t="s">
        <v>1057</v>
      </c>
      <c r="L670" s="87" t="s">
        <v>1584</v>
      </c>
      <c r="M670" s="72">
        <v>4836975</v>
      </c>
      <c r="N670" s="66">
        <f t="shared" si="84"/>
        <v>4836975</v>
      </c>
      <c r="O670" s="137">
        <v>45147</v>
      </c>
      <c r="P670" s="72">
        <f t="shared" si="85"/>
        <v>4897710</v>
      </c>
      <c r="Q670" s="72">
        <f t="shared" si="86"/>
        <v>4897710</v>
      </c>
      <c r="R670" s="129">
        <f t="shared" si="87"/>
        <v>4897710</v>
      </c>
      <c r="S670" s="204" t="e">
        <f t="shared" si="82"/>
        <v>#REF!</v>
      </c>
      <c r="T670" s="125"/>
      <c r="U670" s="126">
        <f t="shared" si="81"/>
        <v>113</v>
      </c>
      <c r="V670" s="127">
        <f t="shared" si="83"/>
        <v>45260</v>
      </c>
      <c r="W670" s="128">
        <f>VLOOKUP(V670,IPC!$B$9:$D$855,3,2)</f>
        <v>137.09</v>
      </c>
      <c r="X670" s="128">
        <f>VLOOKUP(O670,IPC!$B$9:$D$855,3,1)</f>
        <v>135.38999999999999</v>
      </c>
    </row>
    <row r="671" spans="1:24" s="67" customFormat="1" ht="26.4" x14ac:dyDescent="0.25">
      <c r="A671" s="67" t="s">
        <v>76</v>
      </c>
      <c r="B671" s="134" t="s">
        <v>42</v>
      </c>
      <c r="C671" s="258"/>
      <c r="D671" s="296" t="s">
        <v>483</v>
      </c>
      <c r="E671" s="288">
        <v>900618062</v>
      </c>
      <c r="F671" s="83" t="s">
        <v>546</v>
      </c>
      <c r="G671" s="121" t="s">
        <v>637</v>
      </c>
      <c r="H671" s="121" t="s">
        <v>610</v>
      </c>
      <c r="I671" s="69" t="s">
        <v>248</v>
      </c>
      <c r="J671" s="69" t="s">
        <v>217</v>
      </c>
      <c r="K671" s="121" t="s">
        <v>1058</v>
      </c>
      <c r="L671" s="87" t="s">
        <v>1585</v>
      </c>
      <c r="M671" s="72">
        <v>1712409</v>
      </c>
      <c r="N671" s="66">
        <f t="shared" si="84"/>
        <v>1712409</v>
      </c>
      <c r="O671" s="137">
        <v>44515</v>
      </c>
      <c r="P671" s="72">
        <f t="shared" si="85"/>
        <v>2122551</v>
      </c>
      <c r="Q671" s="72">
        <f t="shared" si="86"/>
        <v>2122551</v>
      </c>
      <c r="R671" s="129">
        <f t="shared" si="87"/>
        <v>2122551</v>
      </c>
      <c r="S671" s="204" t="e">
        <f t="shared" si="82"/>
        <v>#REF!</v>
      </c>
      <c r="T671" s="125"/>
      <c r="U671" s="126">
        <f t="shared" si="81"/>
        <v>745</v>
      </c>
      <c r="V671" s="127">
        <f t="shared" si="83"/>
        <v>45260</v>
      </c>
      <c r="W671" s="128">
        <f>VLOOKUP(V671,IPC!$B$9:$D$855,3,2)</f>
        <v>137.09</v>
      </c>
      <c r="X671" s="128">
        <f>VLOOKUP(O671,IPC!$B$9:$D$855,3,1)</f>
        <v>110.6</v>
      </c>
    </row>
    <row r="672" spans="1:24" s="67" customFormat="1" ht="26.4" x14ac:dyDescent="0.25">
      <c r="A672" s="67" t="s">
        <v>76</v>
      </c>
      <c r="B672" s="134" t="s">
        <v>42</v>
      </c>
      <c r="C672" s="258"/>
      <c r="D672" s="296" t="s">
        <v>483</v>
      </c>
      <c r="E672" s="288">
        <v>900618062</v>
      </c>
      <c r="F672" s="83" t="s">
        <v>546</v>
      </c>
      <c r="G672" s="121" t="s">
        <v>637</v>
      </c>
      <c r="H672" s="121" t="s">
        <v>610</v>
      </c>
      <c r="I672" s="69" t="s">
        <v>248</v>
      </c>
      <c r="J672" s="69" t="s">
        <v>217</v>
      </c>
      <c r="K672" s="121" t="s">
        <v>1059</v>
      </c>
      <c r="L672" s="87" t="s">
        <v>1586</v>
      </c>
      <c r="M672" s="72">
        <v>4244857</v>
      </c>
      <c r="N672" s="66">
        <f t="shared" si="84"/>
        <v>4244857</v>
      </c>
      <c r="O672" s="137">
        <v>44533</v>
      </c>
      <c r="P672" s="72">
        <f t="shared" si="85"/>
        <v>5223296</v>
      </c>
      <c r="Q672" s="72">
        <f t="shared" si="86"/>
        <v>5223296</v>
      </c>
      <c r="R672" s="129">
        <f t="shared" si="87"/>
        <v>5223296</v>
      </c>
      <c r="S672" s="204" t="e">
        <f t="shared" si="82"/>
        <v>#REF!</v>
      </c>
      <c r="T672" s="125"/>
      <c r="U672" s="126">
        <f t="shared" si="81"/>
        <v>727</v>
      </c>
      <c r="V672" s="127">
        <f t="shared" si="83"/>
        <v>45260</v>
      </c>
      <c r="W672" s="128">
        <f>VLOOKUP(V672,IPC!$B$9:$D$855,3,2)</f>
        <v>137.09</v>
      </c>
      <c r="X672" s="128">
        <f>VLOOKUP(O672,IPC!$B$9:$D$855,3,1)</f>
        <v>111.41</v>
      </c>
    </row>
    <row r="673" spans="1:24" s="67" customFormat="1" ht="26.4" x14ac:dyDescent="0.25">
      <c r="A673" s="67" t="s">
        <v>76</v>
      </c>
      <c r="B673" s="134" t="s">
        <v>42</v>
      </c>
      <c r="C673" s="258"/>
      <c r="D673" s="296" t="s">
        <v>483</v>
      </c>
      <c r="E673" s="288">
        <v>900618062</v>
      </c>
      <c r="F673" s="83" t="s">
        <v>546</v>
      </c>
      <c r="G673" s="121" t="s">
        <v>637</v>
      </c>
      <c r="H673" s="121" t="s">
        <v>610</v>
      </c>
      <c r="I673" s="69" t="s">
        <v>248</v>
      </c>
      <c r="J673" s="69" t="s">
        <v>217</v>
      </c>
      <c r="K673" s="121" t="s">
        <v>1060</v>
      </c>
      <c r="L673" s="87" t="s">
        <v>1587</v>
      </c>
      <c r="M673" s="72">
        <v>850000</v>
      </c>
      <c r="N673" s="66">
        <f t="shared" si="84"/>
        <v>850000</v>
      </c>
      <c r="O673" s="137">
        <v>44535</v>
      </c>
      <c r="P673" s="72">
        <f t="shared" si="85"/>
        <v>1045925</v>
      </c>
      <c r="Q673" s="72">
        <f t="shared" si="86"/>
        <v>1045925</v>
      </c>
      <c r="R673" s="129">
        <f t="shared" si="87"/>
        <v>1045925</v>
      </c>
      <c r="S673" s="204" t="e">
        <f t="shared" si="82"/>
        <v>#REF!</v>
      </c>
      <c r="T673" s="125"/>
      <c r="U673" s="126">
        <f t="shared" si="81"/>
        <v>725</v>
      </c>
      <c r="V673" s="127">
        <f t="shared" si="83"/>
        <v>45260</v>
      </c>
      <c r="W673" s="128">
        <f>VLOOKUP(V673,IPC!$B$9:$D$855,3,2)</f>
        <v>137.09</v>
      </c>
      <c r="X673" s="128">
        <f>VLOOKUP(O673,IPC!$B$9:$D$855,3,1)</f>
        <v>111.41</v>
      </c>
    </row>
    <row r="674" spans="1:24" s="67" customFormat="1" ht="26.4" x14ac:dyDescent="0.25">
      <c r="A674" s="67" t="s">
        <v>76</v>
      </c>
      <c r="B674" s="134" t="s">
        <v>42</v>
      </c>
      <c r="C674" s="258"/>
      <c r="D674" s="296" t="s">
        <v>484</v>
      </c>
      <c r="E674" s="288">
        <v>900508744</v>
      </c>
      <c r="F674" s="83" t="s">
        <v>547</v>
      </c>
      <c r="G674" s="121" t="s">
        <v>638</v>
      </c>
      <c r="H674" s="121" t="s">
        <v>611</v>
      </c>
      <c r="I674" s="69" t="s">
        <v>248</v>
      </c>
      <c r="J674" s="69" t="s">
        <v>217</v>
      </c>
      <c r="K674" s="121" t="s">
        <v>1061</v>
      </c>
      <c r="L674" s="87" t="s">
        <v>1588</v>
      </c>
      <c r="M674" s="72">
        <v>1811238</v>
      </c>
      <c r="N674" s="66">
        <f t="shared" si="84"/>
        <v>1811238</v>
      </c>
      <c r="O674" s="137">
        <v>45008</v>
      </c>
      <c r="P674" s="72">
        <f t="shared" si="85"/>
        <v>1884364</v>
      </c>
      <c r="Q674" s="72">
        <f t="shared" si="86"/>
        <v>1884364</v>
      </c>
      <c r="R674" s="129">
        <f t="shared" si="87"/>
        <v>1884364</v>
      </c>
      <c r="S674" s="204" t="e">
        <f t="shared" ref="S674:S737" si="88">+R674/$R$809</f>
        <v>#REF!</v>
      </c>
      <c r="T674" s="125"/>
      <c r="U674" s="126">
        <f t="shared" si="81"/>
        <v>252</v>
      </c>
      <c r="V674" s="127">
        <f t="shared" si="83"/>
        <v>45260</v>
      </c>
      <c r="W674" s="128">
        <f>VLOOKUP(V674,IPC!$B$9:$D$855,3,2)</f>
        <v>137.09</v>
      </c>
      <c r="X674" s="128">
        <f>VLOOKUP(O674,IPC!$B$9:$D$855,3,1)</f>
        <v>131.77000000000001</v>
      </c>
    </row>
    <row r="675" spans="1:24" s="67" customFormat="1" x14ac:dyDescent="0.25">
      <c r="A675" s="67" t="s">
        <v>76</v>
      </c>
      <c r="B675" s="134" t="s">
        <v>42</v>
      </c>
      <c r="C675" s="258"/>
      <c r="D675" s="296" t="s">
        <v>485</v>
      </c>
      <c r="E675" s="288">
        <v>900207526</v>
      </c>
      <c r="F675" s="83" t="s">
        <v>548</v>
      </c>
      <c r="G675" s="121" t="s">
        <v>239</v>
      </c>
      <c r="H675" s="121" t="s">
        <v>612</v>
      </c>
      <c r="I675" s="69" t="s">
        <v>248</v>
      </c>
      <c r="J675" s="69" t="s">
        <v>217</v>
      </c>
      <c r="K675" s="121" t="s">
        <v>1062</v>
      </c>
      <c r="L675" s="87" t="s">
        <v>1589</v>
      </c>
      <c r="M675" s="72">
        <v>3311069</v>
      </c>
      <c r="N675" s="66">
        <f t="shared" si="84"/>
        <v>3311069</v>
      </c>
      <c r="O675" s="137">
        <v>44469</v>
      </c>
      <c r="P675" s="72">
        <f t="shared" si="85"/>
        <v>4124995</v>
      </c>
      <c r="Q675" s="72">
        <f t="shared" si="86"/>
        <v>4124995</v>
      </c>
      <c r="R675" s="129">
        <f t="shared" si="87"/>
        <v>4124995</v>
      </c>
      <c r="S675" s="204" t="e">
        <f t="shared" si="88"/>
        <v>#REF!</v>
      </c>
      <c r="T675" s="125"/>
      <c r="U675" s="126">
        <f t="shared" si="81"/>
        <v>791</v>
      </c>
      <c r="V675" s="127">
        <f t="shared" si="83"/>
        <v>45260</v>
      </c>
      <c r="W675" s="128">
        <f>VLOOKUP(V675,IPC!$B$9:$D$855,3,2)</f>
        <v>137.09</v>
      </c>
      <c r="X675" s="128">
        <f>VLOOKUP(O675,IPC!$B$9:$D$855,3,1)</f>
        <v>110.04</v>
      </c>
    </row>
    <row r="676" spans="1:24" s="67" customFormat="1" x14ac:dyDescent="0.25">
      <c r="A676" s="67" t="s">
        <v>76</v>
      </c>
      <c r="B676" s="134" t="s">
        <v>42</v>
      </c>
      <c r="C676" s="258"/>
      <c r="D676" s="296" t="s">
        <v>485</v>
      </c>
      <c r="E676" s="288">
        <v>900207526</v>
      </c>
      <c r="F676" s="83" t="s">
        <v>548</v>
      </c>
      <c r="G676" s="121" t="s">
        <v>239</v>
      </c>
      <c r="H676" s="121" t="s">
        <v>612</v>
      </c>
      <c r="I676" s="69" t="s">
        <v>248</v>
      </c>
      <c r="J676" s="69" t="s">
        <v>217</v>
      </c>
      <c r="K676" s="121" t="s">
        <v>1063</v>
      </c>
      <c r="L676" s="87" t="s">
        <v>1590</v>
      </c>
      <c r="M676" s="72">
        <v>1544000</v>
      </c>
      <c r="N676" s="66">
        <f t="shared" si="84"/>
        <v>1544000</v>
      </c>
      <c r="O676" s="137">
        <v>44550</v>
      </c>
      <c r="P676" s="72">
        <f t="shared" si="85"/>
        <v>1899892</v>
      </c>
      <c r="Q676" s="72">
        <f t="shared" si="86"/>
        <v>1899892</v>
      </c>
      <c r="R676" s="129">
        <f t="shared" si="87"/>
        <v>1899892</v>
      </c>
      <c r="S676" s="204" t="e">
        <f t="shared" si="88"/>
        <v>#REF!</v>
      </c>
      <c r="T676" s="125"/>
      <c r="U676" s="126">
        <f t="shared" si="81"/>
        <v>710</v>
      </c>
      <c r="V676" s="127">
        <f t="shared" si="83"/>
        <v>45260</v>
      </c>
      <c r="W676" s="128">
        <f>VLOOKUP(V676,IPC!$B$9:$D$855,3,2)</f>
        <v>137.09</v>
      </c>
      <c r="X676" s="128">
        <f>VLOOKUP(O676,IPC!$B$9:$D$855,3,1)</f>
        <v>111.41</v>
      </c>
    </row>
    <row r="677" spans="1:24" s="67" customFormat="1" x14ac:dyDescent="0.25">
      <c r="A677" s="67" t="s">
        <v>76</v>
      </c>
      <c r="B677" s="134" t="s">
        <v>42</v>
      </c>
      <c r="C677" s="258"/>
      <c r="D677" s="296" t="s">
        <v>485</v>
      </c>
      <c r="E677" s="288">
        <v>900207526</v>
      </c>
      <c r="F677" s="83" t="s">
        <v>548</v>
      </c>
      <c r="G677" s="121" t="s">
        <v>239</v>
      </c>
      <c r="H677" s="121" t="s">
        <v>612</v>
      </c>
      <c r="I677" s="69" t="s">
        <v>248</v>
      </c>
      <c r="J677" s="69" t="s">
        <v>217</v>
      </c>
      <c r="K677" s="121" t="s">
        <v>1064</v>
      </c>
      <c r="L677" s="87" t="s">
        <v>1591</v>
      </c>
      <c r="M677" s="72">
        <v>1577775</v>
      </c>
      <c r="N677" s="66">
        <f t="shared" si="84"/>
        <v>1577775</v>
      </c>
      <c r="O677" s="137">
        <v>44271</v>
      </c>
      <c r="P677" s="72">
        <f t="shared" si="85"/>
        <v>2019204</v>
      </c>
      <c r="Q677" s="72">
        <f t="shared" si="86"/>
        <v>2019204</v>
      </c>
      <c r="R677" s="129">
        <f t="shared" si="87"/>
        <v>2019204</v>
      </c>
      <c r="S677" s="204" t="e">
        <f t="shared" si="88"/>
        <v>#REF!</v>
      </c>
      <c r="T677" s="125"/>
      <c r="U677" s="126">
        <f t="shared" si="81"/>
        <v>989</v>
      </c>
      <c r="V677" s="127">
        <f t="shared" si="83"/>
        <v>45260</v>
      </c>
      <c r="W677" s="128">
        <f>VLOOKUP(V677,IPC!$B$9:$D$855,3,2)</f>
        <v>137.09</v>
      </c>
      <c r="X677" s="128">
        <f>VLOOKUP(O677,IPC!$B$9:$D$855,3,1)</f>
        <v>107.12</v>
      </c>
    </row>
    <row r="678" spans="1:24" s="67" customFormat="1" x14ac:dyDescent="0.25">
      <c r="A678" s="67" t="s">
        <v>76</v>
      </c>
      <c r="B678" s="134" t="s">
        <v>42</v>
      </c>
      <c r="C678" s="258"/>
      <c r="D678" s="296" t="s">
        <v>485</v>
      </c>
      <c r="E678" s="288">
        <v>900207526</v>
      </c>
      <c r="F678" s="83" t="s">
        <v>548</v>
      </c>
      <c r="G678" s="121" t="s">
        <v>239</v>
      </c>
      <c r="H678" s="121" t="s">
        <v>612</v>
      </c>
      <c r="I678" s="69" t="s">
        <v>248</v>
      </c>
      <c r="J678" s="69" t="s">
        <v>217</v>
      </c>
      <c r="K678" s="121" t="s">
        <v>1065</v>
      </c>
      <c r="L678" s="87" t="s">
        <v>1592</v>
      </c>
      <c r="M678" s="72">
        <v>1837360</v>
      </c>
      <c r="N678" s="66">
        <f t="shared" si="84"/>
        <v>1837360</v>
      </c>
      <c r="O678" s="137">
        <v>44690</v>
      </c>
      <c r="P678" s="72">
        <f t="shared" si="85"/>
        <v>2122019</v>
      </c>
      <c r="Q678" s="72">
        <f t="shared" si="86"/>
        <v>2122019</v>
      </c>
      <c r="R678" s="129">
        <f t="shared" si="87"/>
        <v>2122019</v>
      </c>
      <c r="S678" s="204" t="e">
        <f t="shared" si="88"/>
        <v>#REF!</v>
      </c>
      <c r="T678" s="125"/>
      <c r="U678" s="126">
        <f t="shared" si="81"/>
        <v>570</v>
      </c>
      <c r="V678" s="127">
        <f t="shared" si="83"/>
        <v>45260</v>
      </c>
      <c r="W678" s="128">
        <f>VLOOKUP(V678,IPC!$B$9:$D$855,3,2)</f>
        <v>137.09</v>
      </c>
      <c r="X678" s="128">
        <f>VLOOKUP(O678,IPC!$B$9:$D$855,3,1)</f>
        <v>118.7</v>
      </c>
    </row>
    <row r="679" spans="1:24" s="67" customFormat="1" x14ac:dyDescent="0.25">
      <c r="A679" s="67" t="s">
        <v>76</v>
      </c>
      <c r="B679" s="134" t="s">
        <v>42</v>
      </c>
      <c r="C679" s="258"/>
      <c r="D679" s="296" t="s">
        <v>485</v>
      </c>
      <c r="E679" s="288">
        <v>900207526</v>
      </c>
      <c r="F679" s="83" t="s">
        <v>548</v>
      </c>
      <c r="G679" s="121" t="s">
        <v>239</v>
      </c>
      <c r="H679" s="121" t="s">
        <v>612</v>
      </c>
      <c r="I679" s="69" t="s">
        <v>248</v>
      </c>
      <c r="J679" s="69" t="s">
        <v>217</v>
      </c>
      <c r="K679" s="121" t="s">
        <v>1066</v>
      </c>
      <c r="L679" s="87" t="s">
        <v>1593</v>
      </c>
      <c r="M679" s="72">
        <v>2993083.6</v>
      </c>
      <c r="N679" s="66">
        <f t="shared" si="84"/>
        <v>2993083.6</v>
      </c>
      <c r="O679" s="137">
        <v>44690</v>
      </c>
      <c r="P679" s="72">
        <f t="shared" si="85"/>
        <v>3456797</v>
      </c>
      <c r="Q679" s="72">
        <f t="shared" si="86"/>
        <v>3456797</v>
      </c>
      <c r="R679" s="129">
        <f t="shared" si="87"/>
        <v>3456797</v>
      </c>
      <c r="S679" s="204" t="e">
        <f t="shared" si="88"/>
        <v>#REF!</v>
      </c>
      <c r="T679" s="125"/>
      <c r="U679" s="126">
        <f t="shared" si="81"/>
        <v>570</v>
      </c>
      <c r="V679" s="127">
        <f t="shared" si="83"/>
        <v>45260</v>
      </c>
      <c r="W679" s="128">
        <f>VLOOKUP(V679,IPC!$B$9:$D$855,3,2)</f>
        <v>137.09</v>
      </c>
      <c r="X679" s="128">
        <f>VLOOKUP(O679,IPC!$B$9:$D$855,3,1)</f>
        <v>118.7</v>
      </c>
    </row>
    <row r="680" spans="1:24" s="67" customFormat="1" x14ac:dyDescent="0.25">
      <c r="A680" s="67" t="s">
        <v>76</v>
      </c>
      <c r="B680" s="134" t="s">
        <v>42</v>
      </c>
      <c r="C680" s="258"/>
      <c r="D680" s="296" t="s">
        <v>485</v>
      </c>
      <c r="E680" s="288">
        <v>900207526</v>
      </c>
      <c r="F680" s="83" t="s">
        <v>548</v>
      </c>
      <c r="G680" s="121" t="s">
        <v>239</v>
      </c>
      <c r="H680" s="121" t="s">
        <v>612</v>
      </c>
      <c r="I680" s="69" t="s">
        <v>248</v>
      </c>
      <c r="J680" s="69" t="s">
        <v>217</v>
      </c>
      <c r="K680" s="121" t="s">
        <v>1067</v>
      </c>
      <c r="L680" s="87" t="s">
        <v>1594</v>
      </c>
      <c r="M680" s="72">
        <v>5367500</v>
      </c>
      <c r="N680" s="66">
        <f t="shared" si="84"/>
        <v>5367500</v>
      </c>
      <c r="O680" s="137">
        <v>44745</v>
      </c>
      <c r="P680" s="72">
        <f t="shared" si="85"/>
        <v>6118156</v>
      </c>
      <c r="Q680" s="72">
        <f t="shared" si="86"/>
        <v>6118156</v>
      </c>
      <c r="R680" s="129">
        <f t="shared" si="87"/>
        <v>6118156</v>
      </c>
      <c r="S680" s="204" t="e">
        <f t="shared" si="88"/>
        <v>#REF!</v>
      </c>
      <c r="T680" s="125"/>
      <c r="U680" s="126">
        <f t="shared" si="81"/>
        <v>515</v>
      </c>
      <c r="V680" s="127">
        <f t="shared" si="83"/>
        <v>45260</v>
      </c>
      <c r="W680" s="128">
        <f>VLOOKUP(V680,IPC!$B$9:$D$855,3,2)</f>
        <v>137.09</v>
      </c>
      <c r="X680" s="128">
        <f>VLOOKUP(O680,IPC!$B$9:$D$855,3,1)</f>
        <v>120.27</v>
      </c>
    </row>
    <row r="681" spans="1:24" s="67" customFormat="1" x14ac:dyDescent="0.25">
      <c r="A681" s="67" t="s">
        <v>76</v>
      </c>
      <c r="B681" s="134" t="s">
        <v>42</v>
      </c>
      <c r="C681" s="258"/>
      <c r="D681" s="296" t="s">
        <v>485</v>
      </c>
      <c r="E681" s="288">
        <v>900207526</v>
      </c>
      <c r="F681" s="83" t="s">
        <v>548</v>
      </c>
      <c r="G681" s="121" t="s">
        <v>239</v>
      </c>
      <c r="H681" s="121" t="s">
        <v>612</v>
      </c>
      <c r="I681" s="69" t="s">
        <v>248</v>
      </c>
      <c r="J681" s="69" t="s">
        <v>217</v>
      </c>
      <c r="K681" s="121" t="s">
        <v>1068</v>
      </c>
      <c r="L681" s="87" t="s">
        <v>1595</v>
      </c>
      <c r="M681" s="72">
        <v>4628019</v>
      </c>
      <c r="N681" s="66">
        <f t="shared" si="84"/>
        <v>4628019</v>
      </c>
      <c r="O681" s="137">
        <v>44621</v>
      </c>
      <c r="P681" s="72">
        <f t="shared" si="85"/>
        <v>5457209</v>
      </c>
      <c r="Q681" s="72">
        <f t="shared" si="86"/>
        <v>5457209</v>
      </c>
      <c r="R681" s="129">
        <f t="shared" si="87"/>
        <v>5457209</v>
      </c>
      <c r="S681" s="204" t="e">
        <f t="shared" si="88"/>
        <v>#REF!</v>
      </c>
      <c r="T681" s="125"/>
      <c r="U681" s="126">
        <f t="shared" si="81"/>
        <v>639</v>
      </c>
      <c r="V681" s="127">
        <f t="shared" si="83"/>
        <v>45260</v>
      </c>
      <c r="W681" s="128">
        <f>VLOOKUP(V681,IPC!$B$9:$D$855,3,2)</f>
        <v>137.09</v>
      </c>
      <c r="X681" s="128">
        <f>VLOOKUP(O681,IPC!$B$9:$D$855,3,1)</f>
        <v>116.26</v>
      </c>
    </row>
    <row r="682" spans="1:24" s="67" customFormat="1" x14ac:dyDescent="0.25">
      <c r="A682" s="67" t="s">
        <v>76</v>
      </c>
      <c r="B682" s="134" t="s">
        <v>42</v>
      </c>
      <c r="C682" s="258"/>
      <c r="D682" s="296" t="s">
        <v>486</v>
      </c>
      <c r="E682" s="288">
        <v>900155383</v>
      </c>
      <c r="F682" s="83" t="s">
        <v>549</v>
      </c>
      <c r="G682" s="121" t="s">
        <v>239</v>
      </c>
      <c r="H682" s="121" t="s">
        <v>613</v>
      </c>
      <c r="I682" s="69" t="s">
        <v>248</v>
      </c>
      <c r="J682" s="69" t="s">
        <v>217</v>
      </c>
      <c r="K682" s="121" t="s">
        <v>1069</v>
      </c>
      <c r="L682" s="87" t="s">
        <v>1596</v>
      </c>
      <c r="M682" s="72">
        <v>825550</v>
      </c>
      <c r="N682" s="66">
        <f t="shared" si="84"/>
        <v>825550</v>
      </c>
      <c r="O682" s="137">
        <v>44995</v>
      </c>
      <c r="P682" s="72">
        <f t="shared" si="85"/>
        <v>858880</v>
      </c>
      <c r="Q682" s="72">
        <f t="shared" si="86"/>
        <v>858880</v>
      </c>
      <c r="R682" s="129">
        <f t="shared" si="87"/>
        <v>858880</v>
      </c>
      <c r="S682" s="204" t="e">
        <f t="shared" si="88"/>
        <v>#REF!</v>
      </c>
      <c r="T682" s="125"/>
      <c r="U682" s="126">
        <f t="shared" si="81"/>
        <v>265</v>
      </c>
      <c r="V682" s="127">
        <f t="shared" si="83"/>
        <v>45260</v>
      </c>
      <c r="W682" s="128">
        <f>VLOOKUP(V682,IPC!$B$9:$D$855,3,2)</f>
        <v>137.09</v>
      </c>
      <c r="X682" s="128">
        <f>VLOOKUP(O682,IPC!$B$9:$D$855,3,1)</f>
        <v>131.77000000000001</v>
      </c>
    </row>
    <row r="683" spans="1:24" s="67" customFormat="1" x14ac:dyDescent="0.25">
      <c r="A683" s="67" t="s">
        <v>76</v>
      </c>
      <c r="B683" s="134" t="s">
        <v>42</v>
      </c>
      <c r="C683" s="258"/>
      <c r="D683" s="296" t="s">
        <v>486</v>
      </c>
      <c r="E683" s="288">
        <v>900155383</v>
      </c>
      <c r="F683" s="83" t="s">
        <v>549</v>
      </c>
      <c r="G683" s="121" t="s">
        <v>239</v>
      </c>
      <c r="H683" s="121" t="s">
        <v>613</v>
      </c>
      <c r="I683" s="69" t="s">
        <v>248</v>
      </c>
      <c r="J683" s="69" t="s">
        <v>217</v>
      </c>
      <c r="K683" s="121" t="s">
        <v>1070</v>
      </c>
      <c r="L683" s="87" t="s">
        <v>1597</v>
      </c>
      <c r="M683" s="72">
        <v>1398637.5</v>
      </c>
      <c r="N683" s="66">
        <f t="shared" si="84"/>
        <v>1398637.5</v>
      </c>
      <c r="O683" s="137">
        <v>44995</v>
      </c>
      <c r="P683" s="72">
        <f t="shared" si="85"/>
        <v>1455105</v>
      </c>
      <c r="Q683" s="72">
        <f t="shared" si="86"/>
        <v>1455105</v>
      </c>
      <c r="R683" s="129">
        <f t="shared" si="87"/>
        <v>1455105</v>
      </c>
      <c r="S683" s="204" t="e">
        <f t="shared" si="88"/>
        <v>#REF!</v>
      </c>
      <c r="T683" s="125"/>
      <c r="U683" s="126">
        <f t="shared" si="81"/>
        <v>265</v>
      </c>
      <c r="V683" s="127">
        <f t="shared" si="83"/>
        <v>45260</v>
      </c>
      <c r="W683" s="128">
        <f>VLOOKUP(V683,IPC!$B$9:$D$855,3,2)</f>
        <v>137.09</v>
      </c>
      <c r="X683" s="128">
        <f>VLOOKUP(O683,IPC!$B$9:$D$855,3,1)</f>
        <v>131.77000000000001</v>
      </c>
    </row>
    <row r="684" spans="1:24" s="67" customFormat="1" x14ac:dyDescent="0.25">
      <c r="A684" s="67" t="s">
        <v>76</v>
      </c>
      <c r="B684" s="134" t="s">
        <v>42</v>
      </c>
      <c r="C684" s="258"/>
      <c r="D684" s="296" t="s">
        <v>486</v>
      </c>
      <c r="E684" s="288">
        <v>900155383</v>
      </c>
      <c r="F684" s="83" t="s">
        <v>549</v>
      </c>
      <c r="G684" s="121" t="s">
        <v>239</v>
      </c>
      <c r="H684" s="121" t="s">
        <v>613</v>
      </c>
      <c r="I684" s="69" t="s">
        <v>248</v>
      </c>
      <c r="J684" s="69" t="s">
        <v>217</v>
      </c>
      <c r="K684" s="121" t="s">
        <v>1071</v>
      </c>
      <c r="L684" s="87" t="s">
        <v>1598</v>
      </c>
      <c r="M684" s="72">
        <v>1755000</v>
      </c>
      <c r="N684" s="66">
        <f t="shared" si="84"/>
        <v>1755000</v>
      </c>
      <c r="O684" s="137">
        <v>44998</v>
      </c>
      <c r="P684" s="72">
        <f t="shared" si="85"/>
        <v>1825855</v>
      </c>
      <c r="Q684" s="72">
        <f t="shared" si="86"/>
        <v>1825855</v>
      </c>
      <c r="R684" s="129">
        <f t="shared" si="87"/>
        <v>1825855</v>
      </c>
      <c r="S684" s="204" t="e">
        <f t="shared" si="88"/>
        <v>#REF!</v>
      </c>
      <c r="T684" s="125"/>
      <c r="U684" s="126">
        <f t="shared" si="81"/>
        <v>262</v>
      </c>
      <c r="V684" s="127">
        <f t="shared" si="83"/>
        <v>45260</v>
      </c>
      <c r="W684" s="128">
        <f>VLOOKUP(V684,IPC!$B$9:$D$855,3,2)</f>
        <v>137.09</v>
      </c>
      <c r="X684" s="128">
        <f>VLOOKUP(O684,IPC!$B$9:$D$855,3,1)</f>
        <v>131.77000000000001</v>
      </c>
    </row>
    <row r="685" spans="1:24" s="67" customFormat="1" x14ac:dyDescent="0.25">
      <c r="A685" s="67" t="s">
        <v>76</v>
      </c>
      <c r="B685" s="134" t="s">
        <v>42</v>
      </c>
      <c r="C685" s="258"/>
      <c r="D685" s="296" t="s">
        <v>486</v>
      </c>
      <c r="E685" s="288">
        <v>900155383</v>
      </c>
      <c r="F685" s="83" t="s">
        <v>549</v>
      </c>
      <c r="G685" s="121" t="s">
        <v>239</v>
      </c>
      <c r="H685" s="121" t="s">
        <v>613</v>
      </c>
      <c r="I685" s="69" t="s">
        <v>248</v>
      </c>
      <c r="J685" s="69" t="s">
        <v>217</v>
      </c>
      <c r="K685" s="121" t="s">
        <v>1072</v>
      </c>
      <c r="L685" s="87" t="s">
        <v>1599</v>
      </c>
      <c r="M685" s="72">
        <v>1308450</v>
      </c>
      <c r="N685" s="66">
        <f t="shared" si="84"/>
        <v>1308450</v>
      </c>
      <c r="O685" s="137">
        <v>45018</v>
      </c>
      <c r="P685" s="72">
        <f t="shared" si="85"/>
        <v>1350718</v>
      </c>
      <c r="Q685" s="72">
        <f t="shared" si="86"/>
        <v>1350718</v>
      </c>
      <c r="R685" s="129">
        <f t="shared" si="87"/>
        <v>1350718</v>
      </c>
      <c r="S685" s="204" t="e">
        <f t="shared" si="88"/>
        <v>#REF!</v>
      </c>
      <c r="T685" s="125"/>
      <c r="U685" s="126">
        <f t="shared" si="81"/>
        <v>242</v>
      </c>
      <c r="V685" s="127">
        <f t="shared" si="83"/>
        <v>45260</v>
      </c>
      <c r="W685" s="128">
        <f>VLOOKUP(V685,IPC!$B$9:$D$855,3,2)</f>
        <v>137.09</v>
      </c>
      <c r="X685" s="128">
        <f>VLOOKUP(O685,IPC!$B$9:$D$855,3,1)</f>
        <v>132.80000000000001</v>
      </c>
    </row>
    <row r="686" spans="1:24" s="67" customFormat="1" x14ac:dyDescent="0.25">
      <c r="A686" s="67" t="s">
        <v>76</v>
      </c>
      <c r="B686" s="134" t="s">
        <v>42</v>
      </c>
      <c r="C686" s="258"/>
      <c r="D686" s="296" t="s">
        <v>486</v>
      </c>
      <c r="E686" s="288">
        <v>900155383</v>
      </c>
      <c r="F686" s="83" t="s">
        <v>549</v>
      </c>
      <c r="G686" s="121" t="s">
        <v>239</v>
      </c>
      <c r="H686" s="121" t="s">
        <v>613</v>
      </c>
      <c r="I686" s="69" t="s">
        <v>248</v>
      </c>
      <c r="J686" s="69" t="s">
        <v>217</v>
      </c>
      <c r="K686" s="121" t="s">
        <v>1073</v>
      </c>
      <c r="L686" s="87" t="s">
        <v>1600</v>
      </c>
      <c r="M686" s="72">
        <v>1308450</v>
      </c>
      <c r="N686" s="66">
        <f t="shared" si="84"/>
        <v>1308450</v>
      </c>
      <c r="O686" s="137">
        <v>45018</v>
      </c>
      <c r="P686" s="72">
        <f t="shared" si="85"/>
        <v>1350718</v>
      </c>
      <c r="Q686" s="72">
        <f t="shared" si="86"/>
        <v>1350718</v>
      </c>
      <c r="R686" s="129">
        <f t="shared" si="87"/>
        <v>1350718</v>
      </c>
      <c r="S686" s="204" t="e">
        <f t="shared" si="88"/>
        <v>#REF!</v>
      </c>
      <c r="T686" s="125"/>
      <c r="U686" s="126">
        <f t="shared" si="81"/>
        <v>242</v>
      </c>
      <c r="V686" s="127">
        <f t="shared" si="83"/>
        <v>45260</v>
      </c>
      <c r="W686" s="128">
        <f>VLOOKUP(V686,IPC!$B$9:$D$855,3,2)</f>
        <v>137.09</v>
      </c>
      <c r="X686" s="128">
        <f>VLOOKUP(O686,IPC!$B$9:$D$855,3,1)</f>
        <v>132.80000000000001</v>
      </c>
    </row>
    <row r="687" spans="1:24" s="67" customFormat="1" x14ac:dyDescent="0.25">
      <c r="A687" s="67" t="s">
        <v>76</v>
      </c>
      <c r="B687" s="134" t="s">
        <v>42</v>
      </c>
      <c r="C687" s="258"/>
      <c r="D687" s="296" t="s">
        <v>486</v>
      </c>
      <c r="E687" s="288">
        <v>900155383</v>
      </c>
      <c r="F687" s="83" t="s">
        <v>549</v>
      </c>
      <c r="G687" s="121" t="s">
        <v>239</v>
      </c>
      <c r="H687" s="121" t="s">
        <v>613</v>
      </c>
      <c r="I687" s="69" t="s">
        <v>248</v>
      </c>
      <c r="J687" s="69" t="s">
        <v>217</v>
      </c>
      <c r="K687" s="121" t="s">
        <v>1074</v>
      </c>
      <c r="L687" s="87" t="s">
        <v>1601</v>
      </c>
      <c r="M687" s="72">
        <v>1531725</v>
      </c>
      <c r="N687" s="66">
        <f t="shared" si="84"/>
        <v>1531725</v>
      </c>
      <c r="O687" s="137">
        <v>45030</v>
      </c>
      <c r="P687" s="72">
        <f t="shared" si="85"/>
        <v>1581206</v>
      </c>
      <c r="Q687" s="72">
        <f t="shared" si="86"/>
        <v>1581206</v>
      </c>
      <c r="R687" s="129">
        <f t="shared" si="87"/>
        <v>1581206</v>
      </c>
      <c r="S687" s="204" t="e">
        <f t="shared" si="88"/>
        <v>#REF!</v>
      </c>
      <c r="T687" s="125"/>
      <c r="U687" s="126">
        <f t="shared" si="81"/>
        <v>230</v>
      </c>
      <c r="V687" s="127">
        <f t="shared" si="83"/>
        <v>45260</v>
      </c>
      <c r="W687" s="128">
        <f>VLOOKUP(V687,IPC!$B$9:$D$855,3,2)</f>
        <v>137.09</v>
      </c>
      <c r="X687" s="128">
        <f>VLOOKUP(O687,IPC!$B$9:$D$855,3,1)</f>
        <v>132.80000000000001</v>
      </c>
    </row>
    <row r="688" spans="1:24" s="67" customFormat="1" x14ac:dyDescent="0.25">
      <c r="A688" s="67" t="s">
        <v>76</v>
      </c>
      <c r="B688" s="134" t="s">
        <v>42</v>
      </c>
      <c r="C688" s="258"/>
      <c r="D688" s="296" t="s">
        <v>486</v>
      </c>
      <c r="E688" s="288">
        <v>900155383</v>
      </c>
      <c r="F688" s="83" t="s">
        <v>549</v>
      </c>
      <c r="G688" s="121" t="s">
        <v>239</v>
      </c>
      <c r="H688" s="121" t="s">
        <v>613</v>
      </c>
      <c r="I688" s="69" t="s">
        <v>248</v>
      </c>
      <c r="J688" s="69" t="s">
        <v>217</v>
      </c>
      <c r="K688" s="121" t="s">
        <v>1075</v>
      </c>
      <c r="L688" s="87" t="s">
        <v>1602</v>
      </c>
      <c r="M688" s="72">
        <v>1813500</v>
      </c>
      <c r="N688" s="66">
        <f t="shared" si="84"/>
        <v>1813500</v>
      </c>
      <c r="O688" s="137">
        <v>45030</v>
      </c>
      <c r="P688" s="72">
        <f t="shared" si="85"/>
        <v>1872084</v>
      </c>
      <c r="Q688" s="72">
        <f t="shared" si="86"/>
        <v>1872084</v>
      </c>
      <c r="R688" s="129">
        <f t="shared" si="87"/>
        <v>1872084</v>
      </c>
      <c r="S688" s="204" t="e">
        <f t="shared" si="88"/>
        <v>#REF!</v>
      </c>
      <c r="T688" s="125"/>
      <c r="U688" s="126">
        <f t="shared" si="81"/>
        <v>230</v>
      </c>
      <c r="V688" s="127">
        <f t="shared" si="83"/>
        <v>45260</v>
      </c>
      <c r="W688" s="128">
        <f>VLOOKUP(V688,IPC!$B$9:$D$855,3,2)</f>
        <v>137.09</v>
      </c>
      <c r="X688" s="128">
        <f>VLOOKUP(O688,IPC!$B$9:$D$855,3,1)</f>
        <v>132.80000000000001</v>
      </c>
    </row>
    <row r="689" spans="1:24" s="67" customFormat="1" x14ac:dyDescent="0.25">
      <c r="A689" s="67" t="s">
        <v>76</v>
      </c>
      <c r="B689" s="134" t="s">
        <v>42</v>
      </c>
      <c r="C689" s="258"/>
      <c r="D689" s="296" t="s">
        <v>486</v>
      </c>
      <c r="E689" s="288">
        <v>900155383</v>
      </c>
      <c r="F689" s="83" t="s">
        <v>549</v>
      </c>
      <c r="G689" s="121" t="s">
        <v>239</v>
      </c>
      <c r="H689" s="121" t="s">
        <v>613</v>
      </c>
      <c r="I689" s="69" t="s">
        <v>248</v>
      </c>
      <c r="J689" s="69" t="s">
        <v>217</v>
      </c>
      <c r="K689" s="121" t="s">
        <v>1076</v>
      </c>
      <c r="L689" s="87" t="s">
        <v>1603</v>
      </c>
      <c r="M689" s="72">
        <v>775000</v>
      </c>
      <c r="N689" s="66">
        <f t="shared" si="84"/>
        <v>775000</v>
      </c>
      <c r="O689" s="137">
        <v>45034</v>
      </c>
      <c r="P689" s="72">
        <f t="shared" si="85"/>
        <v>800036</v>
      </c>
      <c r="Q689" s="72">
        <f t="shared" si="86"/>
        <v>800036</v>
      </c>
      <c r="R689" s="129">
        <f t="shared" si="87"/>
        <v>800036</v>
      </c>
      <c r="S689" s="204" t="e">
        <f t="shared" si="88"/>
        <v>#REF!</v>
      </c>
      <c r="T689" s="125"/>
      <c r="U689" s="126">
        <f t="shared" si="81"/>
        <v>226</v>
      </c>
      <c r="V689" s="127">
        <f t="shared" si="83"/>
        <v>45260</v>
      </c>
      <c r="W689" s="128">
        <f>VLOOKUP(V689,IPC!$B$9:$D$855,3,2)</f>
        <v>137.09</v>
      </c>
      <c r="X689" s="128">
        <f>VLOOKUP(O689,IPC!$B$9:$D$855,3,1)</f>
        <v>132.80000000000001</v>
      </c>
    </row>
    <row r="690" spans="1:24" s="67" customFormat="1" x14ac:dyDescent="0.25">
      <c r="A690" s="67" t="s">
        <v>76</v>
      </c>
      <c r="B690" s="134" t="s">
        <v>42</v>
      </c>
      <c r="C690" s="258"/>
      <c r="D690" s="296" t="s">
        <v>486</v>
      </c>
      <c r="E690" s="288">
        <v>900155383</v>
      </c>
      <c r="F690" s="83" t="s">
        <v>549</v>
      </c>
      <c r="G690" s="121" t="s">
        <v>239</v>
      </c>
      <c r="H690" s="121" t="s">
        <v>613</v>
      </c>
      <c r="I690" s="69" t="s">
        <v>248</v>
      </c>
      <c r="J690" s="69" t="s">
        <v>217</v>
      </c>
      <c r="K690" s="121" t="s">
        <v>1077</v>
      </c>
      <c r="L690" s="87" t="s">
        <v>1604</v>
      </c>
      <c r="M690" s="72">
        <v>1746225</v>
      </c>
      <c r="N690" s="66">
        <f t="shared" si="84"/>
        <v>1746225</v>
      </c>
      <c r="O690" s="137">
        <v>45035</v>
      </c>
      <c r="P690" s="72">
        <f t="shared" si="85"/>
        <v>1802635</v>
      </c>
      <c r="Q690" s="72">
        <f t="shared" si="86"/>
        <v>1802635</v>
      </c>
      <c r="R690" s="129">
        <f t="shared" si="87"/>
        <v>1802635</v>
      </c>
      <c r="S690" s="204" t="e">
        <f t="shared" si="88"/>
        <v>#REF!</v>
      </c>
      <c r="T690" s="125"/>
      <c r="U690" s="126">
        <f t="shared" si="81"/>
        <v>225</v>
      </c>
      <c r="V690" s="127">
        <f t="shared" si="83"/>
        <v>45260</v>
      </c>
      <c r="W690" s="128">
        <f>VLOOKUP(V690,IPC!$B$9:$D$855,3,2)</f>
        <v>137.09</v>
      </c>
      <c r="X690" s="128">
        <f>VLOOKUP(O690,IPC!$B$9:$D$855,3,1)</f>
        <v>132.80000000000001</v>
      </c>
    </row>
    <row r="691" spans="1:24" s="67" customFormat="1" x14ac:dyDescent="0.25">
      <c r="A691" s="67" t="s">
        <v>76</v>
      </c>
      <c r="B691" s="134" t="s">
        <v>42</v>
      </c>
      <c r="C691" s="258"/>
      <c r="D691" s="296" t="s">
        <v>486</v>
      </c>
      <c r="E691" s="288">
        <v>900155383</v>
      </c>
      <c r="F691" s="83" t="s">
        <v>549</v>
      </c>
      <c r="G691" s="121" t="s">
        <v>239</v>
      </c>
      <c r="H691" s="121" t="s">
        <v>613</v>
      </c>
      <c r="I691" s="69" t="s">
        <v>248</v>
      </c>
      <c r="J691" s="69" t="s">
        <v>217</v>
      </c>
      <c r="K691" s="121" t="s">
        <v>1078</v>
      </c>
      <c r="L691" s="87" t="s">
        <v>1605</v>
      </c>
      <c r="M691" s="72">
        <v>1609725</v>
      </c>
      <c r="N691" s="66">
        <f t="shared" si="84"/>
        <v>1609725</v>
      </c>
      <c r="O691" s="137">
        <v>45036</v>
      </c>
      <c r="P691" s="72">
        <f t="shared" si="85"/>
        <v>1661726</v>
      </c>
      <c r="Q691" s="72">
        <f t="shared" si="86"/>
        <v>1661726</v>
      </c>
      <c r="R691" s="129">
        <f t="shared" si="87"/>
        <v>1661726</v>
      </c>
      <c r="S691" s="204" t="e">
        <f t="shared" si="88"/>
        <v>#REF!</v>
      </c>
      <c r="T691" s="125"/>
      <c r="U691" s="126">
        <f t="shared" si="81"/>
        <v>224</v>
      </c>
      <c r="V691" s="127">
        <f t="shared" si="83"/>
        <v>45260</v>
      </c>
      <c r="W691" s="128">
        <f>VLOOKUP(V691,IPC!$B$9:$D$855,3,2)</f>
        <v>137.09</v>
      </c>
      <c r="X691" s="128">
        <f>VLOOKUP(O691,IPC!$B$9:$D$855,3,1)</f>
        <v>132.80000000000001</v>
      </c>
    </row>
    <row r="692" spans="1:24" s="67" customFormat="1" x14ac:dyDescent="0.25">
      <c r="A692" s="67" t="s">
        <v>76</v>
      </c>
      <c r="B692" s="134" t="s">
        <v>42</v>
      </c>
      <c r="C692" s="258"/>
      <c r="D692" s="296" t="s">
        <v>486</v>
      </c>
      <c r="E692" s="288">
        <v>900155383</v>
      </c>
      <c r="F692" s="83" t="s">
        <v>549</v>
      </c>
      <c r="G692" s="121" t="s">
        <v>239</v>
      </c>
      <c r="H692" s="121" t="s">
        <v>613</v>
      </c>
      <c r="I692" s="69" t="s">
        <v>248</v>
      </c>
      <c r="J692" s="69" t="s">
        <v>217</v>
      </c>
      <c r="K692" s="121" t="s">
        <v>1079</v>
      </c>
      <c r="L692" s="87" t="s">
        <v>1606</v>
      </c>
      <c r="M692" s="72">
        <v>1199250</v>
      </c>
      <c r="N692" s="66">
        <f t="shared" si="84"/>
        <v>1199250</v>
      </c>
      <c r="O692" s="137">
        <v>45036</v>
      </c>
      <c r="P692" s="72">
        <f t="shared" si="85"/>
        <v>1237991</v>
      </c>
      <c r="Q692" s="72">
        <f t="shared" si="86"/>
        <v>1237991</v>
      </c>
      <c r="R692" s="129">
        <f t="shared" si="87"/>
        <v>1237991</v>
      </c>
      <c r="S692" s="204" t="e">
        <f t="shared" si="88"/>
        <v>#REF!</v>
      </c>
      <c r="T692" s="125"/>
      <c r="U692" s="126">
        <f t="shared" si="81"/>
        <v>224</v>
      </c>
      <c r="V692" s="127">
        <f t="shared" si="83"/>
        <v>45260</v>
      </c>
      <c r="W692" s="128">
        <f>VLOOKUP(V692,IPC!$B$9:$D$855,3,2)</f>
        <v>137.09</v>
      </c>
      <c r="X692" s="128">
        <f>VLOOKUP(O692,IPC!$B$9:$D$855,3,1)</f>
        <v>132.80000000000001</v>
      </c>
    </row>
    <row r="693" spans="1:24" s="67" customFormat="1" x14ac:dyDescent="0.25">
      <c r="A693" s="67" t="s">
        <v>76</v>
      </c>
      <c r="B693" s="134" t="s">
        <v>42</v>
      </c>
      <c r="C693" s="258"/>
      <c r="D693" s="296" t="s">
        <v>486</v>
      </c>
      <c r="E693" s="288">
        <v>900155383</v>
      </c>
      <c r="F693" s="83" t="s">
        <v>549</v>
      </c>
      <c r="G693" s="121" t="s">
        <v>239</v>
      </c>
      <c r="H693" s="121" t="s">
        <v>613</v>
      </c>
      <c r="I693" s="69" t="s">
        <v>248</v>
      </c>
      <c r="J693" s="69" t="s">
        <v>217</v>
      </c>
      <c r="K693" s="121" t="s">
        <v>1080</v>
      </c>
      <c r="L693" s="87" t="s">
        <v>1607</v>
      </c>
      <c r="M693" s="72">
        <v>1310400</v>
      </c>
      <c r="N693" s="66">
        <f t="shared" si="84"/>
        <v>1310400</v>
      </c>
      <c r="O693" s="137">
        <v>45048</v>
      </c>
      <c r="P693" s="72">
        <f t="shared" si="85"/>
        <v>1346849</v>
      </c>
      <c r="Q693" s="72">
        <f t="shared" si="86"/>
        <v>1346849</v>
      </c>
      <c r="R693" s="129">
        <f t="shared" si="87"/>
        <v>1346849</v>
      </c>
      <c r="S693" s="204" t="e">
        <f t="shared" si="88"/>
        <v>#REF!</v>
      </c>
      <c r="T693" s="125"/>
      <c r="U693" s="126">
        <f t="shared" si="81"/>
        <v>212</v>
      </c>
      <c r="V693" s="127">
        <f t="shared" si="83"/>
        <v>45260</v>
      </c>
      <c r="W693" s="128">
        <f>VLOOKUP(V693,IPC!$B$9:$D$855,3,2)</f>
        <v>137.09</v>
      </c>
      <c r="X693" s="128">
        <f>VLOOKUP(O693,IPC!$B$9:$D$855,3,1)</f>
        <v>133.38</v>
      </c>
    </row>
    <row r="694" spans="1:24" s="67" customFormat="1" x14ac:dyDescent="0.25">
      <c r="A694" s="67" t="s">
        <v>76</v>
      </c>
      <c r="B694" s="134" t="s">
        <v>42</v>
      </c>
      <c r="C694" s="258"/>
      <c r="D694" s="296" t="s">
        <v>486</v>
      </c>
      <c r="E694" s="288">
        <v>900155383</v>
      </c>
      <c r="F694" s="83" t="s">
        <v>549</v>
      </c>
      <c r="G694" s="121" t="s">
        <v>239</v>
      </c>
      <c r="H694" s="121" t="s">
        <v>613</v>
      </c>
      <c r="I694" s="69" t="s">
        <v>248</v>
      </c>
      <c r="J694" s="69" t="s">
        <v>217</v>
      </c>
      <c r="K694" s="121" t="s">
        <v>1081</v>
      </c>
      <c r="L694" s="87" t="s">
        <v>1608</v>
      </c>
      <c r="M694" s="72">
        <v>600000</v>
      </c>
      <c r="N694" s="66">
        <f t="shared" si="84"/>
        <v>600000</v>
      </c>
      <c r="O694" s="137">
        <v>45048</v>
      </c>
      <c r="P694" s="72">
        <f t="shared" si="85"/>
        <v>616689</v>
      </c>
      <c r="Q694" s="72">
        <f t="shared" si="86"/>
        <v>616689</v>
      </c>
      <c r="R694" s="129">
        <f t="shared" si="87"/>
        <v>616689</v>
      </c>
      <c r="S694" s="204" t="e">
        <f t="shared" si="88"/>
        <v>#REF!</v>
      </c>
      <c r="T694" s="125"/>
      <c r="U694" s="126">
        <f t="shared" si="81"/>
        <v>212</v>
      </c>
      <c r="V694" s="127">
        <f t="shared" si="83"/>
        <v>45260</v>
      </c>
      <c r="W694" s="128">
        <f>VLOOKUP(V694,IPC!$B$9:$D$855,3,2)</f>
        <v>137.09</v>
      </c>
      <c r="X694" s="128">
        <f>VLOOKUP(O694,IPC!$B$9:$D$855,3,1)</f>
        <v>133.38</v>
      </c>
    </row>
    <row r="695" spans="1:24" s="67" customFormat="1" x14ac:dyDescent="0.25">
      <c r="A695" s="67" t="s">
        <v>76</v>
      </c>
      <c r="B695" s="134" t="s">
        <v>42</v>
      </c>
      <c r="C695" s="258"/>
      <c r="D695" s="296" t="s">
        <v>486</v>
      </c>
      <c r="E695" s="288">
        <v>900155383</v>
      </c>
      <c r="F695" s="83" t="s">
        <v>549</v>
      </c>
      <c r="G695" s="121" t="s">
        <v>239</v>
      </c>
      <c r="H695" s="121" t="s">
        <v>613</v>
      </c>
      <c r="I695" s="69" t="s">
        <v>248</v>
      </c>
      <c r="J695" s="69" t="s">
        <v>217</v>
      </c>
      <c r="K695" s="121" t="s">
        <v>1082</v>
      </c>
      <c r="L695" s="87" t="s">
        <v>1609</v>
      </c>
      <c r="M695" s="72">
        <v>172500</v>
      </c>
      <c r="N695" s="66">
        <f t="shared" si="84"/>
        <v>172500</v>
      </c>
      <c r="O695" s="137">
        <v>45060</v>
      </c>
      <c r="P695" s="72">
        <f t="shared" si="85"/>
        <v>177298</v>
      </c>
      <c r="Q695" s="72">
        <f t="shared" si="86"/>
        <v>177298</v>
      </c>
      <c r="R695" s="129">
        <f t="shared" si="87"/>
        <v>177298</v>
      </c>
      <c r="S695" s="204" t="e">
        <f t="shared" si="88"/>
        <v>#REF!</v>
      </c>
      <c r="T695" s="125"/>
      <c r="U695" s="126">
        <f t="shared" si="81"/>
        <v>200</v>
      </c>
      <c r="V695" s="127">
        <f t="shared" si="83"/>
        <v>45260</v>
      </c>
      <c r="W695" s="128">
        <f>VLOOKUP(V695,IPC!$B$9:$D$855,3,2)</f>
        <v>137.09</v>
      </c>
      <c r="X695" s="128">
        <f>VLOOKUP(O695,IPC!$B$9:$D$855,3,1)</f>
        <v>133.38</v>
      </c>
    </row>
    <row r="696" spans="1:24" s="67" customFormat="1" x14ac:dyDescent="0.25">
      <c r="A696" s="67" t="s">
        <v>76</v>
      </c>
      <c r="B696" s="134" t="s">
        <v>42</v>
      </c>
      <c r="C696" s="258"/>
      <c r="D696" s="296" t="s">
        <v>486</v>
      </c>
      <c r="E696" s="288">
        <v>900155383</v>
      </c>
      <c r="F696" s="83" t="s">
        <v>549</v>
      </c>
      <c r="G696" s="121" t="s">
        <v>239</v>
      </c>
      <c r="H696" s="121" t="s">
        <v>613</v>
      </c>
      <c r="I696" s="69" t="s">
        <v>248</v>
      </c>
      <c r="J696" s="69" t="s">
        <v>217</v>
      </c>
      <c r="K696" s="121" t="s">
        <v>1083</v>
      </c>
      <c r="L696" s="87" t="s">
        <v>1610</v>
      </c>
      <c r="M696" s="72">
        <v>1696500</v>
      </c>
      <c r="N696" s="66">
        <f t="shared" si="84"/>
        <v>1696500</v>
      </c>
      <c r="O696" s="137">
        <v>45064</v>
      </c>
      <c r="P696" s="72">
        <f t="shared" si="85"/>
        <v>1743689</v>
      </c>
      <c r="Q696" s="72">
        <f t="shared" si="86"/>
        <v>1743689</v>
      </c>
      <c r="R696" s="129">
        <f t="shared" si="87"/>
        <v>1743689</v>
      </c>
      <c r="S696" s="204" t="e">
        <f t="shared" si="88"/>
        <v>#REF!</v>
      </c>
      <c r="T696" s="125"/>
      <c r="U696" s="126">
        <f t="shared" si="81"/>
        <v>196</v>
      </c>
      <c r="V696" s="127">
        <f t="shared" si="83"/>
        <v>45260</v>
      </c>
      <c r="W696" s="128">
        <f>VLOOKUP(V696,IPC!$B$9:$D$855,3,2)</f>
        <v>137.09</v>
      </c>
      <c r="X696" s="128">
        <f>VLOOKUP(O696,IPC!$B$9:$D$855,3,1)</f>
        <v>133.38</v>
      </c>
    </row>
    <row r="697" spans="1:24" s="67" customFormat="1" x14ac:dyDescent="0.25">
      <c r="A697" s="67" t="s">
        <v>76</v>
      </c>
      <c r="B697" s="134" t="s">
        <v>42</v>
      </c>
      <c r="C697" s="258"/>
      <c r="D697" s="296" t="s">
        <v>486</v>
      </c>
      <c r="E697" s="288">
        <v>900155383</v>
      </c>
      <c r="F697" s="83" t="s">
        <v>549</v>
      </c>
      <c r="G697" s="121" t="s">
        <v>239</v>
      </c>
      <c r="H697" s="121" t="s">
        <v>613</v>
      </c>
      <c r="I697" s="69" t="s">
        <v>248</v>
      </c>
      <c r="J697" s="69" t="s">
        <v>217</v>
      </c>
      <c r="K697" s="121" t="s">
        <v>1084</v>
      </c>
      <c r="L697" s="87" t="s">
        <v>1611</v>
      </c>
      <c r="M697" s="72">
        <v>1061500</v>
      </c>
      <c r="N697" s="66">
        <f t="shared" si="84"/>
        <v>1061500</v>
      </c>
      <c r="O697" s="137">
        <v>45069</v>
      </c>
      <c r="P697" s="72">
        <f t="shared" si="85"/>
        <v>1091026</v>
      </c>
      <c r="Q697" s="72">
        <f t="shared" si="86"/>
        <v>1091026</v>
      </c>
      <c r="R697" s="129">
        <f t="shared" si="87"/>
        <v>1091026</v>
      </c>
      <c r="S697" s="204" t="e">
        <f t="shared" si="88"/>
        <v>#REF!</v>
      </c>
      <c r="T697" s="125"/>
      <c r="U697" s="126">
        <f t="shared" si="81"/>
        <v>191</v>
      </c>
      <c r="V697" s="127">
        <f t="shared" si="83"/>
        <v>45260</v>
      </c>
      <c r="W697" s="128">
        <f>VLOOKUP(V697,IPC!$B$9:$D$855,3,2)</f>
        <v>137.09</v>
      </c>
      <c r="X697" s="128">
        <f>VLOOKUP(O697,IPC!$B$9:$D$855,3,1)</f>
        <v>133.38</v>
      </c>
    </row>
    <row r="698" spans="1:24" s="67" customFormat="1" x14ac:dyDescent="0.25">
      <c r="A698" s="67" t="s">
        <v>76</v>
      </c>
      <c r="B698" s="134" t="s">
        <v>42</v>
      </c>
      <c r="C698" s="258"/>
      <c r="D698" s="296" t="s">
        <v>486</v>
      </c>
      <c r="E698" s="288">
        <v>900155383</v>
      </c>
      <c r="F698" s="83" t="s">
        <v>549</v>
      </c>
      <c r="G698" s="121" t="s">
        <v>239</v>
      </c>
      <c r="H698" s="121" t="s">
        <v>613</v>
      </c>
      <c r="I698" s="69" t="s">
        <v>248</v>
      </c>
      <c r="J698" s="69" t="s">
        <v>217</v>
      </c>
      <c r="K698" s="121" t="s">
        <v>1085</v>
      </c>
      <c r="L698" s="87" t="s">
        <v>1612</v>
      </c>
      <c r="M698" s="72">
        <v>702000</v>
      </c>
      <c r="N698" s="66">
        <f t="shared" si="84"/>
        <v>702000</v>
      </c>
      <c r="O698" s="137">
        <v>45109</v>
      </c>
      <c r="P698" s="72">
        <f t="shared" si="85"/>
        <v>715784</v>
      </c>
      <c r="Q698" s="72">
        <f t="shared" si="86"/>
        <v>715784</v>
      </c>
      <c r="R698" s="129">
        <f t="shared" si="87"/>
        <v>715784</v>
      </c>
      <c r="S698" s="204" t="e">
        <f t="shared" si="88"/>
        <v>#REF!</v>
      </c>
      <c r="T698" s="125"/>
      <c r="U698" s="126">
        <f t="shared" si="81"/>
        <v>151</v>
      </c>
      <c r="V698" s="127">
        <f t="shared" si="83"/>
        <v>45260</v>
      </c>
      <c r="W698" s="128">
        <f>VLOOKUP(V698,IPC!$B$9:$D$855,3,2)</f>
        <v>137.09</v>
      </c>
      <c r="X698" s="128">
        <f>VLOOKUP(O698,IPC!$B$9:$D$855,3,1)</f>
        <v>134.44999999999999</v>
      </c>
    </row>
    <row r="699" spans="1:24" s="67" customFormat="1" x14ac:dyDescent="0.25">
      <c r="A699" s="67" t="s">
        <v>76</v>
      </c>
      <c r="B699" s="134" t="s">
        <v>42</v>
      </c>
      <c r="C699" s="258"/>
      <c r="D699" s="296" t="s">
        <v>486</v>
      </c>
      <c r="E699" s="288">
        <v>900155383</v>
      </c>
      <c r="F699" s="83" t="s">
        <v>549</v>
      </c>
      <c r="G699" s="121" t="s">
        <v>239</v>
      </c>
      <c r="H699" s="121" t="s">
        <v>613</v>
      </c>
      <c r="I699" s="69" t="s">
        <v>248</v>
      </c>
      <c r="J699" s="69" t="s">
        <v>217</v>
      </c>
      <c r="K699" s="121" t="s">
        <v>1086</v>
      </c>
      <c r="L699" s="87" t="s">
        <v>1613</v>
      </c>
      <c r="M699" s="72">
        <v>951500</v>
      </c>
      <c r="N699" s="66">
        <f t="shared" si="84"/>
        <v>951500</v>
      </c>
      <c r="O699" s="137">
        <v>45109</v>
      </c>
      <c r="P699" s="72">
        <f t="shared" si="85"/>
        <v>970183</v>
      </c>
      <c r="Q699" s="72">
        <f t="shared" si="86"/>
        <v>970183</v>
      </c>
      <c r="R699" s="129">
        <f t="shared" si="87"/>
        <v>970183</v>
      </c>
      <c r="S699" s="204" t="e">
        <f t="shared" si="88"/>
        <v>#REF!</v>
      </c>
      <c r="T699" s="125"/>
      <c r="U699" s="126">
        <f t="shared" si="81"/>
        <v>151</v>
      </c>
      <c r="V699" s="127">
        <f t="shared" si="83"/>
        <v>45260</v>
      </c>
      <c r="W699" s="128">
        <f>VLOOKUP(V699,IPC!$B$9:$D$855,3,2)</f>
        <v>137.09</v>
      </c>
      <c r="X699" s="128">
        <f>VLOOKUP(O699,IPC!$B$9:$D$855,3,1)</f>
        <v>134.44999999999999</v>
      </c>
    </row>
    <row r="700" spans="1:24" s="67" customFormat="1" x14ac:dyDescent="0.25">
      <c r="A700" s="67" t="s">
        <v>76</v>
      </c>
      <c r="B700" s="134" t="s">
        <v>42</v>
      </c>
      <c r="C700" s="258"/>
      <c r="D700" s="296" t="s">
        <v>486</v>
      </c>
      <c r="E700" s="288">
        <v>900155383</v>
      </c>
      <c r="F700" s="83" t="s">
        <v>549</v>
      </c>
      <c r="G700" s="121" t="s">
        <v>239</v>
      </c>
      <c r="H700" s="121" t="s">
        <v>613</v>
      </c>
      <c r="I700" s="69" t="s">
        <v>248</v>
      </c>
      <c r="J700" s="69" t="s">
        <v>217</v>
      </c>
      <c r="K700" s="121" t="s">
        <v>1087</v>
      </c>
      <c r="L700" s="87" t="s">
        <v>1614</v>
      </c>
      <c r="M700" s="72">
        <v>2047500</v>
      </c>
      <c r="N700" s="66">
        <f t="shared" si="84"/>
        <v>2047500</v>
      </c>
      <c r="O700" s="137">
        <v>45148</v>
      </c>
      <c r="P700" s="72">
        <f t="shared" si="85"/>
        <v>2073209</v>
      </c>
      <c r="Q700" s="72">
        <f t="shared" si="86"/>
        <v>2073209</v>
      </c>
      <c r="R700" s="129">
        <f t="shared" si="87"/>
        <v>2073209</v>
      </c>
      <c r="S700" s="204" t="e">
        <f t="shared" si="88"/>
        <v>#REF!</v>
      </c>
      <c r="T700" s="125"/>
      <c r="U700" s="126">
        <f t="shared" si="81"/>
        <v>112</v>
      </c>
      <c r="V700" s="127">
        <f t="shared" si="83"/>
        <v>45260</v>
      </c>
      <c r="W700" s="128">
        <f>VLOOKUP(V700,IPC!$B$9:$D$855,3,2)</f>
        <v>137.09</v>
      </c>
      <c r="X700" s="128">
        <f>VLOOKUP(O700,IPC!$B$9:$D$855,3,1)</f>
        <v>135.38999999999999</v>
      </c>
    </row>
    <row r="701" spans="1:24" s="67" customFormat="1" x14ac:dyDescent="0.25">
      <c r="A701" s="67" t="s">
        <v>76</v>
      </c>
      <c r="B701" s="134" t="s">
        <v>42</v>
      </c>
      <c r="C701" s="258"/>
      <c r="D701" s="296" t="s">
        <v>486</v>
      </c>
      <c r="E701" s="288">
        <v>900155383</v>
      </c>
      <c r="F701" s="83" t="s">
        <v>549</v>
      </c>
      <c r="G701" s="121" t="s">
        <v>239</v>
      </c>
      <c r="H701" s="121" t="s">
        <v>613</v>
      </c>
      <c r="I701" s="69" t="s">
        <v>248</v>
      </c>
      <c r="J701" s="69" t="s">
        <v>217</v>
      </c>
      <c r="K701" s="121" t="s">
        <v>1088</v>
      </c>
      <c r="L701" s="87" t="s">
        <v>1615</v>
      </c>
      <c r="M701" s="72">
        <v>1345012.5</v>
      </c>
      <c r="N701" s="66">
        <f t="shared" si="84"/>
        <v>1345012.5</v>
      </c>
      <c r="O701" s="137">
        <v>45148</v>
      </c>
      <c r="P701" s="72">
        <f t="shared" si="85"/>
        <v>1361901</v>
      </c>
      <c r="Q701" s="72">
        <f t="shared" si="86"/>
        <v>1361901</v>
      </c>
      <c r="R701" s="129">
        <f t="shared" si="87"/>
        <v>1361901</v>
      </c>
      <c r="S701" s="204" t="e">
        <f t="shared" si="88"/>
        <v>#REF!</v>
      </c>
      <c r="T701" s="125"/>
      <c r="U701" s="126">
        <f t="shared" si="81"/>
        <v>112</v>
      </c>
      <c r="V701" s="127">
        <f t="shared" si="83"/>
        <v>45260</v>
      </c>
      <c r="W701" s="128">
        <f>VLOOKUP(V701,IPC!$B$9:$D$855,3,2)</f>
        <v>137.09</v>
      </c>
      <c r="X701" s="128">
        <f>VLOOKUP(O701,IPC!$B$9:$D$855,3,1)</f>
        <v>135.38999999999999</v>
      </c>
    </row>
    <row r="702" spans="1:24" s="67" customFormat="1" x14ac:dyDescent="0.25">
      <c r="A702" s="67" t="s">
        <v>76</v>
      </c>
      <c r="B702" s="134" t="s">
        <v>42</v>
      </c>
      <c r="C702" s="258"/>
      <c r="D702" s="296" t="s">
        <v>486</v>
      </c>
      <c r="E702" s="288">
        <v>900155383</v>
      </c>
      <c r="F702" s="83" t="s">
        <v>549</v>
      </c>
      <c r="G702" s="121" t="s">
        <v>239</v>
      </c>
      <c r="H702" s="121" t="s">
        <v>613</v>
      </c>
      <c r="I702" s="69" t="s">
        <v>248</v>
      </c>
      <c r="J702" s="69" t="s">
        <v>217</v>
      </c>
      <c r="K702" s="121" t="s">
        <v>1089</v>
      </c>
      <c r="L702" s="87" t="s">
        <v>1616</v>
      </c>
      <c r="M702" s="72">
        <v>1093000</v>
      </c>
      <c r="N702" s="66">
        <f t="shared" si="84"/>
        <v>1093000</v>
      </c>
      <c r="O702" s="137">
        <v>45160</v>
      </c>
      <c r="P702" s="72">
        <f t="shared" si="85"/>
        <v>1106724</v>
      </c>
      <c r="Q702" s="72">
        <f t="shared" si="86"/>
        <v>1106724</v>
      </c>
      <c r="R702" s="129">
        <f t="shared" si="87"/>
        <v>1106724</v>
      </c>
      <c r="S702" s="204" t="e">
        <f t="shared" si="88"/>
        <v>#REF!</v>
      </c>
      <c r="T702" s="125"/>
      <c r="U702" s="126">
        <f t="shared" si="81"/>
        <v>100</v>
      </c>
      <c r="V702" s="127">
        <f t="shared" si="83"/>
        <v>45260</v>
      </c>
      <c r="W702" s="128">
        <f>VLOOKUP(V702,IPC!$B$9:$D$855,3,2)</f>
        <v>137.09</v>
      </c>
      <c r="X702" s="128">
        <f>VLOOKUP(O702,IPC!$B$9:$D$855,3,1)</f>
        <v>135.38999999999999</v>
      </c>
    </row>
    <row r="703" spans="1:24" s="67" customFormat="1" ht="26.4" x14ac:dyDescent="0.25">
      <c r="A703" s="67" t="s">
        <v>76</v>
      </c>
      <c r="B703" s="134" t="s">
        <v>42</v>
      </c>
      <c r="C703" s="258"/>
      <c r="D703" s="296" t="s">
        <v>487</v>
      </c>
      <c r="E703" s="288">
        <v>900805913</v>
      </c>
      <c r="F703" s="83" t="s">
        <v>550</v>
      </c>
      <c r="G703" s="121" t="s">
        <v>239</v>
      </c>
      <c r="H703" s="121" t="s">
        <v>614</v>
      </c>
      <c r="I703" s="69" t="s">
        <v>248</v>
      </c>
      <c r="J703" s="69" t="s">
        <v>217</v>
      </c>
      <c r="K703" s="121" t="s">
        <v>1090</v>
      </c>
      <c r="L703" s="87" t="s">
        <v>1617</v>
      </c>
      <c r="M703" s="72">
        <v>1822322.93</v>
      </c>
      <c r="N703" s="66">
        <f t="shared" si="84"/>
        <v>1822322.93</v>
      </c>
      <c r="O703" s="137">
        <v>44941</v>
      </c>
      <c r="P703" s="72">
        <f t="shared" si="85"/>
        <v>1947628</v>
      </c>
      <c r="Q703" s="72">
        <f t="shared" si="86"/>
        <v>1947628</v>
      </c>
      <c r="R703" s="129">
        <f t="shared" si="87"/>
        <v>1947628</v>
      </c>
      <c r="S703" s="204" t="e">
        <f t="shared" si="88"/>
        <v>#REF!</v>
      </c>
      <c r="T703" s="125"/>
      <c r="U703" s="126">
        <f t="shared" si="81"/>
        <v>319</v>
      </c>
      <c r="V703" s="127">
        <f t="shared" si="83"/>
        <v>45260</v>
      </c>
      <c r="W703" s="128">
        <f>VLOOKUP(V703,IPC!$B$9:$D$855,3,2)</f>
        <v>137.09</v>
      </c>
      <c r="X703" s="128">
        <f>VLOOKUP(O703,IPC!$B$9:$D$855,3,1)</f>
        <v>128.27000000000001</v>
      </c>
    </row>
    <row r="704" spans="1:24" s="67" customFormat="1" ht="26.4" x14ac:dyDescent="0.25">
      <c r="A704" s="67" t="s">
        <v>76</v>
      </c>
      <c r="B704" s="134" t="s">
        <v>42</v>
      </c>
      <c r="C704" s="258"/>
      <c r="D704" s="296" t="s">
        <v>488</v>
      </c>
      <c r="E704" s="288">
        <v>811041784</v>
      </c>
      <c r="F704" s="83" t="s">
        <v>551</v>
      </c>
      <c r="G704" s="121" t="s">
        <v>218</v>
      </c>
      <c r="H704" s="121" t="s">
        <v>615</v>
      </c>
      <c r="I704" s="69" t="s">
        <v>248</v>
      </c>
      <c r="J704" s="69" t="s">
        <v>217</v>
      </c>
      <c r="K704" s="121" t="s">
        <v>1091</v>
      </c>
      <c r="L704" s="87" t="s">
        <v>1618</v>
      </c>
      <c r="M704" s="72">
        <v>9498700</v>
      </c>
      <c r="N704" s="66">
        <f t="shared" si="84"/>
        <v>9498700</v>
      </c>
      <c r="O704" s="137">
        <v>45019</v>
      </c>
      <c r="P704" s="72">
        <f t="shared" si="85"/>
        <v>9805548</v>
      </c>
      <c r="Q704" s="72">
        <f t="shared" si="86"/>
        <v>9805548</v>
      </c>
      <c r="R704" s="129">
        <f t="shared" si="87"/>
        <v>9805548</v>
      </c>
      <c r="S704" s="204" t="e">
        <f t="shared" si="88"/>
        <v>#REF!</v>
      </c>
      <c r="T704" s="125"/>
      <c r="U704" s="126">
        <f t="shared" si="81"/>
        <v>241</v>
      </c>
      <c r="V704" s="127">
        <f t="shared" si="83"/>
        <v>45260</v>
      </c>
      <c r="W704" s="128">
        <f>VLOOKUP(V704,IPC!$B$9:$D$855,3,2)</f>
        <v>137.09</v>
      </c>
      <c r="X704" s="128">
        <f>VLOOKUP(O704,IPC!$B$9:$D$855,3,1)</f>
        <v>132.80000000000001</v>
      </c>
    </row>
    <row r="705" spans="1:24" s="67" customFormat="1" ht="26.4" x14ac:dyDescent="0.25">
      <c r="A705" s="67" t="s">
        <v>76</v>
      </c>
      <c r="B705" s="134" t="s">
        <v>42</v>
      </c>
      <c r="C705" s="258"/>
      <c r="D705" s="296" t="s">
        <v>488</v>
      </c>
      <c r="E705" s="288">
        <v>811041784</v>
      </c>
      <c r="F705" s="83" t="s">
        <v>551</v>
      </c>
      <c r="G705" s="121" t="s">
        <v>218</v>
      </c>
      <c r="H705" s="121" t="s">
        <v>615</v>
      </c>
      <c r="I705" s="69" t="s">
        <v>248</v>
      </c>
      <c r="J705" s="69" t="s">
        <v>217</v>
      </c>
      <c r="K705" s="121" t="s">
        <v>1092</v>
      </c>
      <c r="L705" s="87" t="s">
        <v>1619</v>
      </c>
      <c r="M705" s="72">
        <v>6301800</v>
      </c>
      <c r="N705" s="66">
        <f t="shared" si="84"/>
        <v>6301800</v>
      </c>
      <c r="O705" s="137">
        <v>44998</v>
      </c>
      <c r="P705" s="72">
        <f t="shared" si="85"/>
        <v>6556225</v>
      </c>
      <c r="Q705" s="72">
        <f t="shared" si="86"/>
        <v>6556225</v>
      </c>
      <c r="R705" s="129">
        <f t="shared" si="87"/>
        <v>6556225</v>
      </c>
      <c r="S705" s="204" t="e">
        <f t="shared" si="88"/>
        <v>#REF!</v>
      </c>
      <c r="T705" s="125"/>
      <c r="U705" s="126">
        <f t="shared" si="81"/>
        <v>262</v>
      </c>
      <c r="V705" s="127">
        <f t="shared" si="83"/>
        <v>45260</v>
      </c>
      <c r="W705" s="128">
        <f>VLOOKUP(V705,IPC!$B$9:$D$855,3,2)</f>
        <v>137.09</v>
      </c>
      <c r="X705" s="128">
        <f>VLOOKUP(O705,IPC!$B$9:$D$855,3,1)</f>
        <v>131.77000000000001</v>
      </c>
    </row>
    <row r="706" spans="1:24" s="67" customFormat="1" ht="26.4" x14ac:dyDescent="0.25">
      <c r="A706" s="67" t="s">
        <v>76</v>
      </c>
      <c r="B706" s="134" t="s">
        <v>42</v>
      </c>
      <c r="C706" s="258"/>
      <c r="D706" s="296" t="s">
        <v>489</v>
      </c>
      <c r="E706" s="288">
        <v>800227278</v>
      </c>
      <c r="F706" s="83" t="s">
        <v>552</v>
      </c>
      <c r="G706" s="121" t="s">
        <v>239</v>
      </c>
      <c r="H706" s="121" t="s">
        <v>616</v>
      </c>
      <c r="I706" s="69" t="s">
        <v>248</v>
      </c>
      <c r="J706" s="69" t="s">
        <v>217</v>
      </c>
      <c r="K706" s="121" t="s">
        <v>1093</v>
      </c>
      <c r="L706" s="87" t="s">
        <v>1620</v>
      </c>
      <c r="M706" s="72">
        <v>2418388.67</v>
      </c>
      <c r="N706" s="66">
        <f t="shared" si="84"/>
        <v>2418388.67</v>
      </c>
      <c r="O706" s="137">
        <v>45202</v>
      </c>
      <c r="P706" s="72">
        <f t="shared" si="85"/>
        <v>2429732</v>
      </c>
      <c r="Q706" s="72">
        <f t="shared" si="86"/>
        <v>2429732</v>
      </c>
      <c r="R706" s="129">
        <f t="shared" si="87"/>
        <v>2429732</v>
      </c>
      <c r="S706" s="204" t="e">
        <f t="shared" si="88"/>
        <v>#REF!</v>
      </c>
      <c r="T706" s="125"/>
      <c r="U706" s="126">
        <f t="shared" si="81"/>
        <v>58</v>
      </c>
      <c r="V706" s="127">
        <f t="shared" si="83"/>
        <v>45260</v>
      </c>
      <c r="W706" s="128">
        <f>VLOOKUP(V706,IPC!$B$9:$D$855,3,2)</f>
        <v>137.09</v>
      </c>
      <c r="X706" s="128">
        <f>VLOOKUP(O706,IPC!$B$9:$D$855,3,1)</f>
        <v>136.44999999999999</v>
      </c>
    </row>
    <row r="707" spans="1:24" s="67" customFormat="1" ht="26.4" x14ac:dyDescent="0.25">
      <c r="A707" s="67" t="s">
        <v>76</v>
      </c>
      <c r="B707" s="134" t="s">
        <v>42</v>
      </c>
      <c r="C707" s="258"/>
      <c r="D707" s="296" t="s">
        <v>489</v>
      </c>
      <c r="E707" s="288">
        <v>800227279</v>
      </c>
      <c r="F707" s="83" t="s">
        <v>552</v>
      </c>
      <c r="G707" s="121" t="s">
        <v>239</v>
      </c>
      <c r="H707" s="121" t="s">
        <v>616</v>
      </c>
      <c r="I707" s="69" t="s">
        <v>248</v>
      </c>
      <c r="J707" s="69" t="s">
        <v>217</v>
      </c>
      <c r="K707" s="121" t="s">
        <v>1094</v>
      </c>
      <c r="L707" s="87" t="s">
        <v>1621</v>
      </c>
      <c r="M707" s="72">
        <v>34322179</v>
      </c>
      <c r="N707" s="66">
        <f t="shared" si="84"/>
        <v>34322179</v>
      </c>
      <c r="O707" s="137">
        <v>45202</v>
      </c>
      <c r="P707" s="72">
        <f t="shared" si="85"/>
        <v>34483162</v>
      </c>
      <c r="Q707" s="72">
        <f t="shared" si="86"/>
        <v>34483162</v>
      </c>
      <c r="R707" s="129">
        <f t="shared" si="87"/>
        <v>34483162</v>
      </c>
      <c r="S707" s="204" t="e">
        <f t="shared" si="88"/>
        <v>#REF!</v>
      </c>
      <c r="T707" s="125"/>
      <c r="U707" s="126">
        <f t="shared" si="81"/>
        <v>58</v>
      </c>
      <c r="V707" s="127">
        <f t="shared" si="83"/>
        <v>45260</v>
      </c>
      <c r="W707" s="128">
        <f>VLOOKUP(V707,IPC!$B$9:$D$855,3,2)</f>
        <v>137.09</v>
      </c>
      <c r="X707" s="128">
        <f>VLOOKUP(O707,IPC!$B$9:$D$855,3,1)</f>
        <v>136.44999999999999</v>
      </c>
    </row>
    <row r="708" spans="1:24" s="67" customFormat="1" ht="26.4" x14ac:dyDescent="0.25">
      <c r="A708" s="67" t="s">
        <v>76</v>
      </c>
      <c r="B708" s="134" t="s">
        <v>42</v>
      </c>
      <c r="C708" s="258"/>
      <c r="D708" s="296" t="s">
        <v>489</v>
      </c>
      <c r="E708" s="288">
        <v>800227279</v>
      </c>
      <c r="F708" s="83" t="s">
        <v>552</v>
      </c>
      <c r="G708" s="121" t="s">
        <v>239</v>
      </c>
      <c r="H708" s="121" t="s">
        <v>616</v>
      </c>
      <c r="I708" s="69" t="s">
        <v>248</v>
      </c>
      <c r="J708" s="69" t="s">
        <v>217</v>
      </c>
      <c r="K708" s="121" t="s">
        <v>1095</v>
      </c>
      <c r="L708" s="87" t="s">
        <v>1622</v>
      </c>
      <c r="M708" s="72">
        <v>1463355.25</v>
      </c>
      <c r="N708" s="66">
        <f t="shared" si="84"/>
        <v>1463355.25</v>
      </c>
      <c r="O708" s="137">
        <v>45204</v>
      </c>
      <c r="P708" s="72">
        <f t="shared" si="85"/>
        <v>1470219</v>
      </c>
      <c r="Q708" s="72">
        <f t="shared" si="86"/>
        <v>1470219</v>
      </c>
      <c r="R708" s="129">
        <f t="shared" si="87"/>
        <v>1470219</v>
      </c>
      <c r="S708" s="204" t="e">
        <f t="shared" si="88"/>
        <v>#REF!</v>
      </c>
      <c r="T708" s="125"/>
      <c r="U708" s="126">
        <f t="shared" si="81"/>
        <v>56</v>
      </c>
      <c r="V708" s="127">
        <f t="shared" si="83"/>
        <v>45260</v>
      </c>
      <c r="W708" s="128">
        <f>VLOOKUP(V708,IPC!$B$9:$D$855,3,2)</f>
        <v>137.09</v>
      </c>
      <c r="X708" s="128">
        <f>VLOOKUP(O708,IPC!$B$9:$D$855,3,1)</f>
        <v>136.44999999999999</v>
      </c>
    </row>
    <row r="709" spans="1:24" s="67" customFormat="1" ht="26.4" x14ac:dyDescent="0.25">
      <c r="A709" s="67" t="s">
        <v>76</v>
      </c>
      <c r="B709" s="134" t="s">
        <v>42</v>
      </c>
      <c r="C709" s="258"/>
      <c r="D709" s="296" t="s">
        <v>489</v>
      </c>
      <c r="E709" s="288">
        <v>800227279</v>
      </c>
      <c r="F709" s="83" t="s">
        <v>552</v>
      </c>
      <c r="G709" s="121" t="s">
        <v>239</v>
      </c>
      <c r="H709" s="121" t="s">
        <v>616</v>
      </c>
      <c r="I709" s="69" t="s">
        <v>248</v>
      </c>
      <c r="J709" s="69" t="s">
        <v>217</v>
      </c>
      <c r="K709" s="121" t="s">
        <v>1096</v>
      </c>
      <c r="L709" s="87" t="s">
        <v>1623</v>
      </c>
      <c r="M709" s="72">
        <v>395230</v>
      </c>
      <c r="N709" s="66">
        <f t="shared" si="84"/>
        <v>395230</v>
      </c>
      <c r="O709" s="137">
        <v>45215</v>
      </c>
      <c r="P709" s="72">
        <f t="shared" si="85"/>
        <v>397084</v>
      </c>
      <c r="Q709" s="72">
        <f t="shared" si="86"/>
        <v>397084</v>
      </c>
      <c r="R709" s="129">
        <f t="shared" si="87"/>
        <v>397084</v>
      </c>
      <c r="S709" s="204" t="e">
        <f t="shared" si="88"/>
        <v>#REF!</v>
      </c>
      <c r="T709" s="125"/>
      <c r="U709" s="126">
        <f t="shared" si="81"/>
        <v>45</v>
      </c>
      <c r="V709" s="127">
        <f t="shared" si="83"/>
        <v>45260</v>
      </c>
      <c r="W709" s="128">
        <f>VLOOKUP(V709,IPC!$B$9:$D$855,3,2)</f>
        <v>137.09</v>
      </c>
      <c r="X709" s="128">
        <f>VLOOKUP(O709,IPC!$B$9:$D$855,3,1)</f>
        <v>136.44999999999999</v>
      </c>
    </row>
    <row r="710" spans="1:24" s="67" customFormat="1" ht="26.4" x14ac:dyDescent="0.25">
      <c r="A710" s="67" t="s">
        <v>76</v>
      </c>
      <c r="B710" s="134" t="s">
        <v>42</v>
      </c>
      <c r="C710" s="258"/>
      <c r="D710" s="296" t="s">
        <v>489</v>
      </c>
      <c r="E710" s="288">
        <v>800227279</v>
      </c>
      <c r="F710" s="83" t="s">
        <v>552</v>
      </c>
      <c r="G710" s="121" t="s">
        <v>239</v>
      </c>
      <c r="H710" s="121" t="s">
        <v>616</v>
      </c>
      <c r="I710" s="69" t="s">
        <v>248</v>
      </c>
      <c r="J710" s="69" t="s">
        <v>217</v>
      </c>
      <c r="K710" s="121" t="s">
        <v>1097</v>
      </c>
      <c r="L710" s="87" t="s">
        <v>1624</v>
      </c>
      <c r="M710" s="72">
        <v>166650</v>
      </c>
      <c r="N710" s="66">
        <f t="shared" si="84"/>
        <v>166650</v>
      </c>
      <c r="O710" s="137">
        <v>45218</v>
      </c>
      <c r="P710" s="72">
        <f t="shared" si="85"/>
        <v>167432</v>
      </c>
      <c r="Q710" s="72">
        <f t="shared" si="86"/>
        <v>167432</v>
      </c>
      <c r="R710" s="129">
        <f t="shared" si="87"/>
        <v>167432</v>
      </c>
      <c r="S710" s="204" t="e">
        <f t="shared" si="88"/>
        <v>#REF!</v>
      </c>
      <c r="T710" s="125"/>
      <c r="U710" s="126">
        <f t="shared" si="81"/>
        <v>42</v>
      </c>
      <c r="V710" s="127">
        <f t="shared" si="83"/>
        <v>45260</v>
      </c>
      <c r="W710" s="128">
        <f>VLOOKUP(V710,IPC!$B$9:$D$855,3,2)</f>
        <v>137.09</v>
      </c>
      <c r="X710" s="128">
        <f>VLOOKUP(O710,IPC!$B$9:$D$855,3,1)</f>
        <v>136.44999999999999</v>
      </c>
    </row>
    <row r="711" spans="1:24" s="67" customFormat="1" ht="26.4" x14ac:dyDescent="0.25">
      <c r="A711" s="67" t="s">
        <v>76</v>
      </c>
      <c r="B711" s="134" t="s">
        <v>42</v>
      </c>
      <c r="C711" s="258"/>
      <c r="D711" s="296" t="s">
        <v>489</v>
      </c>
      <c r="E711" s="288">
        <v>800227279</v>
      </c>
      <c r="F711" s="83" t="s">
        <v>552</v>
      </c>
      <c r="G711" s="121" t="s">
        <v>239</v>
      </c>
      <c r="H711" s="121" t="s">
        <v>616</v>
      </c>
      <c r="I711" s="69" t="s">
        <v>248</v>
      </c>
      <c r="J711" s="69" t="s">
        <v>217</v>
      </c>
      <c r="K711" s="121" t="s">
        <v>1098</v>
      </c>
      <c r="L711" s="87" t="s">
        <v>1625</v>
      </c>
      <c r="M711" s="72">
        <v>22000</v>
      </c>
      <c r="N711" s="66">
        <f t="shared" si="84"/>
        <v>22000</v>
      </c>
      <c r="O711" s="137">
        <v>45218</v>
      </c>
      <c r="P711" s="72">
        <f t="shared" si="85"/>
        <v>22103</v>
      </c>
      <c r="Q711" s="72">
        <f t="shared" si="86"/>
        <v>22103</v>
      </c>
      <c r="R711" s="129">
        <f t="shared" si="87"/>
        <v>22103</v>
      </c>
      <c r="S711" s="204" t="e">
        <f t="shared" si="88"/>
        <v>#REF!</v>
      </c>
      <c r="T711" s="125"/>
      <c r="U711" s="126">
        <f t="shared" si="81"/>
        <v>42</v>
      </c>
      <c r="V711" s="127">
        <f t="shared" si="83"/>
        <v>45260</v>
      </c>
      <c r="W711" s="128">
        <f>VLOOKUP(V711,IPC!$B$9:$D$855,3,2)</f>
        <v>137.09</v>
      </c>
      <c r="X711" s="128">
        <f>VLOOKUP(O711,IPC!$B$9:$D$855,3,1)</f>
        <v>136.44999999999999</v>
      </c>
    </row>
    <row r="712" spans="1:24" s="67" customFormat="1" ht="26.4" x14ac:dyDescent="0.25">
      <c r="A712" s="67" t="s">
        <v>76</v>
      </c>
      <c r="B712" s="134" t="s">
        <v>42</v>
      </c>
      <c r="C712" s="258"/>
      <c r="D712" s="296" t="s">
        <v>489</v>
      </c>
      <c r="E712" s="288">
        <v>800227279</v>
      </c>
      <c r="F712" s="83" t="s">
        <v>552</v>
      </c>
      <c r="G712" s="121" t="s">
        <v>239</v>
      </c>
      <c r="H712" s="121" t="s">
        <v>616</v>
      </c>
      <c r="I712" s="69" t="s">
        <v>248</v>
      </c>
      <c r="J712" s="69" t="s">
        <v>217</v>
      </c>
      <c r="K712" s="121" t="s">
        <v>1099</v>
      </c>
      <c r="L712" s="87" t="s">
        <v>1626</v>
      </c>
      <c r="M712" s="72">
        <v>6009937.4400000004</v>
      </c>
      <c r="N712" s="66">
        <f t="shared" si="84"/>
        <v>6009937.4400000004</v>
      </c>
      <c r="O712" s="137">
        <v>45230</v>
      </c>
      <c r="P712" s="72">
        <f t="shared" si="85"/>
        <v>6038126</v>
      </c>
      <c r="Q712" s="72">
        <f t="shared" si="86"/>
        <v>6038126</v>
      </c>
      <c r="R712" s="129">
        <f t="shared" si="87"/>
        <v>6038126</v>
      </c>
      <c r="S712" s="204" t="e">
        <f t="shared" si="88"/>
        <v>#REF!</v>
      </c>
      <c r="T712" s="125"/>
      <c r="U712" s="126">
        <f t="shared" si="81"/>
        <v>30</v>
      </c>
      <c r="V712" s="127">
        <f t="shared" si="83"/>
        <v>45260</v>
      </c>
      <c r="W712" s="128">
        <f>VLOOKUP(V712,IPC!$B$9:$D$855,3,2)</f>
        <v>137.09</v>
      </c>
      <c r="X712" s="128">
        <f>VLOOKUP(O712,IPC!$B$9:$D$855,3,1)</f>
        <v>136.44999999999999</v>
      </c>
    </row>
    <row r="713" spans="1:24" s="67" customFormat="1" ht="26.4" x14ac:dyDescent="0.25">
      <c r="A713" s="67" t="s">
        <v>76</v>
      </c>
      <c r="B713" s="134" t="s">
        <v>42</v>
      </c>
      <c r="C713" s="258"/>
      <c r="D713" s="296" t="s">
        <v>489</v>
      </c>
      <c r="E713" s="288">
        <v>800227279</v>
      </c>
      <c r="F713" s="83" t="s">
        <v>552</v>
      </c>
      <c r="G713" s="121" t="s">
        <v>239</v>
      </c>
      <c r="H713" s="121" t="s">
        <v>616</v>
      </c>
      <c r="I713" s="69" t="s">
        <v>248</v>
      </c>
      <c r="J713" s="69" t="s">
        <v>217</v>
      </c>
      <c r="K713" s="121" t="s">
        <v>1100</v>
      </c>
      <c r="L713" s="87" t="s">
        <v>1627</v>
      </c>
      <c r="M713" s="72">
        <v>403260</v>
      </c>
      <c r="N713" s="66">
        <f t="shared" si="84"/>
        <v>403260</v>
      </c>
      <c r="O713" s="137">
        <v>45230</v>
      </c>
      <c r="P713" s="72">
        <f t="shared" si="85"/>
        <v>405151</v>
      </c>
      <c r="Q713" s="72">
        <f t="shared" si="86"/>
        <v>405151</v>
      </c>
      <c r="R713" s="129">
        <f t="shared" si="87"/>
        <v>405151</v>
      </c>
      <c r="S713" s="204" t="e">
        <f t="shared" si="88"/>
        <v>#REF!</v>
      </c>
      <c r="T713" s="125"/>
      <c r="U713" s="126">
        <f t="shared" si="81"/>
        <v>30</v>
      </c>
      <c r="V713" s="127">
        <f t="shared" si="83"/>
        <v>45260</v>
      </c>
      <c r="W713" s="128">
        <f>VLOOKUP(V713,IPC!$B$9:$D$855,3,2)</f>
        <v>137.09</v>
      </c>
      <c r="X713" s="128">
        <f>VLOOKUP(O713,IPC!$B$9:$D$855,3,1)</f>
        <v>136.44999999999999</v>
      </c>
    </row>
    <row r="714" spans="1:24" s="67" customFormat="1" ht="26.4" x14ac:dyDescent="0.25">
      <c r="A714" s="67" t="s">
        <v>76</v>
      </c>
      <c r="B714" s="134" t="s">
        <v>42</v>
      </c>
      <c r="C714" s="258"/>
      <c r="D714" s="296" t="s">
        <v>489</v>
      </c>
      <c r="E714" s="288">
        <v>800227279</v>
      </c>
      <c r="F714" s="83" t="s">
        <v>552</v>
      </c>
      <c r="G714" s="121" t="s">
        <v>239</v>
      </c>
      <c r="H714" s="121" t="s">
        <v>616</v>
      </c>
      <c r="I714" s="69" t="s">
        <v>248</v>
      </c>
      <c r="J714" s="69" t="s">
        <v>217</v>
      </c>
      <c r="K714" s="121" t="s">
        <v>1101</v>
      </c>
      <c r="L714" s="87" t="s">
        <v>1628</v>
      </c>
      <c r="M714" s="72">
        <v>1534526.47</v>
      </c>
      <c r="N714" s="66">
        <f t="shared" si="84"/>
        <v>1534526.47</v>
      </c>
      <c r="O714" s="137">
        <v>45238</v>
      </c>
      <c r="P714" s="72">
        <f t="shared" si="85"/>
        <v>1534526</v>
      </c>
      <c r="Q714" s="72">
        <f t="shared" si="86"/>
        <v>1534526</v>
      </c>
      <c r="R714" s="129">
        <f t="shared" si="87"/>
        <v>1534526</v>
      </c>
      <c r="S714" s="204" t="e">
        <f t="shared" si="88"/>
        <v>#REF!</v>
      </c>
      <c r="T714" s="125"/>
      <c r="U714" s="126">
        <f t="shared" si="81"/>
        <v>22</v>
      </c>
      <c r="V714" s="127">
        <f t="shared" si="83"/>
        <v>45260</v>
      </c>
      <c r="W714" s="128">
        <f>VLOOKUP(V714,IPC!$B$9:$D$855,3,2)</f>
        <v>137.09</v>
      </c>
      <c r="X714" s="128">
        <f>VLOOKUP(O714,IPC!$B$9:$D$855,3,1)</f>
        <v>137.09</v>
      </c>
    </row>
    <row r="715" spans="1:24" s="67" customFormat="1" ht="26.4" x14ac:dyDescent="0.25">
      <c r="A715" s="67" t="s">
        <v>76</v>
      </c>
      <c r="B715" s="134" t="s">
        <v>42</v>
      </c>
      <c r="C715" s="258"/>
      <c r="D715" s="296" t="s">
        <v>489</v>
      </c>
      <c r="E715" s="288">
        <v>800227279</v>
      </c>
      <c r="F715" s="83" t="s">
        <v>552</v>
      </c>
      <c r="G715" s="121" t="s">
        <v>239</v>
      </c>
      <c r="H715" s="121" t="s">
        <v>616</v>
      </c>
      <c r="I715" s="69" t="s">
        <v>248</v>
      </c>
      <c r="J715" s="69" t="s">
        <v>217</v>
      </c>
      <c r="K715" s="121" t="s">
        <v>1102</v>
      </c>
      <c r="L715" s="87" t="s">
        <v>1629</v>
      </c>
      <c r="M715" s="72">
        <v>79500</v>
      </c>
      <c r="N715" s="66">
        <f t="shared" si="84"/>
        <v>79500</v>
      </c>
      <c r="O715" s="137">
        <v>45251</v>
      </c>
      <c r="P715" s="72">
        <f t="shared" si="85"/>
        <v>79500</v>
      </c>
      <c r="Q715" s="72">
        <f t="shared" si="86"/>
        <v>79500</v>
      </c>
      <c r="R715" s="129">
        <f t="shared" si="87"/>
        <v>79500</v>
      </c>
      <c r="S715" s="204" t="e">
        <f t="shared" si="88"/>
        <v>#REF!</v>
      </c>
      <c r="T715" s="125"/>
      <c r="U715" s="126">
        <f t="shared" si="81"/>
        <v>9</v>
      </c>
      <c r="V715" s="127">
        <f t="shared" si="83"/>
        <v>45260</v>
      </c>
      <c r="W715" s="128">
        <f>VLOOKUP(V715,IPC!$B$9:$D$855,3,2)</f>
        <v>137.09</v>
      </c>
      <c r="X715" s="128">
        <f>VLOOKUP(O715,IPC!$B$9:$D$855,3,1)</f>
        <v>137.09</v>
      </c>
    </row>
    <row r="716" spans="1:24" s="67" customFormat="1" ht="26.4" x14ac:dyDescent="0.25">
      <c r="A716" s="67" t="s">
        <v>76</v>
      </c>
      <c r="B716" s="134" t="s">
        <v>42</v>
      </c>
      <c r="C716" s="258"/>
      <c r="D716" s="296" t="s">
        <v>489</v>
      </c>
      <c r="E716" s="288">
        <v>800227279</v>
      </c>
      <c r="F716" s="83" t="s">
        <v>552</v>
      </c>
      <c r="G716" s="121" t="s">
        <v>239</v>
      </c>
      <c r="H716" s="121" t="s">
        <v>616</v>
      </c>
      <c r="I716" s="69" t="s">
        <v>248</v>
      </c>
      <c r="J716" s="69" t="s">
        <v>217</v>
      </c>
      <c r="K716" s="121" t="s">
        <v>1103</v>
      </c>
      <c r="L716" s="87" t="s">
        <v>1630</v>
      </c>
      <c r="M716" s="72">
        <v>2038398.65</v>
      </c>
      <c r="N716" s="66">
        <f t="shared" si="84"/>
        <v>2038398.65</v>
      </c>
      <c r="O716" s="137">
        <v>45251</v>
      </c>
      <c r="P716" s="72">
        <f t="shared" si="85"/>
        <v>2038399</v>
      </c>
      <c r="Q716" s="72">
        <f t="shared" si="86"/>
        <v>2038399</v>
      </c>
      <c r="R716" s="129">
        <f t="shared" si="87"/>
        <v>2038399</v>
      </c>
      <c r="S716" s="204" t="e">
        <f t="shared" si="88"/>
        <v>#REF!</v>
      </c>
      <c r="T716" s="125"/>
      <c r="U716" s="126">
        <f t="shared" si="81"/>
        <v>9</v>
      </c>
      <c r="V716" s="127">
        <f t="shared" si="83"/>
        <v>45260</v>
      </c>
      <c r="W716" s="128">
        <f>VLOOKUP(V716,IPC!$B$9:$D$855,3,2)</f>
        <v>137.09</v>
      </c>
      <c r="X716" s="128">
        <f>VLOOKUP(O716,IPC!$B$9:$D$855,3,1)</f>
        <v>137.09</v>
      </c>
    </row>
    <row r="717" spans="1:24" s="67" customFormat="1" ht="26.4" x14ac:dyDescent="0.25">
      <c r="A717" s="67" t="s">
        <v>76</v>
      </c>
      <c r="B717" s="134" t="s">
        <v>42</v>
      </c>
      <c r="C717" s="258"/>
      <c r="D717" s="296" t="s">
        <v>489</v>
      </c>
      <c r="E717" s="288">
        <v>800227279</v>
      </c>
      <c r="F717" s="83" t="s">
        <v>552</v>
      </c>
      <c r="G717" s="121" t="s">
        <v>239</v>
      </c>
      <c r="H717" s="121" t="s">
        <v>616</v>
      </c>
      <c r="I717" s="69" t="s">
        <v>248</v>
      </c>
      <c r="J717" s="69" t="s">
        <v>217</v>
      </c>
      <c r="K717" s="121" t="s">
        <v>1104</v>
      </c>
      <c r="L717" s="87" t="s">
        <v>1631</v>
      </c>
      <c r="M717" s="72">
        <v>792220</v>
      </c>
      <c r="N717" s="66">
        <f t="shared" si="84"/>
        <v>0</v>
      </c>
      <c r="O717" s="137">
        <v>45273</v>
      </c>
      <c r="P717" s="72">
        <f t="shared" si="85"/>
        <v>0</v>
      </c>
      <c r="Q717" s="72">
        <f t="shared" si="86"/>
        <v>792220</v>
      </c>
      <c r="R717" s="129">
        <f t="shared" si="87"/>
        <v>792220</v>
      </c>
      <c r="S717" s="204" t="e">
        <f t="shared" si="88"/>
        <v>#REF!</v>
      </c>
      <c r="T717" s="125"/>
      <c r="U717" s="126">
        <f t="shared" si="81"/>
        <v>-13</v>
      </c>
      <c r="V717" s="127">
        <f t="shared" si="83"/>
        <v>45260</v>
      </c>
      <c r="W717" s="128">
        <f>VLOOKUP(V717,IPC!$B$9:$D$855,3,2)</f>
        <v>137.09</v>
      </c>
      <c r="X717" s="128">
        <f>VLOOKUP(O717,IPC!$B$9:$D$855,3,1)</f>
        <v>137.72</v>
      </c>
    </row>
    <row r="718" spans="1:24" s="67" customFormat="1" ht="26.4" x14ac:dyDescent="0.25">
      <c r="A718" s="67" t="s">
        <v>76</v>
      </c>
      <c r="B718" s="134" t="s">
        <v>42</v>
      </c>
      <c r="C718" s="258"/>
      <c r="D718" s="296" t="s">
        <v>489</v>
      </c>
      <c r="E718" s="288">
        <v>800227279</v>
      </c>
      <c r="F718" s="83" t="s">
        <v>552</v>
      </c>
      <c r="G718" s="121" t="s">
        <v>239</v>
      </c>
      <c r="H718" s="121" t="s">
        <v>616</v>
      </c>
      <c r="I718" s="69" t="s">
        <v>248</v>
      </c>
      <c r="J718" s="69" t="s">
        <v>217</v>
      </c>
      <c r="K718" s="121" t="s">
        <v>1105</v>
      </c>
      <c r="L718" s="87" t="s">
        <v>1632</v>
      </c>
      <c r="M718" s="72">
        <v>33330</v>
      </c>
      <c r="N718" s="66">
        <f t="shared" si="84"/>
        <v>0</v>
      </c>
      <c r="O718" s="137">
        <v>45273</v>
      </c>
      <c r="P718" s="72">
        <f t="shared" si="85"/>
        <v>0</v>
      </c>
      <c r="Q718" s="72">
        <f t="shared" si="86"/>
        <v>33330</v>
      </c>
      <c r="R718" s="129">
        <f t="shared" si="87"/>
        <v>33330</v>
      </c>
      <c r="S718" s="204" t="e">
        <f t="shared" si="88"/>
        <v>#REF!</v>
      </c>
      <c r="T718" s="125"/>
      <c r="U718" s="126">
        <f t="shared" si="81"/>
        <v>-13</v>
      </c>
      <c r="V718" s="127">
        <f t="shared" si="83"/>
        <v>45260</v>
      </c>
      <c r="W718" s="128">
        <f>VLOOKUP(V718,IPC!$B$9:$D$855,3,2)</f>
        <v>137.09</v>
      </c>
      <c r="X718" s="128">
        <f>VLOOKUP(O718,IPC!$B$9:$D$855,3,1)</f>
        <v>137.72</v>
      </c>
    </row>
    <row r="719" spans="1:24" s="67" customFormat="1" ht="26.4" x14ac:dyDescent="0.25">
      <c r="A719" s="67" t="s">
        <v>76</v>
      </c>
      <c r="B719" s="134" t="s">
        <v>42</v>
      </c>
      <c r="C719" s="258"/>
      <c r="D719" s="296" t="s">
        <v>489</v>
      </c>
      <c r="E719" s="288">
        <v>800227279</v>
      </c>
      <c r="F719" s="83" t="s">
        <v>552</v>
      </c>
      <c r="G719" s="121" t="s">
        <v>239</v>
      </c>
      <c r="H719" s="121" t="s">
        <v>616</v>
      </c>
      <c r="I719" s="69" t="s">
        <v>248</v>
      </c>
      <c r="J719" s="69" t="s">
        <v>217</v>
      </c>
      <c r="K719" s="121" t="s">
        <v>1106</v>
      </c>
      <c r="L719" s="87" t="s">
        <v>1633</v>
      </c>
      <c r="M719" s="72">
        <v>627000</v>
      </c>
      <c r="N719" s="66">
        <f t="shared" si="84"/>
        <v>0</v>
      </c>
      <c r="O719" s="137">
        <v>45291</v>
      </c>
      <c r="P719" s="72">
        <f t="shared" si="85"/>
        <v>0</v>
      </c>
      <c r="Q719" s="72">
        <f t="shared" si="86"/>
        <v>627000</v>
      </c>
      <c r="R719" s="129">
        <f t="shared" si="87"/>
        <v>627000</v>
      </c>
      <c r="S719" s="204" t="e">
        <f t="shared" si="88"/>
        <v>#REF!</v>
      </c>
      <c r="T719" s="125"/>
      <c r="U719" s="126">
        <f t="shared" si="81"/>
        <v>-31</v>
      </c>
      <c r="V719" s="127">
        <f t="shared" si="83"/>
        <v>45260</v>
      </c>
      <c r="W719" s="128">
        <f>VLOOKUP(V719,IPC!$B$9:$D$855,3,2)</f>
        <v>137.09</v>
      </c>
      <c r="X719" s="128">
        <f>VLOOKUP(O719,IPC!$B$9:$D$855,3,1)</f>
        <v>137.72</v>
      </c>
    </row>
    <row r="720" spans="1:24" s="67" customFormat="1" ht="26.4" x14ac:dyDescent="0.25">
      <c r="A720" s="67" t="s">
        <v>76</v>
      </c>
      <c r="B720" s="134" t="s">
        <v>42</v>
      </c>
      <c r="C720" s="258"/>
      <c r="D720" s="296" t="s">
        <v>489</v>
      </c>
      <c r="E720" s="288">
        <v>800227279</v>
      </c>
      <c r="F720" s="83" t="s">
        <v>552</v>
      </c>
      <c r="G720" s="121" t="s">
        <v>239</v>
      </c>
      <c r="H720" s="121" t="s">
        <v>616</v>
      </c>
      <c r="I720" s="69" t="s">
        <v>248</v>
      </c>
      <c r="J720" s="69" t="s">
        <v>217</v>
      </c>
      <c r="K720" s="121" t="s">
        <v>1107</v>
      </c>
      <c r="L720" s="87" t="s">
        <v>1634</v>
      </c>
      <c r="M720" s="72">
        <v>2070783</v>
      </c>
      <c r="N720" s="66">
        <f t="shared" si="84"/>
        <v>0</v>
      </c>
      <c r="O720" s="137">
        <v>45291</v>
      </c>
      <c r="P720" s="72">
        <f t="shared" si="85"/>
        <v>0</v>
      </c>
      <c r="Q720" s="72">
        <f t="shared" si="86"/>
        <v>2070783</v>
      </c>
      <c r="R720" s="129">
        <f t="shared" si="87"/>
        <v>2070783</v>
      </c>
      <c r="S720" s="204" t="e">
        <f t="shared" si="88"/>
        <v>#REF!</v>
      </c>
      <c r="T720" s="125"/>
      <c r="U720" s="126">
        <f t="shared" si="81"/>
        <v>-31</v>
      </c>
      <c r="V720" s="127">
        <f t="shared" si="83"/>
        <v>45260</v>
      </c>
      <c r="W720" s="128">
        <f>VLOOKUP(V720,IPC!$B$9:$D$855,3,2)</f>
        <v>137.09</v>
      </c>
      <c r="X720" s="128">
        <f>VLOOKUP(O720,IPC!$B$9:$D$855,3,1)</f>
        <v>137.72</v>
      </c>
    </row>
    <row r="721" spans="1:24" s="67" customFormat="1" ht="26.4" x14ac:dyDescent="0.25">
      <c r="A721" s="67" t="s">
        <v>76</v>
      </c>
      <c r="B721" s="134" t="s">
        <v>42</v>
      </c>
      <c r="C721" s="258"/>
      <c r="D721" s="296" t="s">
        <v>489</v>
      </c>
      <c r="E721" s="288">
        <v>800227279</v>
      </c>
      <c r="F721" s="83" t="s">
        <v>552</v>
      </c>
      <c r="G721" s="121" t="s">
        <v>239</v>
      </c>
      <c r="H721" s="121" t="s">
        <v>616</v>
      </c>
      <c r="I721" s="69" t="s">
        <v>248</v>
      </c>
      <c r="J721" s="69" t="s">
        <v>217</v>
      </c>
      <c r="K721" s="121" t="s">
        <v>1108</v>
      </c>
      <c r="L721" s="87" t="s">
        <v>1635</v>
      </c>
      <c r="M721" s="72">
        <v>2044234.5</v>
      </c>
      <c r="N721" s="66">
        <f t="shared" si="84"/>
        <v>0</v>
      </c>
      <c r="O721" s="137">
        <v>45291</v>
      </c>
      <c r="P721" s="72">
        <f t="shared" si="85"/>
        <v>0</v>
      </c>
      <c r="Q721" s="72">
        <f t="shared" si="86"/>
        <v>2044234.5</v>
      </c>
      <c r="R721" s="129">
        <f t="shared" si="87"/>
        <v>2044234.5</v>
      </c>
      <c r="S721" s="204" t="e">
        <f t="shared" si="88"/>
        <v>#REF!</v>
      </c>
      <c r="T721" s="125"/>
      <c r="U721" s="126">
        <f t="shared" si="81"/>
        <v>-31</v>
      </c>
      <c r="V721" s="127">
        <f t="shared" si="83"/>
        <v>45260</v>
      </c>
      <c r="W721" s="128">
        <f>VLOOKUP(V721,IPC!$B$9:$D$855,3,2)</f>
        <v>137.09</v>
      </c>
      <c r="X721" s="128">
        <f>VLOOKUP(O721,IPC!$B$9:$D$855,3,1)</f>
        <v>137.72</v>
      </c>
    </row>
    <row r="722" spans="1:24" s="67" customFormat="1" ht="26.4" x14ac:dyDescent="0.25">
      <c r="A722" s="67" t="s">
        <v>76</v>
      </c>
      <c r="B722" s="134" t="s">
        <v>42</v>
      </c>
      <c r="C722" s="258"/>
      <c r="D722" s="296" t="s">
        <v>489</v>
      </c>
      <c r="E722" s="288">
        <v>800227279</v>
      </c>
      <c r="F722" s="83" t="s">
        <v>552</v>
      </c>
      <c r="G722" s="121" t="s">
        <v>239</v>
      </c>
      <c r="H722" s="121" t="s">
        <v>616</v>
      </c>
      <c r="I722" s="69" t="s">
        <v>248</v>
      </c>
      <c r="J722" s="69" t="s">
        <v>217</v>
      </c>
      <c r="K722" s="121" t="s">
        <v>1109</v>
      </c>
      <c r="L722" s="87" t="s">
        <v>1636</v>
      </c>
      <c r="M722" s="72">
        <v>3089280</v>
      </c>
      <c r="N722" s="66">
        <f t="shared" si="84"/>
        <v>0</v>
      </c>
      <c r="O722" s="137">
        <v>45299</v>
      </c>
      <c r="P722" s="72">
        <f t="shared" si="85"/>
        <v>0</v>
      </c>
      <c r="Q722" s="72">
        <f t="shared" si="86"/>
        <v>3089280</v>
      </c>
      <c r="R722" s="129">
        <f t="shared" si="87"/>
        <v>3089280</v>
      </c>
      <c r="S722" s="204" t="e">
        <f t="shared" si="88"/>
        <v>#REF!</v>
      </c>
      <c r="T722" s="125"/>
      <c r="U722" s="126">
        <f t="shared" si="81"/>
        <v>-39</v>
      </c>
      <c r="V722" s="127">
        <f t="shared" si="83"/>
        <v>45260</v>
      </c>
      <c r="W722" s="128">
        <f>VLOOKUP(V722,IPC!$B$9:$D$855,3,2)</f>
        <v>137.09</v>
      </c>
      <c r="X722" s="128">
        <f>VLOOKUP(O722,IPC!$B$9:$D$855,3,1)</f>
        <v>138.97999999999999</v>
      </c>
    </row>
    <row r="723" spans="1:24" s="67" customFormat="1" ht="26.4" x14ac:dyDescent="0.25">
      <c r="A723" s="67" t="s">
        <v>76</v>
      </c>
      <c r="B723" s="134" t="s">
        <v>42</v>
      </c>
      <c r="C723" s="258"/>
      <c r="D723" s="296" t="s">
        <v>489</v>
      </c>
      <c r="E723" s="288">
        <v>800227279</v>
      </c>
      <c r="F723" s="83" t="s">
        <v>552</v>
      </c>
      <c r="G723" s="121" t="s">
        <v>239</v>
      </c>
      <c r="H723" s="121" t="s">
        <v>616</v>
      </c>
      <c r="I723" s="69" t="s">
        <v>248</v>
      </c>
      <c r="J723" s="69" t="s">
        <v>217</v>
      </c>
      <c r="K723" s="121" t="s">
        <v>1110</v>
      </c>
      <c r="L723" s="87" t="s">
        <v>1637</v>
      </c>
      <c r="M723" s="72">
        <v>88000</v>
      </c>
      <c r="N723" s="66">
        <f t="shared" si="84"/>
        <v>0</v>
      </c>
      <c r="O723" s="137">
        <v>45299</v>
      </c>
      <c r="P723" s="72">
        <f t="shared" si="85"/>
        <v>0</v>
      </c>
      <c r="Q723" s="72">
        <f t="shared" si="86"/>
        <v>88000</v>
      </c>
      <c r="R723" s="129">
        <f t="shared" si="87"/>
        <v>88000</v>
      </c>
      <c r="S723" s="204" t="e">
        <f t="shared" si="88"/>
        <v>#REF!</v>
      </c>
      <c r="T723" s="125"/>
      <c r="U723" s="126">
        <f t="shared" si="81"/>
        <v>-39</v>
      </c>
      <c r="V723" s="127">
        <f t="shared" si="83"/>
        <v>45260</v>
      </c>
      <c r="W723" s="128">
        <f>VLOOKUP(V723,IPC!$B$9:$D$855,3,2)</f>
        <v>137.09</v>
      </c>
      <c r="X723" s="128">
        <f>VLOOKUP(O723,IPC!$B$9:$D$855,3,1)</f>
        <v>138.97999999999999</v>
      </c>
    </row>
    <row r="724" spans="1:24" s="67" customFormat="1" ht="26.4" x14ac:dyDescent="0.25">
      <c r="A724" s="67" t="s">
        <v>76</v>
      </c>
      <c r="B724" s="134" t="s">
        <v>42</v>
      </c>
      <c r="C724" s="258"/>
      <c r="D724" s="296" t="s">
        <v>489</v>
      </c>
      <c r="E724" s="288">
        <v>800227279</v>
      </c>
      <c r="F724" s="83" t="s">
        <v>552</v>
      </c>
      <c r="G724" s="121" t="s">
        <v>239</v>
      </c>
      <c r="H724" s="121" t="s">
        <v>616</v>
      </c>
      <c r="I724" s="69" t="s">
        <v>248</v>
      </c>
      <c r="J724" s="69" t="s">
        <v>217</v>
      </c>
      <c r="K724" s="121" t="s">
        <v>1111</v>
      </c>
      <c r="L724" s="87" t="s">
        <v>1638</v>
      </c>
      <c r="M724" s="72">
        <v>1428309.3</v>
      </c>
      <c r="N724" s="66">
        <f t="shared" si="84"/>
        <v>0</v>
      </c>
      <c r="O724" s="137">
        <v>45299</v>
      </c>
      <c r="P724" s="72">
        <f t="shared" si="85"/>
        <v>0</v>
      </c>
      <c r="Q724" s="72">
        <f t="shared" si="86"/>
        <v>1428309.3</v>
      </c>
      <c r="R724" s="129">
        <f t="shared" si="87"/>
        <v>1428309.3</v>
      </c>
      <c r="S724" s="204" t="e">
        <f t="shared" si="88"/>
        <v>#REF!</v>
      </c>
      <c r="T724" s="125"/>
      <c r="U724" s="126">
        <f t="shared" si="81"/>
        <v>-39</v>
      </c>
      <c r="V724" s="127">
        <f t="shared" si="83"/>
        <v>45260</v>
      </c>
      <c r="W724" s="128">
        <f>VLOOKUP(V724,IPC!$B$9:$D$855,3,2)</f>
        <v>137.09</v>
      </c>
      <c r="X724" s="128">
        <f>VLOOKUP(O724,IPC!$B$9:$D$855,3,1)</f>
        <v>138.97999999999999</v>
      </c>
    </row>
    <row r="725" spans="1:24" s="67" customFormat="1" ht="26.4" x14ac:dyDescent="0.25">
      <c r="A725" s="67" t="s">
        <v>76</v>
      </c>
      <c r="B725" s="134" t="s">
        <v>42</v>
      </c>
      <c r="C725" s="258"/>
      <c r="D725" s="296" t="s">
        <v>489</v>
      </c>
      <c r="E725" s="288">
        <v>800227279</v>
      </c>
      <c r="F725" s="83" t="s">
        <v>552</v>
      </c>
      <c r="G725" s="121" t="s">
        <v>239</v>
      </c>
      <c r="H725" s="121" t="s">
        <v>616</v>
      </c>
      <c r="I725" s="69" t="s">
        <v>248</v>
      </c>
      <c r="J725" s="69" t="s">
        <v>217</v>
      </c>
      <c r="K725" s="121" t="s">
        <v>1112</v>
      </c>
      <c r="L725" s="87" t="s">
        <v>1639</v>
      </c>
      <c r="M725" s="72">
        <v>588000</v>
      </c>
      <c r="N725" s="66">
        <f t="shared" si="84"/>
        <v>0</v>
      </c>
      <c r="O725" s="137">
        <v>45299</v>
      </c>
      <c r="P725" s="72">
        <f t="shared" si="85"/>
        <v>0</v>
      </c>
      <c r="Q725" s="72">
        <f t="shared" si="86"/>
        <v>588000</v>
      </c>
      <c r="R725" s="129">
        <f t="shared" si="87"/>
        <v>588000</v>
      </c>
      <c r="S725" s="204" t="e">
        <f t="shared" si="88"/>
        <v>#REF!</v>
      </c>
      <c r="T725" s="125"/>
      <c r="U725" s="126">
        <f t="shared" si="81"/>
        <v>-39</v>
      </c>
      <c r="V725" s="127">
        <f t="shared" si="83"/>
        <v>45260</v>
      </c>
      <c r="W725" s="128">
        <f>VLOOKUP(V725,IPC!$B$9:$D$855,3,2)</f>
        <v>137.09</v>
      </c>
      <c r="X725" s="128">
        <f>VLOOKUP(O725,IPC!$B$9:$D$855,3,1)</f>
        <v>138.97999999999999</v>
      </c>
    </row>
    <row r="726" spans="1:24" s="67" customFormat="1" ht="26.4" x14ac:dyDescent="0.25">
      <c r="A726" s="67" t="s">
        <v>76</v>
      </c>
      <c r="B726" s="134" t="s">
        <v>42</v>
      </c>
      <c r="C726" s="258"/>
      <c r="D726" s="296" t="s">
        <v>489</v>
      </c>
      <c r="E726" s="288">
        <v>800227279</v>
      </c>
      <c r="F726" s="83" t="s">
        <v>552</v>
      </c>
      <c r="G726" s="121" t="s">
        <v>239</v>
      </c>
      <c r="H726" s="121" t="s">
        <v>616</v>
      </c>
      <c r="I726" s="69" t="s">
        <v>248</v>
      </c>
      <c r="J726" s="69" t="s">
        <v>217</v>
      </c>
      <c r="K726" s="121" t="s">
        <v>1113</v>
      </c>
      <c r="L726" s="87" t="s">
        <v>1640</v>
      </c>
      <c r="M726" s="72">
        <v>431200</v>
      </c>
      <c r="N726" s="66">
        <f t="shared" si="84"/>
        <v>0</v>
      </c>
      <c r="O726" s="137">
        <v>45299</v>
      </c>
      <c r="P726" s="72">
        <f t="shared" si="85"/>
        <v>0</v>
      </c>
      <c r="Q726" s="72">
        <f t="shared" si="86"/>
        <v>431200</v>
      </c>
      <c r="R726" s="129">
        <f t="shared" si="87"/>
        <v>431200</v>
      </c>
      <c r="S726" s="204" t="e">
        <f t="shared" si="88"/>
        <v>#REF!</v>
      </c>
      <c r="T726" s="125"/>
      <c r="U726" s="126">
        <f t="shared" si="81"/>
        <v>-39</v>
      </c>
      <c r="V726" s="127">
        <f t="shared" si="83"/>
        <v>45260</v>
      </c>
      <c r="W726" s="128">
        <f>VLOOKUP(V726,IPC!$B$9:$D$855,3,2)</f>
        <v>137.09</v>
      </c>
      <c r="X726" s="128">
        <f>VLOOKUP(O726,IPC!$B$9:$D$855,3,1)</f>
        <v>138.97999999999999</v>
      </c>
    </row>
    <row r="727" spans="1:24" s="67" customFormat="1" ht="26.4" x14ac:dyDescent="0.25">
      <c r="A727" s="67" t="s">
        <v>76</v>
      </c>
      <c r="B727" s="134" t="s">
        <v>42</v>
      </c>
      <c r="C727" s="258"/>
      <c r="D727" s="296" t="s">
        <v>489</v>
      </c>
      <c r="E727" s="288">
        <v>800227279</v>
      </c>
      <c r="F727" s="83" t="s">
        <v>552</v>
      </c>
      <c r="G727" s="121" t="s">
        <v>239</v>
      </c>
      <c r="H727" s="121" t="s">
        <v>616</v>
      </c>
      <c r="I727" s="69" t="s">
        <v>248</v>
      </c>
      <c r="J727" s="69" t="s">
        <v>217</v>
      </c>
      <c r="K727" s="121" t="s">
        <v>1114</v>
      </c>
      <c r="L727" s="87" t="s">
        <v>1641</v>
      </c>
      <c r="M727" s="72">
        <v>2803521.6</v>
      </c>
      <c r="N727" s="66">
        <f t="shared" si="84"/>
        <v>0</v>
      </c>
      <c r="O727" s="137">
        <v>45312</v>
      </c>
      <c r="P727" s="72">
        <f t="shared" si="85"/>
        <v>0</v>
      </c>
      <c r="Q727" s="72">
        <f t="shared" si="86"/>
        <v>2803521.6</v>
      </c>
      <c r="R727" s="129">
        <f t="shared" si="87"/>
        <v>2803521.6</v>
      </c>
      <c r="S727" s="204" t="e">
        <f t="shared" si="88"/>
        <v>#REF!</v>
      </c>
      <c r="T727" s="125"/>
      <c r="U727" s="126">
        <f t="shared" si="81"/>
        <v>-52</v>
      </c>
      <c r="V727" s="127">
        <f t="shared" si="83"/>
        <v>45260</v>
      </c>
      <c r="W727" s="128">
        <f>VLOOKUP(V727,IPC!$B$9:$D$855,3,2)</f>
        <v>137.09</v>
      </c>
      <c r="X727" s="128">
        <f>VLOOKUP(O727,IPC!$B$9:$D$855,3,1)</f>
        <v>138.97999999999999</v>
      </c>
    </row>
    <row r="728" spans="1:24" s="67" customFormat="1" ht="26.4" x14ac:dyDescent="0.25">
      <c r="A728" s="67" t="s">
        <v>76</v>
      </c>
      <c r="B728" s="134" t="s">
        <v>42</v>
      </c>
      <c r="C728" s="258"/>
      <c r="D728" s="296" t="s">
        <v>489</v>
      </c>
      <c r="E728" s="288">
        <v>800227279</v>
      </c>
      <c r="F728" s="83" t="s">
        <v>552</v>
      </c>
      <c r="G728" s="121" t="s">
        <v>239</v>
      </c>
      <c r="H728" s="121" t="s">
        <v>616</v>
      </c>
      <c r="I728" s="69" t="s">
        <v>248</v>
      </c>
      <c r="J728" s="69" t="s">
        <v>217</v>
      </c>
      <c r="K728" s="121" t="s">
        <v>1115</v>
      </c>
      <c r="L728" s="87" t="s">
        <v>1642</v>
      </c>
      <c r="M728" s="72">
        <v>924000</v>
      </c>
      <c r="N728" s="66">
        <f t="shared" si="84"/>
        <v>0</v>
      </c>
      <c r="O728" s="137">
        <v>45312</v>
      </c>
      <c r="P728" s="72">
        <f t="shared" si="85"/>
        <v>0</v>
      </c>
      <c r="Q728" s="72">
        <f t="shared" si="86"/>
        <v>924000</v>
      </c>
      <c r="R728" s="129">
        <f t="shared" si="87"/>
        <v>924000</v>
      </c>
      <c r="S728" s="204" t="e">
        <f t="shared" si="88"/>
        <v>#REF!</v>
      </c>
      <c r="T728" s="125"/>
      <c r="U728" s="126">
        <f t="shared" si="81"/>
        <v>-52</v>
      </c>
      <c r="V728" s="127">
        <f t="shared" si="83"/>
        <v>45260</v>
      </c>
      <c r="W728" s="128">
        <f>VLOOKUP(V728,IPC!$B$9:$D$855,3,2)</f>
        <v>137.09</v>
      </c>
      <c r="X728" s="128">
        <f>VLOOKUP(O728,IPC!$B$9:$D$855,3,1)</f>
        <v>138.97999999999999</v>
      </c>
    </row>
    <row r="729" spans="1:24" s="67" customFormat="1" ht="26.4" x14ac:dyDescent="0.25">
      <c r="A729" s="67" t="s">
        <v>76</v>
      </c>
      <c r="B729" s="134" t="s">
        <v>42</v>
      </c>
      <c r="C729" s="258"/>
      <c r="D729" s="296" t="s">
        <v>489</v>
      </c>
      <c r="E729" s="288">
        <v>800227279</v>
      </c>
      <c r="F729" s="83" t="s">
        <v>552</v>
      </c>
      <c r="G729" s="121" t="s">
        <v>239</v>
      </c>
      <c r="H729" s="121" t="s">
        <v>616</v>
      </c>
      <c r="I729" s="69" t="s">
        <v>248</v>
      </c>
      <c r="J729" s="69" t="s">
        <v>217</v>
      </c>
      <c r="K729" s="121" t="s">
        <v>1115</v>
      </c>
      <c r="L729" s="87" t="s">
        <v>1766</v>
      </c>
      <c r="M729" s="72">
        <v>858000</v>
      </c>
      <c r="N729" s="66">
        <f t="shared" ref="N729:N792" si="89">IF(U729&gt;1,M729,0)</f>
        <v>0</v>
      </c>
      <c r="O729" s="137">
        <v>45322</v>
      </c>
      <c r="P729" s="72">
        <f t="shared" ref="P729:P792" si="90">IFERROR(ROUND((N729*(W729/X729)),0),0)</f>
        <v>0</v>
      </c>
      <c r="Q729" s="72">
        <f t="shared" ref="Q729:Q792" si="91">+P729-N729+M729</f>
        <v>858000</v>
      </c>
      <c r="R729" s="129">
        <f t="shared" ref="R729:R792" si="92">+Q729</f>
        <v>858000</v>
      </c>
      <c r="S729" s="204" t="e">
        <f t="shared" si="88"/>
        <v>#REF!</v>
      </c>
      <c r="T729" s="125"/>
      <c r="U729" s="126">
        <f t="shared" si="81"/>
        <v>-62</v>
      </c>
      <c r="V729" s="127">
        <f t="shared" si="83"/>
        <v>45260</v>
      </c>
      <c r="W729" s="128">
        <f>VLOOKUP(V729,IPC!$B$9:$D$855,3,2)</f>
        <v>137.09</v>
      </c>
      <c r="X729" s="128">
        <f>VLOOKUP(O729,IPC!$B$9:$D$855,3,1)</f>
        <v>138.97999999999999</v>
      </c>
    </row>
    <row r="730" spans="1:24" s="67" customFormat="1" ht="26.4" x14ac:dyDescent="0.25">
      <c r="A730" s="67" t="s">
        <v>76</v>
      </c>
      <c r="B730" s="134" t="s">
        <v>42</v>
      </c>
      <c r="C730" s="258"/>
      <c r="D730" s="296" t="s">
        <v>489</v>
      </c>
      <c r="E730" s="288">
        <v>800227279</v>
      </c>
      <c r="F730" s="83" t="s">
        <v>552</v>
      </c>
      <c r="G730" s="121" t="s">
        <v>239</v>
      </c>
      <c r="H730" s="121" t="s">
        <v>616</v>
      </c>
      <c r="I730" s="69" t="s">
        <v>248</v>
      </c>
      <c r="J730" s="69" t="s">
        <v>217</v>
      </c>
      <c r="K730" s="121" t="s">
        <v>1115</v>
      </c>
      <c r="L730" s="87" t="s">
        <v>1767</v>
      </c>
      <c r="M730" s="72">
        <v>2227368</v>
      </c>
      <c r="N730" s="66">
        <f t="shared" si="89"/>
        <v>0</v>
      </c>
      <c r="O730" s="137">
        <v>45322</v>
      </c>
      <c r="P730" s="72">
        <f t="shared" si="90"/>
        <v>0</v>
      </c>
      <c r="Q730" s="72">
        <f t="shared" si="91"/>
        <v>2227368</v>
      </c>
      <c r="R730" s="129">
        <f t="shared" si="92"/>
        <v>2227368</v>
      </c>
      <c r="S730" s="204" t="e">
        <f t="shared" si="88"/>
        <v>#REF!</v>
      </c>
      <c r="T730" s="125"/>
      <c r="U730" s="126">
        <f t="shared" si="81"/>
        <v>-62</v>
      </c>
      <c r="V730" s="127">
        <f t="shared" si="83"/>
        <v>45260</v>
      </c>
      <c r="W730" s="128">
        <f>VLOOKUP(V730,IPC!$B$9:$D$855,3,2)</f>
        <v>137.09</v>
      </c>
      <c r="X730" s="128">
        <f>VLOOKUP(O730,IPC!$B$9:$D$855,3,1)</f>
        <v>138.97999999999999</v>
      </c>
    </row>
    <row r="731" spans="1:24" s="67" customFormat="1" ht="26.4" x14ac:dyDescent="0.25">
      <c r="A731" s="67" t="s">
        <v>76</v>
      </c>
      <c r="B731" s="134" t="s">
        <v>42</v>
      </c>
      <c r="C731" s="258"/>
      <c r="D731" s="296" t="s">
        <v>489</v>
      </c>
      <c r="E731" s="288">
        <v>800227279</v>
      </c>
      <c r="F731" s="83" t="s">
        <v>552</v>
      </c>
      <c r="G731" s="121" t="s">
        <v>239</v>
      </c>
      <c r="H731" s="121" t="s">
        <v>616</v>
      </c>
      <c r="I731" s="69" t="s">
        <v>248</v>
      </c>
      <c r="J731" s="69" t="s">
        <v>217</v>
      </c>
      <c r="K731" s="121" t="s">
        <v>1115</v>
      </c>
      <c r="L731" s="87" t="s">
        <v>1768</v>
      </c>
      <c r="M731" s="72">
        <v>1957483</v>
      </c>
      <c r="N731" s="66">
        <f t="shared" si="89"/>
        <v>0</v>
      </c>
      <c r="O731" s="137">
        <v>45322</v>
      </c>
      <c r="P731" s="72">
        <f t="shared" si="90"/>
        <v>0</v>
      </c>
      <c r="Q731" s="72">
        <f t="shared" si="91"/>
        <v>1957483</v>
      </c>
      <c r="R731" s="129">
        <f t="shared" si="92"/>
        <v>1957483</v>
      </c>
      <c r="S731" s="204" t="e">
        <f t="shared" si="88"/>
        <v>#REF!</v>
      </c>
      <c r="T731" s="125"/>
      <c r="U731" s="126">
        <f t="shared" si="81"/>
        <v>-62</v>
      </c>
      <c r="V731" s="127">
        <f t="shared" si="83"/>
        <v>45260</v>
      </c>
      <c r="W731" s="128">
        <f>VLOOKUP(V731,IPC!$B$9:$D$855,3,2)</f>
        <v>137.09</v>
      </c>
      <c r="X731" s="128">
        <f>VLOOKUP(O731,IPC!$B$9:$D$855,3,1)</f>
        <v>138.97999999999999</v>
      </c>
    </row>
    <row r="732" spans="1:24" s="67" customFormat="1" ht="26.4" x14ac:dyDescent="0.25">
      <c r="A732" s="67" t="s">
        <v>76</v>
      </c>
      <c r="B732" s="134" t="s">
        <v>42</v>
      </c>
      <c r="C732" s="258"/>
      <c r="D732" s="296" t="s">
        <v>489</v>
      </c>
      <c r="E732" s="288">
        <v>800227279</v>
      </c>
      <c r="F732" s="83" t="s">
        <v>552</v>
      </c>
      <c r="G732" s="121" t="s">
        <v>239</v>
      </c>
      <c r="H732" s="121" t="s">
        <v>616</v>
      </c>
      <c r="I732" s="69" t="s">
        <v>248</v>
      </c>
      <c r="J732" s="69" t="s">
        <v>217</v>
      </c>
      <c r="K732" s="121" t="s">
        <v>1115</v>
      </c>
      <c r="L732" s="87" t="s">
        <v>1769</v>
      </c>
      <c r="M732" s="72">
        <v>963710</v>
      </c>
      <c r="N732" s="66">
        <f t="shared" si="89"/>
        <v>0</v>
      </c>
      <c r="O732" s="137">
        <v>45324</v>
      </c>
      <c r="P732" s="72">
        <f t="shared" si="90"/>
        <v>0</v>
      </c>
      <c r="Q732" s="72">
        <f t="shared" si="91"/>
        <v>963710</v>
      </c>
      <c r="R732" s="129">
        <f t="shared" si="92"/>
        <v>963710</v>
      </c>
      <c r="S732" s="204" t="e">
        <f t="shared" si="88"/>
        <v>#REF!</v>
      </c>
      <c r="T732" s="125"/>
      <c r="U732" s="126">
        <f t="shared" si="81"/>
        <v>-64</v>
      </c>
      <c r="V732" s="127">
        <f t="shared" si="83"/>
        <v>45260</v>
      </c>
      <c r="W732" s="128">
        <f>VLOOKUP(V732,IPC!$B$9:$D$855,3,2)</f>
        <v>137.09</v>
      </c>
      <c r="X732" s="128">
        <f>VLOOKUP(O732,IPC!$B$9:$D$855,3,1)</f>
        <v>140.49</v>
      </c>
    </row>
    <row r="733" spans="1:24" s="67" customFormat="1" ht="26.4" x14ac:dyDescent="0.25">
      <c r="A733" s="67" t="s">
        <v>76</v>
      </c>
      <c r="B733" s="134" t="s">
        <v>42</v>
      </c>
      <c r="C733" s="258"/>
      <c r="D733" s="296" t="s">
        <v>489</v>
      </c>
      <c r="E733" s="288">
        <v>800227279</v>
      </c>
      <c r="F733" s="83" t="s">
        <v>552</v>
      </c>
      <c r="G733" s="121" t="s">
        <v>239</v>
      </c>
      <c r="H733" s="121" t="s">
        <v>616</v>
      </c>
      <c r="I733" s="69" t="s">
        <v>248</v>
      </c>
      <c r="J733" s="69" t="s">
        <v>217</v>
      </c>
      <c r="K733" s="121" t="s">
        <v>1115</v>
      </c>
      <c r="L733" s="87" t="s">
        <v>1770</v>
      </c>
      <c r="M733" s="72">
        <v>306735</v>
      </c>
      <c r="N733" s="66">
        <f t="shared" si="89"/>
        <v>0</v>
      </c>
      <c r="O733" s="137">
        <v>45328</v>
      </c>
      <c r="P733" s="72">
        <f t="shared" si="90"/>
        <v>0</v>
      </c>
      <c r="Q733" s="72">
        <f t="shared" si="91"/>
        <v>306735</v>
      </c>
      <c r="R733" s="129">
        <f t="shared" si="92"/>
        <v>306735</v>
      </c>
      <c r="S733" s="204" t="e">
        <f t="shared" si="88"/>
        <v>#REF!</v>
      </c>
      <c r="T733" s="125"/>
      <c r="U733" s="126">
        <f t="shared" si="81"/>
        <v>-68</v>
      </c>
      <c r="V733" s="127">
        <f t="shared" si="83"/>
        <v>45260</v>
      </c>
      <c r="W733" s="128">
        <f>VLOOKUP(V733,IPC!$B$9:$D$855,3,2)</f>
        <v>137.09</v>
      </c>
      <c r="X733" s="128">
        <f>VLOOKUP(O733,IPC!$B$9:$D$855,3,1)</f>
        <v>140.49</v>
      </c>
    </row>
    <row r="734" spans="1:24" s="67" customFormat="1" ht="26.4" x14ac:dyDescent="0.25">
      <c r="A734" s="67" t="s">
        <v>76</v>
      </c>
      <c r="B734" s="134" t="s">
        <v>42</v>
      </c>
      <c r="C734" s="258"/>
      <c r="D734" s="296" t="s">
        <v>489</v>
      </c>
      <c r="E734" s="288">
        <v>800227279</v>
      </c>
      <c r="F734" s="83" t="s">
        <v>552</v>
      </c>
      <c r="G734" s="121" t="s">
        <v>239</v>
      </c>
      <c r="H734" s="121" t="s">
        <v>616</v>
      </c>
      <c r="I734" s="69" t="s">
        <v>248</v>
      </c>
      <c r="J734" s="69" t="s">
        <v>217</v>
      </c>
      <c r="K734" s="121" t="s">
        <v>1115</v>
      </c>
      <c r="L734" s="87" t="s">
        <v>1771</v>
      </c>
      <c r="M734" s="72">
        <v>729300</v>
      </c>
      <c r="N734" s="66">
        <f t="shared" si="89"/>
        <v>0</v>
      </c>
      <c r="O734" s="137">
        <v>45330</v>
      </c>
      <c r="P734" s="72">
        <f t="shared" si="90"/>
        <v>0</v>
      </c>
      <c r="Q734" s="72">
        <f t="shared" si="91"/>
        <v>729300</v>
      </c>
      <c r="R734" s="129">
        <f t="shared" si="92"/>
        <v>729300</v>
      </c>
      <c r="S734" s="204" t="e">
        <f t="shared" si="88"/>
        <v>#REF!</v>
      </c>
      <c r="T734" s="125"/>
      <c r="U734" s="126">
        <f t="shared" si="81"/>
        <v>-70</v>
      </c>
      <c r="V734" s="127">
        <f t="shared" si="83"/>
        <v>45260</v>
      </c>
      <c r="W734" s="128">
        <f>VLOOKUP(V734,IPC!$B$9:$D$855,3,2)</f>
        <v>137.09</v>
      </c>
      <c r="X734" s="128">
        <f>VLOOKUP(O734,IPC!$B$9:$D$855,3,1)</f>
        <v>140.49</v>
      </c>
    </row>
    <row r="735" spans="1:24" s="67" customFormat="1" ht="26.4" x14ac:dyDescent="0.25">
      <c r="A735" s="67" t="s">
        <v>76</v>
      </c>
      <c r="B735" s="134" t="s">
        <v>42</v>
      </c>
      <c r="C735" s="258"/>
      <c r="D735" s="296" t="s">
        <v>489</v>
      </c>
      <c r="E735" s="288">
        <v>800227279</v>
      </c>
      <c r="F735" s="83" t="s">
        <v>552</v>
      </c>
      <c r="G735" s="121" t="s">
        <v>239</v>
      </c>
      <c r="H735" s="121" t="s">
        <v>616</v>
      </c>
      <c r="I735" s="69" t="s">
        <v>248</v>
      </c>
      <c r="J735" s="69" t="s">
        <v>217</v>
      </c>
      <c r="K735" s="121" t="s">
        <v>1115</v>
      </c>
      <c r="L735" s="87" t="s">
        <v>1772</v>
      </c>
      <c r="M735" s="72">
        <v>3089280</v>
      </c>
      <c r="N735" s="66">
        <f t="shared" si="89"/>
        <v>0</v>
      </c>
      <c r="O735" s="137">
        <v>45338</v>
      </c>
      <c r="P735" s="72">
        <f t="shared" si="90"/>
        <v>0</v>
      </c>
      <c r="Q735" s="72">
        <f t="shared" si="91"/>
        <v>3089280</v>
      </c>
      <c r="R735" s="129">
        <f t="shared" si="92"/>
        <v>3089280</v>
      </c>
      <c r="S735" s="204" t="e">
        <f t="shared" si="88"/>
        <v>#REF!</v>
      </c>
      <c r="T735" s="125"/>
      <c r="U735" s="126">
        <f t="shared" si="81"/>
        <v>-78</v>
      </c>
      <c r="V735" s="127">
        <f t="shared" si="83"/>
        <v>45260</v>
      </c>
      <c r="W735" s="128">
        <f>VLOOKUP(V735,IPC!$B$9:$D$855,3,2)</f>
        <v>137.09</v>
      </c>
      <c r="X735" s="128">
        <f>VLOOKUP(O735,IPC!$B$9:$D$855,3,1)</f>
        <v>140.49</v>
      </c>
    </row>
    <row r="736" spans="1:24" s="67" customFormat="1" ht="26.4" x14ac:dyDescent="0.25">
      <c r="A736" s="67" t="s">
        <v>76</v>
      </c>
      <c r="B736" s="134" t="s">
        <v>42</v>
      </c>
      <c r="C736" s="258"/>
      <c r="D736" s="296" t="s">
        <v>489</v>
      </c>
      <c r="E736" s="288">
        <v>800227279</v>
      </c>
      <c r="F736" s="83" t="s">
        <v>552</v>
      </c>
      <c r="G736" s="121" t="s">
        <v>239</v>
      </c>
      <c r="H736" s="121" t="s">
        <v>616</v>
      </c>
      <c r="I736" s="69" t="s">
        <v>248</v>
      </c>
      <c r="J736" s="69" t="s">
        <v>217</v>
      </c>
      <c r="K736" s="121" t="s">
        <v>1115</v>
      </c>
      <c r="L736" s="87" t="s">
        <v>1773</v>
      </c>
      <c r="M736" s="72">
        <v>1688484.6</v>
      </c>
      <c r="N736" s="66">
        <f t="shared" si="89"/>
        <v>0</v>
      </c>
      <c r="O736" s="137">
        <v>45347</v>
      </c>
      <c r="P736" s="72">
        <f t="shared" si="90"/>
        <v>0</v>
      </c>
      <c r="Q736" s="72">
        <f t="shared" si="91"/>
        <v>1688484.6</v>
      </c>
      <c r="R736" s="129">
        <f t="shared" si="92"/>
        <v>1688484.6</v>
      </c>
      <c r="S736" s="204" t="e">
        <f t="shared" si="88"/>
        <v>#REF!</v>
      </c>
      <c r="T736" s="125"/>
      <c r="U736" s="126">
        <f t="shared" si="81"/>
        <v>-87</v>
      </c>
      <c r="V736" s="127">
        <f t="shared" si="83"/>
        <v>45260</v>
      </c>
      <c r="W736" s="128">
        <f>VLOOKUP(V736,IPC!$B$9:$D$855,3,2)</f>
        <v>137.09</v>
      </c>
      <c r="X736" s="128">
        <f>VLOOKUP(O736,IPC!$B$9:$D$855,3,1)</f>
        <v>140.49</v>
      </c>
    </row>
    <row r="737" spans="1:24" s="67" customFormat="1" ht="26.4" x14ac:dyDescent="0.25">
      <c r="A737" s="67" t="s">
        <v>76</v>
      </c>
      <c r="B737" s="134" t="s">
        <v>42</v>
      </c>
      <c r="C737" s="258"/>
      <c r="D737" s="296" t="s">
        <v>489</v>
      </c>
      <c r="E737" s="288">
        <v>800227279</v>
      </c>
      <c r="F737" s="83" t="s">
        <v>552</v>
      </c>
      <c r="G737" s="121" t="s">
        <v>239</v>
      </c>
      <c r="H737" s="121" t="s">
        <v>616</v>
      </c>
      <c r="I737" s="69" t="s">
        <v>248</v>
      </c>
      <c r="J737" s="69" t="s">
        <v>217</v>
      </c>
      <c r="K737" s="121" t="s">
        <v>1116</v>
      </c>
      <c r="L737" s="87" t="s">
        <v>1643</v>
      </c>
      <c r="M737" s="72">
        <v>105105</v>
      </c>
      <c r="N737" s="66">
        <f t="shared" si="89"/>
        <v>105105</v>
      </c>
      <c r="O737" s="137">
        <v>45215</v>
      </c>
      <c r="P737" s="72">
        <f t="shared" si="90"/>
        <v>105598</v>
      </c>
      <c r="Q737" s="72">
        <f t="shared" si="91"/>
        <v>105598</v>
      </c>
      <c r="R737" s="129">
        <f t="shared" si="92"/>
        <v>105598</v>
      </c>
      <c r="S737" s="204" t="e">
        <f t="shared" si="88"/>
        <v>#REF!</v>
      </c>
      <c r="T737" s="125"/>
      <c r="U737" s="126">
        <f t="shared" si="81"/>
        <v>45</v>
      </c>
      <c r="V737" s="127">
        <f t="shared" si="83"/>
        <v>45260</v>
      </c>
      <c r="W737" s="128">
        <f>VLOOKUP(V737,IPC!$B$9:$D$855,3,2)</f>
        <v>137.09</v>
      </c>
      <c r="X737" s="128">
        <f>VLOOKUP(O737,IPC!$B$9:$D$855,3,1)</f>
        <v>136.44999999999999</v>
      </c>
    </row>
    <row r="738" spans="1:24" s="67" customFormat="1" x14ac:dyDescent="0.25">
      <c r="A738" s="67" t="s">
        <v>76</v>
      </c>
      <c r="B738" s="134" t="s">
        <v>42</v>
      </c>
      <c r="C738" s="258"/>
      <c r="D738" s="296" t="s">
        <v>490</v>
      </c>
      <c r="E738" s="288">
        <v>900954399</v>
      </c>
      <c r="F738" s="83" t="s">
        <v>553</v>
      </c>
      <c r="G738" s="121" t="s">
        <v>634</v>
      </c>
      <c r="H738" s="121" t="s">
        <v>617</v>
      </c>
      <c r="I738" s="69" t="s">
        <v>248</v>
      </c>
      <c r="J738" s="69" t="s">
        <v>217</v>
      </c>
      <c r="K738" s="121" t="s">
        <v>1117</v>
      </c>
      <c r="L738" s="87" t="s">
        <v>1644</v>
      </c>
      <c r="M738" s="72">
        <v>702000</v>
      </c>
      <c r="N738" s="66">
        <f t="shared" si="89"/>
        <v>702000</v>
      </c>
      <c r="O738" s="137">
        <v>44943</v>
      </c>
      <c r="P738" s="72">
        <f t="shared" si="90"/>
        <v>750270</v>
      </c>
      <c r="Q738" s="72">
        <f t="shared" si="91"/>
        <v>750270</v>
      </c>
      <c r="R738" s="129">
        <f t="shared" si="92"/>
        <v>750270</v>
      </c>
      <c r="S738" s="204" t="e">
        <f t="shared" ref="S738:S801" si="93">+R738/$R$809</f>
        <v>#REF!</v>
      </c>
      <c r="T738" s="125"/>
      <c r="U738" s="126">
        <f t="shared" si="81"/>
        <v>317</v>
      </c>
      <c r="V738" s="127">
        <f t="shared" si="83"/>
        <v>45260</v>
      </c>
      <c r="W738" s="128">
        <f>VLOOKUP(V738,IPC!$B$9:$D$855,3,2)</f>
        <v>137.09</v>
      </c>
      <c r="X738" s="128">
        <f>VLOOKUP(O738,IPC!$B$9:$D$855,3,1)</f>
        <v>128.27000000000001</v>
      </c>
    </row>
    <row r="739" spans="1:24" s="67" customFormat="1" x14ac:dyDescent="0.25">
      <c r="A739" s="67" t="s">
        <v>76</v>
      </c>
      <c r="B739" s="134" t="s">
        <v>42</v>
      </c>
      <c r="C739" s="258"/>
      <c r="D739" s="296" t="s">
        <v>490</v>
      </c>
      <c r="E739" s="288">
        <v>900954399</v>
      </c>
      <c r="F739" s="83" t="s">
        <v>553</v>
      </c>
      <c r="G739" s="121" t="s">
        <v>634</v>
      </c>
      <c r="H739" s="121" t="s">
        <v>617</v>
      </c>
      <c r="I739" s="69" t="s">
        <v>248</v>
      </c>
      <c r="J739" s="69" t="s">
        <v>217</v>
      </c>
      <c r="K739" s="121" t="s">
        <v>1118</v>
      </c>
      <c r="L739" s="87" t="s">
        <v>1645</v>
      </c>
      <c r="M739" s="72">
        <v>4204317</v>
      </c>
      <c r="N739" s="66">
        <f t="shared" si="89"/>
        <v>4204317</v>
      </c>
      <c r="O739" s="137">
        <v>44973</v>
      </c>
      <c r="P739" s="72">
        <f t="shared" si="90"/>
        <v>4420014</v>
      </c>
      <c r="Q739" s="72">
        <f t="shared" si="91"/>
        <v>4420014</v>
      </c>
      <c r="R739" s="129">
        <f t="shared" si="92"/>
        <v>4420014</v>
      </c>
      <c r="S739" s="204" t="e">
        <f t="shared" si="93"/>
        <v>#REF!</v>
      </c>
      <c r="T739" s="125"/>
      <c r="U739" s="126">
        <f t="shared" si="81"/>
        <v>287</v>
      </c>
      <c r="V739" s="127">
        <f t="shared" si="83"/>
        <v>45260</v>
      </c>
      <c r="W739" s="128">
        <f>VLOOKUP(V739,IPC!$B$9:$D$855,3,2)</f>
        <v>137.09</v>
      </c>
      <c r="X739" s="128">
        <f>VLOOKUP(O739,IPC!$B$9:$D$855,3,1)</f>
        <v>130.4</v>
      </c>
    </row>
    <row r="740" spans="1:24" s="67" customFormat="1" ht="26.4" x14ac:dyDescent="0.25">
      <c r="A740" s="67" t="s">
        <v>76</v>
      </c>
      <c r="B740" s="134" t="s">
        <v>42</v>
      </c>
      <c r="C740" s="258"/>
      <c r="D740" s="296" t="s">
        <v>491</v>
      </c>
      <c r="E740" s="288">
        <v>830007935</v>
      </c>
      <c r="F740" s="83" t="s">
        <v>554</v>
      </c>
      <c r="G740" s="121" t="s">
        <v>108</v>
      </c>
      <c r="H740" s="121" t="s">
        <v>618</v>
      </c>
      <c r="I740" s="69" t="s">
        <v>248</v>
      </c>
      <c r="J740" s="69" t="s">
        <v>217</v>
      </c>
      <c r="K740" s="121" t="s">
        <v>1119</v>
      </c>
      <c r="L740" s="87" t="s">
        <v>1646</v>
      </c>
      <c r="M740" s="72">
        <v>10225600.050000001</v>
      </c>
      <c r="N740" s="66">
        <f t="shared" si="89"/>
        <v>10225600.050000001</v>
      </c>
      <c r="O740" s="137">
        <v>44761</v>
      </c>
      <c r="P740" s="72">
        <f t="shared" si="90"/>
        <v>11655671</v>
      </c>
      <c r="Q740" s="72">
        <f t="shared" si="91"/>
        <v>11655671</v>
      </c>
      <c r="R740" s="129">
        <f t="shared" si="92"/>
        <v>11655671</v>
      </c>
      <c r="S740" s="204" t="e">
        <f t="shared" si="93"/>
        <v>#REF!</v>
      </c>
      <c r="T740" s="125"/>
      <c r="U740" s="126">
        <f t="shared" si="81"/>
        <v>499</v>
      </c>
      <c r="V740" s="127">
        <f t="shared" si="83"/>
        <v>45260</v>
      </c>
      <c r="W740" s="128">
        <f>VLOOKUP(V740,IPC!$B$9:$D$855,3,2)</f>
        <v>137.09</v>
      </c>
      <c r="X740" s="128">
        <f>VLOOKUP(O740,IPC!$B$9:$D$855,3,1)</f>
        <v>120.27</v>
      </c>
    </row>
    <row r="741" spans="1:24" s="67" customFormat="1" ht="26.4" x14ac:dyDescent="0.25">
      <c r="A741" s="67" t="s">
        <v>76</v>
      </c>
      <c r="B741" s="134" t="s">
        <v>42</v>
      </c>
      <c r="C741" s="258"/>
      <c r="D741" s="296" t="s">
        <v>491</v>
      </c>
      <c r="E741" s="288">
        <v>830007935</v>
      </c>
      <c r="F741" s="83" t="s">
        <v>554</v>
      </c>
      <c r="G741" s="121" t="s">
        <v>108</v>
      </c>
      <c r="H741" s="121" t="s">
        <v>618</v>
      </c>
      <c r="I741" s="69" t="s">
        <v>248</v>
      </c>
      <c r="J741" s="69" t="s">
        <v>217</v>
      </c>
      <c r="K741" s="121" t="s">
        <v>1120</v>
      </c>
      <c r="L741" s="87" t="s">
        <v>1647</v>
      </c>
      <c r="M741" s="72">
        <v>10737716.92</v>
      </c>
      <c r="N741" s="66">
        <f t="shared" si="89"/>
        <v>10737716.92</v>
      </c>
      <c r="O741" s="137">
        <v>44773</v>
      </c>
      <c r="P741" s="72">
        <f t="shared" si="90"/>
        <v>12239408</v>
      </c>
      <c r="Q741" s="72">
        <f t="shared" si="91"/>
        <v>12239408</v>
      </c>
      <c r="R741" s="129">
        <f t="shared" si="92"/>
        <v>12239408</v>
      </c>
      <c r="S741" s="204" t="e">
        <f t="shared" si="93"/>
        <v>#REF!</v>
      </c>
      <c r="T741" s="125"/>
      <c r="U741" s="126">
        <f t="shared" si="81"/>
        <v>487</v>
      </c>
      <c r="V741" s="127">
        <f t="shared" si="83"/>
        <v>45260</v>
      </c>
      <c r="W741" s="128">
        <f>VLOOKUP(V741,IPC!$B$9:$D$855,3,2)</f>
        <v>137.09</v>
      </c>
      <c r="X741" s="128">
        <f>VLOOKUP(O741,IPC!$B$9:$D$855,3,1)</f>
        <v>120.27</v>
      </c>
    </row>
    <row r="742" spans="1:24" s="67" customFormat="1" ht="26.4" x14ac:dyDescent="0.25">
      <c r="A742" s="67" t="s">
        <v>76</v>
      </c>
      <c r="B742" s="134" t="s">
        <v>42</v>
      </c>
      <c r="C742" s="258"/>
      <c r="D742" s="296" t="s">
        <v>491</v>
      </c>
      <c r="E742" s="288">
        <v>830007935</v>
      </c>
      <c r="F742" s="83" t="s">
        <v>554</v>
      </c>
      <c r="G742" s="121" t="s">
        <v>108</v>
      </c>
      <c r="H742" s="121" t="s">
        <v>618</v>
      </c>
      <c r="I742" s="69" t="s">
        <v>248</v>
      </c>
      <c r="J742" s="69" t="s">
        <v>217</v>
      </c>
      <c r="K742" s="121" t="s">
        <v>1121</v>
      </c>
      <c r="L742" s="87" t="s">
        <v>1648</v>
      </c>
      <c r="M742" s="72">
        <v>994858.79</v>
      </c>
      <c r="N742" s="66">
        <f t="shared" si="89"/>
        <v>994858.79</v>
      </c>
      <c r="O742" s="137">
        <v>44782</v>
      </c>
      <c r="P742" s="72">
        <f t="shared" si="90"/>
        <v>1122512</v>
      </c>
      <c r="Q742" s="72">
        <f t="shared" si="91"/>
        <v>1122512</v>
      </c>
      <c r="R742" s="129">
        <f t="shared" si="92"/>
        <v>1122512</v>
      </c>
      <c r="S742" s="204" t="e">
        <f t="shared" si="93"/>
        <v>#REF!</v>
      </c>
      <c r="T742" s="125"/>
      <c r="U742" s="126">
        <f t="shared" si="81"/>
        <v>478</v>
      </c>
      <c r="V742" s="127">
        <f t="shared" si="83"/>
        <v>45260</v>
      </c>
      <c r="W742" s="128">
        <f>VLOOKUP(V742,IPC!$B$9:$D$855,3,2)</f>
        <v>137.09</v>
      </c>
      <c r="X742" s="128">
        <f>VLOOKUP(O742,IPC!$B$9:$D$855,3,1)</f>
        <v>121.5</v>
      </c>
    </row>
    <row r="743" spans="1:24" s="67" customFormat="1" ht="26.4" x14ac:dyDescent="0.25">
      <c r="A743" s="67" t="s">
        <v>76</v>
      </c>
      <c r="B743" s="134" t="s">
        <v>42</v>
      </c>
      <c r="C743" s="258"/>
      <c r="D743" s="296" t="s">
        <v>491</v>
      </c>
      <c r="E743" s="288">
        <v>830007935</v>
      </c>
      <c r="F743" s="83" t="s">
        <v>554</v>
      </c>
      <c r="G743" s="121" t="s">
        <v>108</v>
      </c>
      <c r="H743" s="121" t="s">
        <v>618</v>
      </c>
      <c r="I743" s="69" t="s">
        <v>248</v>
      </c>
      <c r="J743" s="69" t="s">
        <v>217</v>
      </c>
      <c r="K743" s="121" t="s">
        <v>1122</v>
      </c>
      <c r="L743" s="87" t="s">
        <v>1649</v>
      </c>
      <c r="M743" s="72">
        <v>8523138</v>
      </c>
      <c r="N743" s="66">
        <f t="shared" si="89"/>
        <v>8523138</v>
      </c>
      <c r="O743" s="137">
        <v>44808</v>
      </c>
      <c r="P743" s="72">
        <f t="shared" si="90"/>
        <v>9528150</v>
      </c>
      <c r="Q743" s="72">
        <f t="shared" si="91"/>
        <v>9528150</v>
      </c>
      <c r="R743" s="129">
        <f t="shared" si="92"/>
        <v>9528150</v>
      </c>
      <c r="S743" s="204" t="e">
        <f t="shared" si="93"/>
        <v>#REF!</v>
      </c>
      <c r="T743" s="125"/>
      <c r="U743" s="126">
        <f t="shared" si="81"/>
        <v>452</v>
      </c>
      <c r="V743" s="127">
        <f t="shared" si="83"/>
        <v>45260</v>
      </c>
      <c r="W743" s="128">
        <f>VLOOKUP(V743,IPC!$B$9:$D$855,3,2)</f>
        <v>137.09</v>
      </c>
      <c r="X743" s="128">
        <f>VLOOKUP(O743,IPC!$B$9:$D$855,3,1)</f>
        <v>122.63</v>
      </c>
    </row>
    <row r="744" spans="1:24" s="67" customFormat="1" ht="26.4" x14ac:dyDescent="0.25">
      <c r="A744" s="67" t="s">
        <v>76</v>
      </c>
      <c r="B744" s="134" t="s">
        <v>42</v>
      </c>
      <c r="C744" s="258"/>
      <c r="D744" s="296" t="s">
        <v>491</v>
      </c>
      <c r="E744" s="288">
        <v>830007935</v>
      </c>
      <c r="F744" s="83" t="s">
        <v>554</v>
      </c>
      <c r="G744" s="121" t="s">
        <v>108</v>
      </c>
      <c r="H744" s="121" t="s">
        <v>618</v>
      </c>
      <c r="I744" s="69" t="s">
        <v>248</v>
      </c>
      <c r="J744" s="69" t="s">
        <v>217</v>
      </c>
      <c r="K744" s="121" t="s">
        <v>1123</v>
      </c>
      <c r="L744" s="87" t="s">
        <v>1650</v>
      </c>
      <c r="M744" s="72">
        <v>1468699.05</v>
      </c>
      <c r="N744" s="66">
        <f t="shared" si="89"/>
        <v>1468699.05</v>
      </c>
      <c r="O744" s="137">
        <v>44825</v>
      </c>
      <c r="P744" s="72">
        <f t="shared" si="90"/>
        <v>1641882</v>
      </c>
      <c r="Q744" s="72">
        <f t="shared" si="91"/>
        <v>1641882</v>
      </c>
      <c r="R744" s="129">
        <f t="shared" si="92"/>
        <v>1641882</v>
      </c>
      <c r="S744" s="204" t="e">
        <f t="shared" si="93"/>
        <v>#REF!</v>
      </c>
      <c r="T744" s="125"/>
      <c r="U744" s="126">
        <f t="shared" si="81"/>
        <v>435</v>
      </c>
      <c r="V744" s="127">
        <f t="shared" si="83"/>
        <v>45260</v>
      </c>
      <c r="W744" s="128">
        <f>VLOOKUP(V744,IPC!$B$9:$D$855,3,2)</f>
        <v>137.09</v>
      </c>
      <c r="X744" s="128">
        <f>VLOOKUP(O744,IPC!$B$9:$D$855,3,1)</f>
        <v>122.63</v>
      </c>
    </row>
    <row r="745" spans="1:24" s="67" customFormat="1" ht="26.4" x14ac:dyDescent="0.25">
      <c r="A745" s="67" t="s">
        <v>76</v>
      </c>
      <c r="B745" s="134" t="s">
        <v>42</v>
      </c>
      <c r="C745" s="258"/>
      <c r="D745" s="296" t="s">
        <v>491</v>
      </c>
      <c r="E745" s="288">
        <v>830007935</v>
      </c>
      <c r="F745" s="83" t="s">
        <v>554</v>
      </c>
      <c r="G745" s="121" t="s">
        <v>108</v>
      </c>
      <c r="H745" s="121" t="s">
        <v>618</v>
      </c>
      <c r="I745" s="69" t="s">
        <v>248</v>
      </c>
      <c r="J745" s="69" t="s">
        <v>217</v>
      </c>
      <c r="K745" s="121" t="s">
        <v>1124</v>
      </c>
      <c r="L745" s="87" t="s">
        <v>1651</v>
      </c>
      <c r="M745" s="72">
        <v>671101</v>
      </c>
      <c r="N745" s="66">
        <f t="shared" si="89"/>
        <v>671101</v>
      </c>
      <c r="O745" s="137">
        <v>44843</v>
      </c>
      <c r="P745" s="72">
        <f t="shared" si="90"/>
        <v>744889</v>
      </c>
      <c r="Q745" s="72">
        <f t="shared" si="91"/>
        <v>744889</v>
      </c>
      <c r="R745" s="129">
        <f t="shared" si="92"/>
        <v>744889</v>
      </c>
      <c r="S745" s="204" t="e">
        <f t="shared" si="93"/>
        <v>#REF!</v>
      </c>
      <c r="T745" s="125"/>
      <c r="U745" s="126">
        <f t="shared" si="81"/>
        <v>417</v>
      </c>
      <c r="V745" s="127">
        <f t="shared" si="83"/>
        <v>45260</v>
      </c>
      <c r="W745" s="128">
        <f>VLOOKUP(V745,IPC!$B$9:$D$855,3,2)</f>
        <v>137.09</v>
      </c>
      <c r="X745" s="128">
        <f>VLOOKUP(O745,IPC!$B$9:$D$855,3,1)</f>
        <v>123.51</v>
      </c>
    </row>
    <row r="746" spans="1:24" s="67" customFormat="1" ht="26.4" x14ac:dyDescent="0.25">
      <c r="A746" s="67" t="s">
        <v>76</v>
      </c>
      <c r="B746" s="134" t="s">
        <v>42</v>
      </c>
      <c r="C746" s="258"/>
      <c r="D746" s="296" t="s">
        <v>1703</v>
      </c>
      <c r="E746" s="288" t="s">
        <v>1710</v>
      </c>
      <c r="F746" s="83" t="s">
        <v>1793</v>
      </c>
      <c r="G746" s="121" t="s">
        <v>1716</v>
      </c>
      <c r="H746" s="121"/>
      <c r="I746" s="69" t="s">
        <v>248</v>
      </c>
      <c r="J746" s="69" t="s">
        <v>217</v>
      </c>
      <c r="K746" s="121" t="s">
        <v>1737</v>
      </c>
      <c r="L746" s="87" t="s">
        <v>1774</v>
      </c>
      <c r="M746" s="72">
        <v>6059445.0899999999</v>
      </c>
      <c r="N746" s="66">
        <f t="shared" si="89"/>
        <v>6059445.0899999999</v>
      </c>
      <c r="O746" s="137">
        <v>44617</v>
      </c>
      <c r="P746" s="72">
        <f t="shared" si="90"/>
        <v>7216483</v>
      </c>
      <c r="Q746" s="72">
        <f t="shared" si="91"/>
        <v>7216483</v>
      </c>
      <c r="R746" s="129">
        <f t="shared" si="92"/>
        <v>7216483</v>
      </c>
      <c r="S746" s="204" t="e">
        <f t="shared" si="93"/>
        <v>#REF!</v>
      </c>
      <c r="T746" s="125"/>
      <c r="U746" s="126">
        <f t="shared" si="81"/>
        <v>643</v>
      </c>
      <c r="V746" s="127">
        <f t="shared" si="83"/>
        <v>45260</v>
      </c>
      <c r="W746" s="128">
        <f>VLOOKUP(V746,IPC!$B$9:$D$855,3,2)</f>
        <v>137.09</v>
      </c>
      <c r="X746" s="128">
        <f>VLOOKUP(O746,IPC!$B$9:$D$855,3,1)</f>
        <v>115.11</v>
      </c>
    </row>
    <row r="747" spans="1:24" s="67" customFormat="1" ht="26.4" x14ac:dyDescent="0.25">
      <c r="A747" s="67" t="s">
        <v>76</v>
      </c>
      <c r="B747" s="134" t="s">
        <v>42</v>
      </c>
      <c r="C747" s="258"/>
      <c r="D747" s="296" t="s">
        <v>1703</v>
      </c>
      <c r="E747" s="288" t="s">
        <v>1710</v>
      </c>
      <c r="F747" s="83" t="s">
        <v>1793</v>
      </c>
      <c r="G747" s="121" t="s">
        <v>1716</v>
      </c>
      <c r="H747" s="121"/>
      <c r="I747" s="69" t="s">
        <v>248</v>
      </c>
      <c r="J747" s="69" t="s">
        <v>217</v>
      </c>
      <c r="K747" s="121" t="s">
        <v>1738</v>
      </c>
      <c r="L747" s="87" t="s">
        <v>1775</v>
      </c>
      <c r="M747" s="72">
        <v>41533650.960000001</v>
      </c>
      <c r="N747" s="66">
        <f t="shared" si="89"/>
        <v>41533650.960000001</v>
      </c>
      <c r="O747" s="137">
        <v>45029</v>
      </c>
      <c r="P747" s="72">
        <f t="shared" si="90"/>
        <v>42875363</v>
      </c>
      <c r="Q747" s="72">
        <f t="shared" si="91"/>
        <v>42875363</v>
      </c>
      <c r="R747" s="129">
        <f t="shared" si="92"/>
        <v>42875363</v>
      </c>
      <c r="S747" s="204" t="e">
        <f t="shared" si="93"/>
        <v>#REF!</v>
      </c>
      <c r="T747" s="125"/>
      <c r="U747" s="126">
        <f t="shared" si="81"/>
        <v>231</v>
      </c>
      <c r="V747" s="127">
        <f t="shared" si="83"/>
        <v>45260</v>
      </c>
      <c r="W747" s="128">
        <f>VLOOKUP(V747,IPC!$B$9:$D$855,3,2)</f>
        <v>137.09</v>
      </c>
      <c r="X747" s="128">
        <f>VLOOKUP(O747,IPC!$B$9:$D$855,3,1)</f>
        <v>132.80000000000001</v>
      </c>
    </row>
    <row r="748" spans="1:24" s="67" customFormat="1" ht="26.4" x14ac:dyDescent="0.25">
      <c r="A748" s="67" t="s">
        <v>76</v>
      </c>
      <c r="B748" s="134" t="s">
        <v>42</v>
      </c>
      <c r="C748" s="258"/>
      <c r="D748" s="296" t="s">
        <v>492</v>
      </c>
      <c r="E748" s="288">
        <v>800219668</v>
      </c>
      <c r="F748" s="83" t="s">
        <v>555</v>
      </c>
      <c r="G748" s="121" t="s">
        <v>108</v>
      </c>
      <c r="H748" s="121" t="s">
        <v>619</v>
      </c>
      <c r="I748" s="69" t="s">
        <v>248</v>
      </c>
      <c r="J748" s="69" t="s">
        <v>217</v>
      </c>
      <c r="K748" s="121" t="s">
        <v>1125</v>
      </c>
      <c r="L748" s="87" t="s">
        <v>1652</v>
      </c>
      <c r="M748" s="72">
        <v>77232.479999999996</v>
      </c>
      <c r="N748" s="66">
        <f t="shared" si="89"/>
        <v>77232.479999999996</v>
      </c>
      <c r="O748" s="137">
        <v>45136</v>
      </c>
      <c r="P748" s="72">
        <f t="shared" si="90"/>
        <v>78749</v>
      </c>
      <c r="Q748" s="72">
        <f t="shared" si="91"/>
        <v>78749</v>
      </c>
      <c r="R748" s="129">
        <f t="shared" si="92"/>
        <v>78749</v>
      </c>
      <c r="S748" s="204" t="e">
        <f t="shared" si="93"/>
        <v>#REF!</v>
      </c>
      <c r="T748" s="125"/>
      <c r="U748" s="126">
        <f t="shared" si="81"/>
        <v>124</v>
      </c>
      <c r="V748" s="127">
        <f t="shared" si="83"/>
        <v>45260</v>
      </c>
      <c r="W748" s="128">
        <f>VLOOKUP(V748,IPC!$B$9:$D$855,3,2)</f>
        <v>137.09</v>
      </c>
      <c r="X748" s="128">
        <f>VLOOKUP(O748,IPC!$B$9:$D$855,3,1)</f>
        <v>134.44999999999999</v>
      </c>
    </row>
    <row r="749" spans="1:24" s="67" customFormat="1" ht="26.4" x14ac:dyDescent="0.25">
      <c r="A749" s="67" t="s">
        <v>76</v>
      </c>
      <c r="B749" s="134" t="s">
        <v>42</v>
      </c>
      <c r="C749" s="258"/>
      <c r="D749" s="296" t="s">
        <v>492</v>
      </c>
      <c r="E749" s="288">
        <v>800219668</v>
      </c>
      <c r="F749" s="83" t="s">
        <v>555</v>
      </c>
      <c r="G749" s="121" t="s">
        <v>108</v>
      </c>
      <c r="H749" s="121" t="s">
        <v>619</v>
      </c>
      <c r="I749" s="69" t="s">
        <v>248</v>
      </c>
      <c r="J749" s="69" t="s">
        <v>217</v>
      </c>
      <c r="K749" s="121" t="s">
        <v>1126</v>
      </c>
      <c r="L749" s="87" t="s">
        <v>1653</v>
      </c>
      <c r="M749" s="72">
        <v>2679.26</v>
      </c>
      <c r="N749" s="66">
        <f t="shared" si="89"/>
        <v>2679.26</v>
      </c>
      <c r="O749" s="137">
        <v>45136</v>
      </c>
      <c r="P749" s="72">
        <f t="shared" si="90"/>
        <v>2732</v>
      </c>
      <c r="Q749" s="72">
        <f t="shared" si="91"/>
        <v>2732</v>
      </c>
      <c r="R749" s="129">
        <f t="shared" si="92"/>
        <v>2732</v>
      </c>
      <c r="S749" s="204" t="e">
        <f t="shared" si="93"/>
        <v>#REF!</v>
      </c>
      <c r="T749" s="125"/>
      <c r="U749" s="126">
        <f t="shared" si="81"/>
        <v>124</v>
      </c>
      <c r="V749" s="127">
        <f t="shared" si="83"/>
        <v>45260</v>
      </c>
      <c r="W749" s="128">
        <f>VLOOKUP(V749,IPC!$B$9:$D$855,3,2)</f>
        <v>137.09</v>
      </c>
      <c r="X749" s="128">
        <f>VLOOKUP(O749,IPC!$B$9:$D$855,3,1)</f>
        <v>134.44999999999999</v>
      </c>
    </row>
    <row r="750" spans="1:24" s="67" customFormat="1" x14ac:dyDescent="0.25">
      <c r="A750" s="67" t="s">
        <v>76</v>
      </c>
      <c r="B750" s="134" t="s">
        <v>42</v>
      </c>
      <c r="C750" s="258"/>
      <c r="D750" s="296" t="s">
        <v>1704</v>
      </c>
      <c r="E750" s="288">
        <v>92498256</v>
      </c>
      <c r="F750" s="83" t="s">
        <v>1794</v>
      </c>
      <c r="G750" s="121" t="s">
        <v>1717</v>
      </c>
      <c r="H750" s="121" t="s">
        <v>1718</v>
      </c>
      <c r="I750" s="69" t="s">
        <v>248</v>
      </c>
      <c r="J750" s="69" t="s">
        <v>217</v>
      </c>
      <c r="K750" s="121" t="s">
        <v>1739</v>
      </c>
      <c r="L750" s="87">
        <v>2212</v>
      </c>
      <c r="M750" s="72">
        <v>547777</v>
      </c>
      <c r="N750" s="66">
        <f t="shared" si="89"/>
        <v>547777</v>
      </c>
      <c r="O750" s="137">
        <v>44925</v>
      </c>
      <c r="P750" s="72">
        <f t="shared" si="90"/>
        <v>595848</v>
      </c>
      <c r="Q750" s="72">
        <f t="shared" si="91"/>
        <v>595848</v>
      </c>
      <c r="R750" s="129">
        <f t="shared" si="92"/>
        <v>595848</v>
      </c>
      <c r="S750" s="204" t="e">
        <f t="shared" si="93"/>
        <v>#REF!</v>
      </c>
      <c r="T750" s="125"/>
      <c r="U750" s="126">
        <f t="shared" si="81"/>
        <v>335</v>
      </c>
      <c r="V750" s="127">
        <f t="shared" si="83"/>
        <v>45260</v>
      </c>
      <c r="W750" s="128">
        <f>VLOOKUP(V750,IPC!$B$9:$D$855,3,2)</f>
        <v>137.09</v>
      </c>
      <c r="X750" s="128">
        <f>VLOOKUP(O750,IPC!$B$9:$D$855,3,1)</f>
        <v>126.03</v>
      </c>
    </row>
    <row r="751" spans="1:24" s="67" customFormat="1" ht="26.4" x14ac:dyDescent="0.25">
      <c r="A751" s="67" t="s">
        <v>76</v>
      </c>
      <c r="B751" s="134" t="s">
        <v>42</v>
      </c>
      <c r="C751" s="258"/>
      <c r="D751" s="296" t="s">
        <v>493</v>
      </c>
      <c r="E751" s="288">
        <v>900697137</v>
      </c>
      <c r="F751" s="83" t="s">
        <v>556</v>
      </c>
      <c r="G751" s="121" t="s">
        <v>239</v>
      </c>
      <c r="H751" s="121" t="s">
        <v>620</v>
      </c>
      <c r="I751" s="69" t="s">
        <v>248</v>
      </c>
      <c r="J751" s="69" t="s">
        <v>217</v>
      </c>
      <c r="K751" s="121" t="s">
        <v>1127</v>
      </c>
      <c r="L751" s="87">
        <v>374</v>
      </c>
      <c r="M751" s="72">
        <v>4000000</v>
      </c>
      <c r="N751" s="66">
        <f t="shared" si="89"/>
        <v>4000000</v>
      </c>
      <c r="O751" s="137">
        <v>44721</v>
      </c>
      <c r="P751" s="72">
        <f t="shared" si="90"/>
        <v>4596094</v>
      </c>
      <c r="Q751" s="72">
        <f t="shared" si="91"/>
        <v>4596094</v>
      </c>
      <c r="R751" s="129">
        <f t="shared" si="92"/>
        <v>4596094</v>
      </c>
      <c r="S751" s="204" t="e">
        <f t="shared" si="93"/>
        <v>#REF!</v>
      </c>
      <c r="T751" s="125"/>
      <c r="U751" s="126">
        <f t="shared" si="81"/>
        <v>539</v>
      </c>
      <c r="V751" s="127">
        <f t="shared" si="83"/>
        <v>45260</v>
      </c>
      <c r="W751" s="128">
        <f>VLOOKUP(V751,IPC!$B$9:$D$855,3,2)</f>
        <v>137.09</v>
      </c>
      <c r="X751" s="128">
        <f>VLOOKUP(O751,IPC!$B$9:$D$855,3,1)</f>
        <v>119.31</v>
      </c>
    </row>
    <row r="752" spans="1:24" s="67" customFormat="1" ht="26.4" x14ac:dyDescent="0.25">
      <c r="A752" s="67" t="s">
        <v>76</v>
      </c>
      <c r="B752" s="134" t="s">
        <v>42</v>
      </c>
      <c r="C752" s="258"/>
      <c r="D752" s="296" t="s">
        <v>493</v>
      </c>
      <c r="E752" s="288">
        <v>900697137</v>
      </c>
      <c r="F752" s="83" t="s">
        <v>556</v>
      </c>
      <c r="G752" s="121" t="s">
        <v>239</v>
      </c>
      <c r="H752" s="121" t="s">
        <v>620</v>
      </c>
      <c r="I752" s="69" t="s">
        <v>248</v>
      </c>
      <c r="J752" s="69" t="s">
        <v>217</v>
      </c>
      <c r="K752" s="121" t="s">
        <v>1128</v>
      </c>
      <c r="L752" s="87">
        <v>589</v>
      </c>
      <c r="M752" s="72">
        <v>500000.9</v>
      </c>
      <c r="N752" s="66">
        <f t="shared" si="89"/>
        <v>500000.9</v>
      </c>
      <c r="O752" s="137">
        <v>45041</v>
      </c>
      <c r="P752" s="72">
        <f t="shared" si="90"/>
        <v>516153</v>
      </c>
      <c r="Q752" s="72">
        <f t="shared" si="91"/>
        <v>516153</v>
      </c>
      <c r="R752" s="129">
        <f t="shared" si="92"/>
        <v>516153</v>
      </c>
      <c r="S752" s="204" t="e">
        <f t="shared" si="93"/>
        <v>#REF!</v>
      </c>
      <c r="T752" s="125"/>
      <c r="U752" s="126">
        <f t="shared" si="81"/>
        <v>219</v>
      </c>
      <c r="V752" s="127">
        <f t="shared" si="83"/>
        <v>45260</v>
      </c>
      <c r="W752" s="128">
        <f>VLOOKUP(V752,IPC!$B$9:$D$855,3,2)</f>
        <v>137.09</v>
      </c>
      <c r="X752" s="128">
        <f>VLOOKUP(O752,IPC!$B$9:$D$855,3,1)</f>
        <v>132.80000000000001</v>
      </c>
    </row>
    <row r="753" spans="1:24" s="67" customFormat="1" ht="26.4" x14ac:dyDescent="0.25">
      <c r="A753" s="67" t="s">
        <v>76</v>
      </c>
      <c r="B753" s="134" t="s">
        <v>42</v>
      </c>
      <c r="C753" s="258"/>
      <c r="D753" s="296" t="s">
        <v>493</v>
      </c>
      <c r="E753" s="288">
        <v>900697137</v>
      </c>
      <c r="F753" s="83" t="s">
        <v>556</v>
      </c>
      <c r="G753" s="121" t="s">
        <v>239</v>
      </c>
      <c r="H753" s="121" t="s">
        <v>620</v>
      </c>
      <c r="I753" s="69" t="s">
        <v>248</v>
      </c>
      <c r="J753" s="69" t="s">
        <v>217</v>
      </c>
      <c r="K753" s="121" t="s">
        <v>1129</v>
      </c>
      <c r="L753" s="87">
        <v>612</v>
      </c>
      <c r="M753" s="72">
        <v>1500000</v>
      </c>
      <c r="N753" s="66">
        <f t="shared" si="89"/>
        <v>1500000</v>
      </c>
      <c r="O753" s="137">
        <v>45084</v>
      </c>
      <c r="P753" s="72">
        <f t="shared" si="90"/>
        <v>1537113</v>
      </c>
      <c r="Q753" s="72">
        <f t="shared" si="91"/>
        <v>1537113</v>
      </c>
      <c r="R753" s="129">
        <f t="shared" si="92"/>
        <v>1537113</v>
      </c>
      <c r="S753" s="204" t="e">
        <f t="shared" si="93"/>
        <v>#REF!</v>
      </c>
      <c r="T753" s="125"/>
      <c r="U753" s="126">
        <f t="shared" si="81"/>
        <v>176</v>
      </c>
      <c r="V753" s="127">
        <f t="shared" si="83"/>
        <v>45260</v>
      </c>
      <c r="W753" s="128">
        <f>VLOOKUP(V753,IPC!$B$9:$D$855,3,2)</f>
        <v>137.09</v>
      </c>
      <c r="X753" s="128">
        <f>VLOOKUP(O753,IPC!$B$9:$D$855,3,1)</f>
        <v>133.78</v>
      </c>
    </row>
    <row r="754" spans="1:24" s="67" customFormat="1" ht="26.4" x14ac:dyDescent="0.25">
      <c r="A754" s="67" t="s">
        <v>76</v>
      </c>
      <c r="B754" s="134" t="s">
        <v>42</v>
      </c>
      <c r="C754" s="258"/>
      <c r="D754" s="296" t="s">
        <v>493</v>
      </c>
      <c r="E754" s="288">
        <v>900697137</v>
      </c>
      <c r="F754" s="83" t="s">
        <v>556</v>
      </c>
      <c r="G754" s="121" t="s">
        <v>239</v>
      </c>
      <c r="H754" s="121" t="s">
        <v>620</v>
      </c>
      <c r="I754" s="69" t="s">
        <v>248</v>
      </c>
      <c r="J754" s="69" t="s">
        <v>217</v>
      </c>
      <c r="K754" s="121" t="s">
        <v>1130</v>
      </c>
      <c r="L754" s="87">
        <v>634</v>
      </c>
      <c r="M754" s="72">
        <v>1500000.01</v>
      </c>
      <c r="N754" s="66">
        <f t="shared" si="89"/>
        <v>1500000.01</v>
      </c>
      <c r="O754" s="137">
        <v>45084</v>
      </c>
      <c r="P754" s="72">
        <f t="shared" si="90"/>
        <v>1537113</v>
      </c>
      <c r="Q754" s="72">
        <f t="shared" si="91"/>
        <v>1537113</v>
      </c>
      <c r="R754" s="129">
        <f t="shared" si="92"/>
        <v>1537113</v>
      </c>
      <c r="S754" s="204" t="e">
        <f t="shared" si="93"/>
        <v>#REF!</v>
      </c>
      <c r="T754" s="125"/>
      <c r="U754" s="126">
        <f t="shared" si="81"/>
        <v>176</v>
      </c>
      <c r="V754" s="127">
        <f t="shared" si="83"/>
        <v>45260</v>
      </c>
      <c r="W754" s="128">
        <f>VLOOKUP(V754,IPC!$B$9:$D$855,3,2)</f>
        <v>137.09</v>
      </c>
      <c r="X754" s="128">
        <f>VLOOKUP(O754,IPC!$B$9:$D$855,3,1)</f>
        <v>133.78</v>
      </c>
    </row>
    <row r="755" spans="1:24" s="67" customFormat="1" ht="26.4" x14ac:dyDescent="0.25">
      <c r="A755" s="67" t="s">
        <v>76</v>
      </c>
      <c r="B755" s="134" t="s">
        <v>42</v>
      </c>
      <c r="C755" s="258"/>
      <c r="D755" s="296" t="s">
        <v>493</v>
      </c>
      <c r="E755" s="288">
        <v>900697137</v>
      </c>
      <c r="F755" s="83" t="s">
        <v>556</v>
      </c>
      <c r="G755" s="121" t="s">
        <v>239</v>
      </c>
      <c r="H755" s="121" t="s">
        <v>620</v>
      </c>
      <c r="I755" s="69" t="s">
        <v>248</v>
      </c>
      <c r="J755" s="69" t="s">
        <v>217</v>
      </c>
      <c r="K755" s="121" t="s">
        <v>1131</v>
      </c>
      <c r="L755" s="87">
        <v>635</v>
      </c>
      <c r="M755" s="72">
        <v>856000</v>
      </c>
      <c r="N755" s="66">
        <f t="shared" si="89"/>
        <v>856000</v>
      </c>
      <c r="O755" s="137">
        <v>45084</v>
      </c>
      <c r="P755" s="72">
        <f t="shared" si="90"/>
        <v>877179</v>
      </c>
      <c r="Q755" s="72">
        <f t="shared" si="91"/>
        <v>877179</v>
      </c>
      <c r="R755" s="129">
        <f t="shared" si="92"/>
        <v>877179</v>
      </c>
      <c r="S755" s="204" t="e">
        <f t="shared" si="93"/>
        <v>#REF!</v>
      </c>
      <c r="T755" s="125"/>
      <c r="U755" s="126">
        <f t="shared" si="81"/>
        <v>176</v>
      </c>
      <c r="V755" s="127">
        <f t="shared" si="83"/>
        <v>45260</v>
      </c>
      <c r="W755" s="128">
        <f>VLOOKUP(V755,IPC!$B$9:$D$855,3,2)</f>
        <v>137.09</v>
      </c>
      <c r="X755" s="128">
        <f>VLOOKUP(O755,IPC!$B$9:$D$855,3,1)</f>
        <v>133.78</v>
      </c>
    </row>
    <row r="756" spans="1:24" s="67" customFormat="1" ht="26.4" x14ac:dyDescent="0.25">
      <c r="A756" s="67" t="s">
        <v>76</v>
      </c>
      <c r="B756" s="134" t="s">
        <v>42</v>
      </c>
      <c r="C756" s="258"/>
      <c r="D756" s="296" t="s">
        <v>493</v>
      </c>
      <c r="E756" s="288">
        <v>900697137</v>
      </c>
      <c r="F756" s="83" t="s">
        <v>556</v>
      </c>
      <c r="G756" s="121" t="s">
        <v>239</v>
      </c>
      <c r="H756" s="121" t="s">
        <v>620</v>
      </c>
      <c r="I756" s="69" t="s">
        <v>248</v>
      </c>
      <c r="J756" s="69" t="s">
        <v>217</v>
      </c>
      <c r="K756" s="121" t="s">
        <v>1132</v>
      </c>
      <c r="L756" s="87">
        <v>647</v>
      </c>
      <c r="M756" s="72">
        <v>1500000</v>
      </c>
      <c r="N756" s="66">
        <f t="shared" si="89"/>
        <v>1500000</v>
      </c>
      <c r="O756" s="137">
        <v>45107</v>
      </c>
      <c r="P756" s="72">
        <f t="shared" si="90"/>
        <v>1537113</v>
      </c>
      <c r="Q756" s="72">
        <f t="shared" si="91"/>
        <v>1537113</v>
      </c>
      <c r="R756" s="129">
        <f t="shared" si="92"/>
        <v>1537113</v>
      </c>
      <c r="S756" s="204" t="e">
        <f t="shared" si="93"/>
        <v>#REF!</v>
      </c>
      <c r="T756" s="125"/>
      <c r="U756" s="126">
        <f t="shared" si="81"/>
        <v>153</v>
      </c>
      <c r="V756" s="127">
        <f t="shared" si="83"/>
        <v>45260</v>
      </c>
      <c r="W756" s="128">
        <f>VLOOKUP(V756,IPC!$B$9:$D$855,3,2)</f>
        <v>137.09</v>
      </c>
      <c r="X756" s="128">
        <f>VLOOKUP(O756,IPC!$B$9:$D$855,3,1)</f>
        <v>133.78</v>
      </c>
    </row>
    <row r="757" spans="1:24" s="67" customFormat="1" ht="26.4" x14ac:dyDescent="0.25">
      <c r="A757" s="67" t="s">
        <v>76</v>
      </c>
      <c r="B757" s="134" t="s">
        <v>42</v>
      </c>
      <c r="C757" s="258"/>
      <c r="D757" s="296" t="s">
        <v>493</v>
      </c>
      <c r="E757" s="288">
        <v>900697137</v>
      </c>
      <c r="F757" s="83" t="s">
        <v>556</v>
      </c>
      <c r="G757" s="121" t="s">
        <v>239</v>
      </c>
      <c r="H757" s="121" t="s">
        <v>620</v>
      </c>
      <c r="I757" s="69" t="s">
        <v>248</v>
      </c>
      <c r="J757" s="69" t="s">
        <v>217</v>
      </c>
      <c r="K757" s="121" t="s">
        <v>1133</v>
      </c>
      <c r="L757" s="87">
        <v>674</v>
      </c>
      <c r="M757" s="72">
        <v>1500000</v>
      </c>
      <c r="N757" s="66">
        <f t="shared" si="89"/>
        <v>1500000</v>
      </c>
      <c r="O757" s="137">
        <v>45137</v>
      </c>
      <c r="P757" s="72">
        <f t="shared" si="90"/>
        <v>1529453</v>
      </c>
      <c r="Q757" s="72">
        <f t="shared" si="91"/>
        <v>1529453</v>
      </c>
      <c r="R757" s="129">
        <f t="shared" si="92"/>
        <v>1529453</v>
      </c>
      <c r="S757" s="204" t="e">
        <f t="shared" si="93"/>
        <v>#REF!</v>
      </c>
      <c r="T757" s="125"/>
      <c r="U757" s="126">
        <f t="shared" si="81"/>
        <v>123</v>
      </c>
      <c r="V757" s="127">
        <f t="shared" si="83"/>
        <v>45260</v>
      </c>
      <c r="W757" s="128">
        <f>VLOOKUP(V757,IPC!$B$9:$D$855,3,2)</f>
        <v>137.09</v>
      </c>
      <c r="X757" s="128">
        <f>VLOOKUP(O757,IPC!$B$9:$D$855,3,1)</f>
        <v>134.44999999999999</v>
      </c>
    </row>
    <row r="758" spans="1:24" s="67" customFormat="1" ht="26.4" x14ac:dyDescent="0.25">
      <c r="A758" s="67" t="s">
        <v>76</v>
      </c>
      <c r="B758" s="134" t="s">
        <v>42</v>
      </c>
      <c r="C758" s="258"/>
      <c r="D758" s="296" t="s">
        <v>493</v>
      </c>
      <c r="E758" s="288">
        <v>900697137</v>
      </c>
      <c r="F758" s="83" t="s">
        <v>556</v>
      </c>
      <c r="G758" s="121" t="s">
        <v>239</v>
      </c>
      <c r="H758" s="121" t="s">
        <v>620</v>
      </c>
      <c r="I758" s="69" t="s">
        <v>248</v>
      </c>
      <c r="J758" s="69" t="s">
        <v>217</v>
      </c>
      <c r="K758" s="121" t="s">
        <v>1134</v>
      </c>
      <c r="L758" s="87">
        <v>695</v>
      </c>
      <c r="M758" s="72">
        <v>1500000</v>
      </c>
      <c r="N758" s="66">
        <f t="shared" si="89"/>
        <v>1500000</v>
      </c>
      <c r="O758" s="137">
        <v>45169</v>
      </c>
      <c r="P758" s="72">
        <f t="shared" si="90"/>
        <v>1518834</v>
      </c>
      <c r="Q758" s="72">
        <f t="shared" si="91"/>
        <v>1518834</v>
      </c>
      <c r="R758" s="129">
        <f t="shared" si="92"/>
        <v>1518834</v>
      </c>
      <c r="S758" s="204" t="e">
        <f t="shared" si="93"/>
        <v>#REF!</v>
      </c>
      <c r="T758" s="125"/>
      <c r="U758" s="126">
        <f t="shared" si="81"/>
        <v>91</v>
      </c>
      <c r="V758" s="127">
        <f t="shared" si="83"/>
        <v>45260</v>
      </c>
      <c r="W758" s="128">
        <f>VLOOKUP(V758,IPC!$B$9:$D$855,3,2)</f>
        <v>137.09</v>
      </c>
      <c r="X758" s="128">
        <f>VLOOKUP(O758,IPC!$B$9:$D$855,3,1)</f>
        <v>135.38999999999999</v>
      </c>
    </row>
    <row r="759" spans="1:24" s="67" customFormat="1" ht="26.4" x14ac:dyDescent="0.25">
      <c r="A759" s="67" t="s">
        <v>76</v>
      </c>
      <c r="B759" s="134" t="s">
        <v>42</v>
      </c>
      <c r="C759" s="258"/>
      <c r="D759" s="296" t="s">
        <v>493</v>
      </c>
      <c r="E759" s="288">
        <v>900697137</v>
      </c>
      <c r="F759" s="83" t="s">
        <v>556</v>
      </c>
      <c r="G759" s="121" t="s">
        <v>239</v>
      </c>
      <c r="H759" s="121" t="s">
        <v>620</v>
      </c>
      <c r="I759" s="69" t="s">
        <v>248</v>
      </c>
      <c r="J759" s="69" t="s">
        <v>217</v>
      </c>
      <c r="K759" s="121" t="s">
        <v>1135</v>
      </c>
      <c r="L759" s="87">
        <v>717</v>
      </c>
      <c r="M759" s="72">
        <v>1500000</v>
      </c>
      <c r="N759" s="66">
        <f t="shared" si="89"/>
        <v>1500000</v>
      </c>
      <c r="O759" s="137">
        <v>45199</v>
      </c>
      <c r="P759" s="72">
        <f t="shared" si="90"/>
        <v>1510800</v>
      </c>
      <c r="Q759" s="72">
        <f t="shared" si="91"/>
        <v>1510800</v>
      </c>
      <c r="R759" s="129">
        <f t="shared" si="92"/>
        <v>1510800</v>
      </c>
      <c r="S759" s="204" t="e">
        <f t="shared" si="93"/>
        <v>#REF!</v>
      </c>
      <c r="T759" s="125"/>
      <c r="U759" s="126">
        <f t="shared" si="81"/>
        <v>61</v>
      </c>
      <c r="V759" s="127">
        <f t="shared" si="83"/>
        <v>45260</v>
      </c>
      <c r="W759" s="128">
        <f>VLOOKUP(V759,IPC!$B$9:$D$855,3,2)</f>
        <v>137.09</v>
      </c>
      <c r="X759" s="128">
        <f>VLOOKUP(O759,IPC!$B$9:$D$855,3,1)</f>
        <v>136.11000000000001</v>
      </c>
    </row>
    <row r="760" spans="1:24" s="67" customFormat="1" ht="26.4" x14ac:dyDescent="0.25">
      <c r="A760" s="67" t="s">
        <v>76</v>
      </c>
      <c r="B760" s="134" t="s">
        <v>42</v>
      </c>
      <c r="C760" s="258"/>
      <c r="D760" s="296" t="s">
        <v>493</v>
      </c>
      <c r="E760" s="288">
        <v>900697137</v>
      </c>
      <c r="F760" s="83" t="s">
        <v>556</v>
      </c>
      <c r="G760" s="121" t="s">
        <v>239</v>
      </c>
      <c r="H760" s="121" t="s">
        <v>620</v>
      </c>
      <c r="I760" s="69" t="s">
        <v>248</v>
      </c>
      <c r="J760" s="69" t="s">
        <v>217</v>
      </c>
      <c r="K760" s="121" t="s">
        <v>1136</v>
      </c>
      <c r="L760" s="87">
        <v>748</v>
      </c>
      <c r="M760" s="72">
        <v>1500000</v>
      </c>
      <c r="N760" s="66">
        <f t="shared" si="89"/>
        <v>1500000</v>
      </c>
      <c r="O760" s="137">
        <v>45229</v>
      </c>
      <c r="P760" s="72">
        <f t="shared" si="90"/>
        <v>1507036</v>
      </c>
      <c r="Q760" s="72">
        <f t="shared" si="91"/>
        <v>1507036</v>
      </c>
      <c r="R760" s="129">
        <f t="shared" si="92"/>
        <v>1507036</v>
      </c>
      <c r="S760" s="204" t="e">
        <f t="shared" si="93"/>
        <v>#REF!</v>
      </c>
      <c r="T760" s="125"/>
      <c r="U760" s="126">
        <f t="shared" si="81"/>
        <v>31</v>
      </c>
      <c r="V760" s="127">
        <f t="shared" si="83"/>
        <v>45260</v>
      </c>
      <c r="W760" s="128">
        <f>VLOOKUP(V760,IPC!$B$9:$D$855,3,2)</f>
        <v>137.09</v>
      </c>
      <c r="X760" s="128">
        <f>VLOOKUP(O760,IPC!$B$9:$D$855,3,1)</f>
        <v>136.44999999999999</v>
      </c>
    </row>
    <row r="761" spans="1:24" s="67" customFormat="1" x14ac:dyDescent="0.25">
      <c r="A761" s="67" t="s">
        <v>76</v>
      </c>
      <c r="B761" s="134" t="s">
        <v>42</v>
      </c>
      <c r="C761" s="258"/>
      <c r="D761" s="296" t="s">
        <v>494</v>
      </c>
      <c r="E761" s="288">
        <v>900327557</v>
      </c>
      <c r="F761" s="83" t="s">
        <v>557</v>
      </c>
      <c r="G761" s="121" t="s">
        <v>108</v>
      </c>
      <c r="H761" s="121" t="s">
        <v>621</v>
      </c>
      <c r="I761" s="69" t="s">
        <v>248</v>
      </c>
      <c r="J761" s="69" t="s">
        <v>217</v>
      </c>
      <c r="K761" s="121" t="s">
        <v>1137</v>
      </c>
      <c r="L761" s="87">
        <v>2956</v>
      </c>
      <c r="M761" s="72">
        <v>569130.4</v>
      </c>
      <c r="N761" s="66">
        <f t="shared" si="89"/>
        <v>569130.4</v>
      </c>
      <c r="O761" s="137">
        <v>45137</v>
      </c>
      <c r="P761" s="72">
        <f t="shared" si="90"/>
        <v>580306</v>
      </c>
      <c r="Q761" s="72">
        <f t="shared" si="91"/>
        <v>580306</v>
      </c>
      <c r="R761" s="129">
        <f t="shared" si="92"/>
        <v>580306</v>
      </c>
      <c r="S761" s="204" t="e">
        <f t="shared" si="93"/>
        <v>#REF!</v>
      </c>
      <c r="T761" s="125"/>
      <c r="U761" s="126">
        <f t="shared" si="81"/>
        <v>123</v>
      </c>
      <c r="V761" s="127">
        <f t="shared" si="83"/>
        <v>45260</v>
      </c>
      <c r="W761" s="128">
        <f>VLOOKUP(V761,IPC!$B$9:$D$855,3,2)</f>
        <v>137.09</v>
      </c>
      <c r="X761" s="128">
        <f>VLOOKUP(O761,IPC!$B$9:$D$855,3,1)</f>
        <v>134.44999999999999</v>
      </c>
    </row>
    <row r="762" spans="1:24" s="67" customFormat="1" x14ac:dyDescent="0.25">
      <c r="A762" s="67" t="s">
        <v>76</v>
      </c>
      <c r="B762" s="134" t="s">
        <v>42</v>
      </c>
      <c r="C762" s="258"/>
      <c r="D762" s="296" t="s">
        <v>494</v>
      </c>
      <c r="E762" s="288">
        <v>900327557</v>
      </c>
      <c r="F762" s="83" t="s">
        <v>557</v>
      </c>
      <c r="G762" s="121" t="s">
        <v>108</v>
      </c>
      <c r="H762" s="121" t="s">
        <v>621</v>
      </c>
      <c r="I762" s="69" t="s">
        <v>248</v>
      </c>
      <c r="J762" s="69" t="s">
        <v>217</v>
      </c>
      <c r="K762" s="121" t="s">
        <v>1138</v>
      </c>
      <c r="L762" s="87">
        <v>3042</v>
      </c>
      <c r="M762" s="72">
        <v>569130.4</v>
      </c>
      <c r="N762" s="66">
        <f t="shared" si="89"/>
        <v>569130.4</v>
      </c>
      <c r="O762" s="137">
        <v>45168</v>
      </c>
      <c r="P762" s="72">
        <f t="shared" si="90"/>
        <v>576277</v>
      </c>
      <c r="Q762" s="72">
        <f t="shared" si="91"/>
        <v>576277</v>
      </c>
      <c r="R762" s="129">
        <f t="shared" si="92"/>
        <v>576277</v>
      </c>
      <c r="S762" s="204" t="e">
        <f t="shared" si="93"/>
        <v>#REF!</v>
      </c>
      <c r="T762" s="125"/>
      <c r="U762" s="126">
        <f t="shared" si="81"/>
        <v>92</v>
      </c>
      <c r="V762" s="127">
        <f t="shared" si="83"/>
        <v>45260</v>
      </c>
      <c r="W762" s="128">
        <f>VLOOKUP(V762,IPC!$B$9:$D$855,3,2)</f>
        <v>137.09</v>
      </c>
      <c r="X762" s="128">
        <f>VLOOKUP(O762,IPC!$B$9:$D$855,3,1)</f>
        <v>135.38999999999999</v>
      </c>
    </row>
    <row r="763" spans="1:24" s="67" customFormat="1" x14ac:dyDescent="0.25">
      <c r="A763" s="67" t="s">
        <v>76</v>
      </c>
      <c r="B763" s="134" t="s">
        <v>42</v>
      </c>
      <c r="C763" s="258"/>
      <c r="D763" s="296" t="s">
        <v>494</v>
      </c>
      <c r="E763" s="288">
        <v>900327557</v>
      </c>
      <c r="F763" s="83" t="s">
        <v>557</v>
      </c>
      <c r="G763" s="121" t="s">
        <v>108</v>
      </c>
      <c r="H763" s="121" t="s">
        <v>621</v>
      </c>
      <c r="I763" s="69" t="s">
        <v>248</v>
      </c>
      <c r="J763" s="69" t="s">
        <v>217</v>
      </c>
      <c r="K763" s="121" t="s">
        <v>1139</v>
      </c>
      <c r="L763" s="87">
        <v>3126</v>
      </c>
      <c r="M763" s="72">
        <v>569130.4</v>
      </c>
      <c r="N763" s="66">
        <f t="shared" si="89"/>
        <v>569130.4</v>
      </c>
      <c r="O763" s="137">
        <v>45199</v>
      </c>
      <c r="P763" s="72">
        <f t="shared" si="90"/>
        <v>573228</v>
      </c>
      <c r="Q763" s="72">
        <f t="shared" si="91"/>
        <v>573228</v>
      </c>
      <c r="R763" s="129">
        <f t="shared" si="92"/>
        <v>573228</v>
      </c>
      <c r="S763" s="204" t="e">
        <f t="shared" si="93"/>
        <v>#REF!</v>
      </c>
      <c r="T763" s="125"/>
      <c r="U763" s="126">
        <f t="shared" si="81"/>
        <v>61</v>
      </c>
      <c r="V763" s="127">
        <f t="shared" si="83"/>
        <v>45260</v>
      </c>
      <c r="W763" s="128">
        <f>VLOOKUP(V763,IPC!$B$9:$D$855,3,2)</f>
        <v>137.09</v>
      </c>
      <c r="X763" s="128">
        <f>VLOOKUP(O763,IPC!$B$9:$D$855,3,1)</f>
        <v>136.11000000000001</v>
      </c>
    </row>
    <row r="764" spans="1:24" s="67" customFormat="1" x14ac:dyDescent="0.25">
      <c r="A764" s="67" t="s">
        <v>76</v>
      </c>
      <c r="B764" s="134" t="s">
        <v>42</v>
      </c>
      <c r="C764" s="258"/>
      <c r="D764" s="296" t="s">
        <v>494</v>
      </c>
      <c r="E764" s="288">
        <v>900327557</v>
      </c>
      <c r="F764" s="83" t="s">
        <v>557</v>
      </c>
      <c r="G764" s="121" t="s">
        <v>108</v>
      </c>
      <c r="H764" s="121" t="s">
        <v>621</v>
      </c>
      <c r="I764" s="69" t="s">
        <v>248</v>
      </c>
      <c r="J764" s="69" t="s">
        <v>217</v>
      </c>
      <c r="K764" s="121" t="s">
        <v>1140</v>
      </c>
      <c r="L764" s="87">
        <v>3226</v>
      </c>
      <c r="M764" s="72">
        <v>569130.4</v>
      </c>
      <c r="N764" s="66">
        <f t="shared" si="89"/>
        <v>569130.4</v>
      </c>
      <c r="O764" s="137">
        <v>45238</v>
      </c>
      <c r="P764" s="72">
        <f t="shared" si="90"/>
        <v>569130</v>
      </c>
      <c r="Q764" s="72">
        <f t="shared" si="91"/>
        <v>569130</v>
      </c>
      <c r="R764" s="129">
        <f t="shared" si="92"/>
        <v>569130</v>
      </c>
      <c r="S764" s="204" t="e">
        <f t="shared" si="93"/>
        <v>#REF!</v>
      </c>
      <c r="T764" s="125"/>
      <c r="U764" s="126">
        <f t="shared" si="81"/>
        <v>22</v>
      </c>
      <c r="V764" s="127">
        <f t="shared" si="83"/>
        <v>45260</v>
      </c>
      <c r="W764" s="128">
        <f>VLOOKUP(V764,IPC!$B$9:$D$855,3,2)</f>
        <v>137.09</v>
      </c>
      <c r="X764" s="128">
        <f>VLOOKUP(O764,IPC!$B$9:$D$855,3,1)</f>
        <v>137.09</v>
      </c>
    </row>
    <row r="765" spans="1:24" s="67" customFormat="1" x14ac:dyDescent="0.25">
      <c r="A765" s="67" t="s">
        <v>76</v>
      </c>
      <c r="B765" s="134" t="s">
        <v>42</v>
      </c>
      <c r="C765" s="258"/>
      <c r="D765" s="296" t="s">
        <v>494</v>
      </c>
      <c r="E765" s="288">
        <v>900327557</v>
      </c>
      <c r="F765" s="83" t="s">
        <v>557</v>
      </c>
      <c r="G765" s="121" t="s">
        <v>108</v>
      </c>
      <c r="H765" s="121" t="s">
        <v>621</v>
      </c>
      <c r="I765" s="69" t="s">
        <v>248</v>
      </c>
      <c r="J765" s="69" t="s">
        <v>217</v>
      </c>
      <c r="K765" s="121" t="s">
        <v>1740</v>
      </c>
      <c r="L765" s="87" t="s">
        <v>1776</v>
      </c>
      <c r="M765" s="72">
        <v>569130.4</v>
      </c>
      <c r="N765" s="66">
        <f t="shared" si="89"/>
        <v>569130.4</v>
      </c>
      <c r="O765" s="137">
        <v>45237</v>
      </c>
      <c r="P765" s="72">
        <f t="shared" si="90"/>
        <v>569130</v>
      </c>
      <c r="Q765" s="72">
        <f t="shared" si="91"/>
        <v>569130</v>
      </c>
      <c r="R765" s="129">
        <f t="shared" si="92"/>
        <v>569130</v>
      </c>
      <c r="S765" s="204" t="e">
        <f t="shared" si="93"/>
        <v>#REF!</v>
      </c>
      <c r="T765" s="125"/>
      <c r="U765" s="126">
        <f t="shared" si="81"/>
        <v>23</v>
      </c>
      <c r="V765" s="127">
        <f t="shared" si="83"/>
        <v>45260</v>
      </c>
      <c r="W765" s="128">
        <f>VLOOKUP(V765,IPC!$B$9:$D$855,3,2)</f>
        <v>137.09</v>
      </c>
      <c r="X765" s="128">
        <f>VLOOKUP(O765,IPC!$B$9:$D$855,3,1)</f>
        <v>137.09</v>
      </c>
    </row>
    <row r="766" spans="1:24" s="67" customFormat="1" ht="26.4" x14ac:dyDescent="0.25">
      <c r="A766" s="67" t="s">
        <v>76</v>
      </c>
      <c r="B766" s="134" t="s">
        <v>42</v>
      </c>
      <c r="C766" s="258"/>
      <c r="D766" s="296" t="s">
        <v>495</v>
      </c>
      <c r="E766" s="288">
        <v>900511982</v>
      </c>
      <c r="F766" s="83" t="s">
        <v>558</v>
      </c>
      <c r="G766" s="121" t="s">
        <v>639</v>
      </c>
      <c r="H766" s="121" t="s">
        <v>622</v>
      </c>
      <c r="I766" s="69" t="s">
        <v>248</v>
      </c>
      <c r="J766" s="69" t="s">
        <v>217</v>
      </c>
      <c r="K766" s="121" t="s">
        <v>1142</v>
      </c>
      <c r="L766" s="87" t="s">
        <v>1777</v>
      </c>
      <c r="M766" s="72">
        <v>503000</v>
      </c>
      <c r="N766" s="66">
        <f t="shared" si="89"/>
        <v>503000</v>
      </c>
      <c r="O766" s="137">
        <v>45168</v>
      </c>
      <c r="P766" s="72">
        <f t="shared" si="90"/>
        <v>509316</v>
      </c>
      <c r="Q766" s="72">
        <f t="shared" si="91"/>
        <v>509316</v>
      </c>
      <c r="R766" s="129">
        <f t="shared" si="92"/>
        <v>509316</v>
      </c>
      <c r="S766" s="204" t="e">
        <f t="shared" si="93"/>
        <v>#REF!</v>
      </c>
      <c r="T766" s="125"/>
      <c r="U766" s="126">
        <f t="shared" si="81"/>
        <v>92</v>
      </c>
      <c r="V766" s="127">
        <f t="shared" si="83"/>
        <v>45260</v>
      </c>
      <c r="W766" s="128">
        <f>VLOOKUP(V766,IPC!$B$9:$D$855,3,2)</f>
        <v>137.09</v>
      </c>
      <c r="X766" s="128">
        <f>VLOOKUP(O766,IPC!$B$9:$D$855,3,1)</f>
        <v>135.38999999999999</v>
      </c>
    </row>
    <row r="767" spans="1:24" s="67" customFormat="1" ht="26.4" x14ac:dyDescent="0.25">
      <c r="A767" s="67" t="s">
        <v>76</v>
      </c>
      <c r="B767" s="134" t="s">
        <v>42</v>
      </c>
      <c r="C767" s="258"/>
      <c r="D767" s="296" t="s">
        <v>495</v>
      </c>
      <c r="E767" s="288">
        <v>900511982</v>
      </c>
      <c r="F767" s="83" t="s">
        <v>1795</v>
      </c>
      <c r="G767" s="121" t="s">
        <v>639</v>
      </c>
      <c r="H767" s="121" t="s">
        <v>622</v>
      </c>
      <c r="I767" s="69" t="s">
        <v>248</v>
      </c>
      <c r="J767" s="69" t="s">
        <v>217</v>
      </c>
      <c r="K767" s="121" t="s">
        <v>1141</v>
      </c>
      <c r="L767" s="87" t="s">
        <v>1778</v>
      </c>
      <c r="M767" s="72">
        <v>214200</v>
      </c>
      <c r="N767" s="66">
        <f t="shared" si="89"/>
        <v>214200</v>
      </c>
      <c r="O767" s="137">
        <v>45239</v>
      </c>
      <c r="P767" s="72">
        <f t="shared" si="90"/>
        <v>214200</v>
      </c>
      <c r="Q767" s="72">
        <f t="shared" si="91"/>
        <v>214200</v>
      </c>
      <c r="R767" s="129">
        <f t="shared" si="92"/>
        <v>214200</v>
      </c>
      <c r="S767" s="204" t="e">
        <f t="shared" si="93"/>
        <v>#REF!</v>
      </c>
      <c r="T767" s="125"/>
      <c r="U767" s="126">
        <f t="shared" si="81"/>
        <v>21</v>
      </c>
      <c r="V767" s="127">
        <f t="shared" si="83"/>
        <v>45260</v>
      </c>
      <c r="W767" s="128">
        <f>VLOOKUP(V767,IPC!$B$9:$D$855,3,2)</f>
        <v>137.09</v>
      </c>
      <c r="X767" s="128">
        <f>VLOOKUP(O767,IPC!$B$9:$D$855,3,1)</f>
        <v>137.09</v>
      </c>
    </row>
    <row r="768" spans="1:24" s="67" customFormat="1" ht="26.4" x14ac:dyDescent="0.25">
      <c r="A768" s="67" t="s">
        <v>76</v>
      </c>
      <c r="B768" s="134" t="s">
        <v>42</v>
      </c>
      <c r="C768" s="258"/>
      <c r="D768" s="296" t="s">
        <v>495</v>
      </c>
      <c r="E768" s="288">
        <v>900511982</v>
      </c>
      <c r="F768" s="83" t="s">
        <v>558</v>
      </c>
      <c r="G768" s="121" t="s">
        <v>639</v>
      </c>
      <c r="H768" s="121" t="s">
        <v>622</v>
      </c>
      <c r="I768" s="69" t="s">
        <v>248</v>
      </c>
      <c r="J768" s="69" t="s">
        <v>217</v>
      </c>
      <c r="K768" s="121" t="s">
        <v>1741</v>
      </c>
      <c r="L768" s="87" t="s">
        <v>1779</v>
      </c>
      <c r="M768" s="72">
        <v>190400</v>
      </c>
      <c r="N768" s="66">
        <f t="shared" si="89"/>
        <v>0</v>
      </c>
      <c r="O768" s="137">
        <v>45277</v>
      </c>
      <c r="P768" s="72">
        <f t="shared" si="90"/>
        <v>0</v>
      </c>
      <c r="Q768" s="72">
        <f t="shared" si="91"/>
        <v>190400</v>
      </c>
      <c r="R768" s="129">
        <f t="shared" si="92"/>
        <v>190400</v>
      </c>
      <c r="S768" s="204" t="e">
        <f t="shared" si="93"/>
        <v>#REF!</v>
      </c>
      <c r="T768" s="125"/>
      <c r="U768" s="126">
        <f t="shared" si="81"/>
        <v>-17</v>
      </c>
      <c r="V768" s="127">
        <f t="shared" si="83"/>
        <v>45260</v>
      </c>
      <c r="W768" s="128">
        <f>VLOOKUP(V768,IPC!$B$9:$D$855,3,2)</f>
        <v>137.09</v>
      </c>
      <c r="X768" s="128">
        <f>VLOOKUP(O768,IPC!$B$9:$D$855,3,1)</f>
        <v>137.72</v>
      </c>
    </row>
    <row r="769" spans="1:24" s="67" customFormat="1" x14ac:dyDescent="0.25">
      <c r="A769" s="67" t="s">
        <v>76</v>
      </c>
      <c r="B769" s="134" t="s">
        <v>42</v>
      </c>
      <c r="C769" s="258"/>
      <c r="D769" s="296" t="s">
        <v>496</v>
      </c>
      <c r="E769" s="288">
        <v>22388922</v>
      </c>
      <c r="F769" s="83" t="s">
        <v>559</v>
      </c>
      <c r="G769" s="121" t="s">
        <v>239</v>
      </c>
      <c r="H769" s="121" t="s">
        <v>623</v>
      </c>
      <c r="I769" s="69" t="s">
        <v>248</v>
      </c>
      <c r="J769" s="69" t="s">
        <v>217</v>
      </c>
      <c r="K769" s="121" t="s">
        <v>1742</v>
      </c>
      <c r="L769" s="87" t="s">
        <v>1780</v>
      </c>
      <c r="M769" s="72">
        <v>400000</v>
      </c>
      <c r="N769" s="66">
        <f t="shared" si="89"/>
        <v>400000</v>
      </c>
      <c r="O769" s="137">
        <v>44981</v>
      </c>
      <c r="P769" s="72">
        <f t="shared" si="90"/>
        <v>420521</v>
      </c>
      <c r="Q769" s="72">
        <f t="shared" si="91"/>
        <v>420521</v>
      </c>
      <c r="R769" s="129">
        <f t="shared" si="92"/>
        <v>420521</v>
      </c>
      <c r="S769" s="204" t="e">
        <f t="shared" si="93"/>
        <v>#REF!</v>
      </c>
      <c r="T769" s="125"/>
      <c r="U769" s="126">
        <f t="shared" si="81"/>
        <v>279</v>
      </c>
      <c r="V769" s="127">
        <f t="shared" si="83"/>
        <v>45260</v>
      </c>
      <c r="W769" s="128">
        <f>VLOOKUP(V769,IPC!$B$9:$D$855,3,2)</f>
        <v>137.09</v>
      </c>
      <c r="X769" s="128">
        <f>VLOOKUP(O769,IPC!$B$9:$D$855,3,1)</f>
        <v>130.4</v>
      </c>
    </row>
    <row r="770" spans="1:24" s="67" customFormat="1" x14ac:dyDescent="0.25">
      <c r="A770" s="67" t="s">
        <v>76</v>
      </c>
      <c r="B770" s="134" t="s">
        <v>42</v>
      </c>
      <c r="C770" s="258"/>
      <c r="D770" s="296" t="s">
        <v>497</v>
      </c>
      <c r="E770" s="288">
        <v>802015182</v>
      </c>
      <c r="F770" s="83" t="s">
        <v>560</v>
      </c>
      <c r="G770" s="121" t="s">
        <v>239</v>
      </c>
      <c r="H770" s="121" t="s">
        <v>624</v>
      </c>
      <c r="I770" s="69" t="s">
        <v>248</v>
      </c>
      <c r="J770" s="69" t="s">
        <v>217</v>
      </c>
      <c r="K770" s="121" t="s">
        <v>1143</v>
      </c>
      <c r="L770" s="87" t="s">
        <v>1781</v>
      </c>
      <c r="M770" s="72">
        <v>2073937.5</v>
      </c>
      <c r="N770" s="66">
        <f t="shared" si="89"/>
        <v>2073937.5</v>
      </c>
      <c r="O770" s="137">
        <v>45199</v>
      </c>
      <c r="P770" s="72">
        <f t="shared" si="90"/>
        <v>2088870</v>
      </c>
      <c r="Q770" s="72">
        <f t="shared" si="91"/>
        <v>2088870</v>
      </c>
      <c r="R770" s="129">
        <f t="shared" si="92"/>
        <v>2088870</v>
      </c>
      <c r="S770" s="204" t="e">
        <f t="shared" si="93"/>
        <v>#REF!</v>
      </c>
      <c r="T770" s="125"/>
      <c r="U770" s="126">
        <f t="shared" si="81"/>
        <v>61</v>
      </c>
      <c r="V770" s="127">
        <f t="shared" si="83"/>
        <v>45260</v>
      </c>
      <c r="W770" s="128">
        <f>VLOOKUP(V770,IPC!$B$9:$D$855,3,2)</f>
        <v>137.09</v>
      </c>
      <c r="X770" s="128">
        <f>VLOOKUP(O770,IPC!$B$9:$D$855,3,1)</f>
        <v>136.11000000000001</v>
      </c>
    </row>
    <row r="771" spans="1:24" s="67" customFormat="1" x14ac:dyDescent="0.25">
      <c r="A771" s="67" t="s">
        <v>76</v>
      </c>
      <c r="B771" s="134" t="s">
        <v>42</v>
      </c>
      <c r="C771" s="258"/>
      <c r="D771" s="296" t="s">
        <v>497</v>
      </c>
      <c r="E771" s="288">
        <v>802015182</v>
      </c>
      <c r="F771" s="83" t="s">
        <v>560</v>
      </c>
      <c r="G771" s="121" t="s">
        <v>239</v>
      </c>
      <c r="H771" s="121" t="s">
        <v>624</v>
      </c>
      <c r="I771" s="69" t="s">
        <v>248</v>
      </c>
      <c r="J771" s="69" t="s">
        <v>217</v>
      </c>
      <c r="K771" s="121" t="s">
        <v>1144</v>
      </c>
      <c r="L771" s="87" t="s">
        <v>1782</v>
      </c>
      <c r="M771" s="72">
        <v>2073937.5</v>
      </c>
      <c r="N771" s="66">
        <f t="shared" si="89"/>
        <v>2073937.5</v>
      </c>
      <c r="O771" s="137">
        <v>45229</v>
      </c>
      <c r="P771" s="72">
        <f t="shared" si="90"/>
        <v>2083665</v>
      </c>
      <c r="Q771" s="72">
        <f t="shared" si="91"/>
        <v>2083665</v>
      </c>
      <c r="R771" s="129">
        <f t="shared" si="92"/>
        <v>2083665</v>
      </c>
      <c r="S771" s="204" t="e">
        <f t="shared" si="93"/>
        <v>#REF!</v>
      </c>
      <c r="T771" s="125"/>
      <c r="U771" s="126">
        <f t="shared" si="81"/>
        <v>31</v>
      </c>
      <c r="V771" s="127">
        <f t="shared" si="83"/>
        <v>45260</v>
      </c>
      <c r="W771" s="128">
        <f>VLOOKUP(V771,IPC!$B$9:$D$855,3,2)</f>
        <v>137.09</v>
      </c>
      <c r="X771" s="128">
        <f>VLOOKUP(O771,IPC!$B$9:$D$855,3,1)</f>
        <v>136.44999999999999</v>
      </c>
    </row>
    <row r="772" spans="1:24" s="67" customFormat="1" x14ac:dyDescent="0.25">
      <c r="A772" s="67" t="s">
        <v>76</v>
      </c>
      <c r="B772" s="134" t="s">
        <v>42</v>
      </c>
      <c r="C772" s="258"/>
      <c r="D772" s="296" t="s">
        <v>497</v>
      </c>
      <c r="E772" s="288">
        <v>802015182</v>
      </c>
      <c r="F772" s="83" t="s">
        <v>560</v>
      </c>
      <c r="G772" s="121" t="s">
        <v>239</v>
      </c>
      <c r="H772" s="121" t="s">
        <v>624</v>
      </c>
      <c r="I772" s="69" t="s">
        <v>248</v>
      </c>
      <c r="J772" s="69" t="s">
        <v>217</v>
      </c>
      <c r="K772" s="121" t="s">
        <v>1743</v>
      </c>
      <c r="L772" s="87" t="s">
        <v>1783</v>
      </c>
      <c r="M772" s="72">
        <v>2073937.5</v>
      </c>
      <c r="N772" s="66">
        <f t="shared" si="89"/>
        <v>2073937.5</v>
      </c>
      <c r="O772" s="137">
        <v>45235</v>
      </c>
      <c r="P772" s="72">
        <f t="shared" si="90"/>
        <v>2073938</v>
      </c>
      <c r="Q772" s="72">
        <f t="shared" si="91"/>
        <v>2073938</v>
      </c>
      <c r="R772" s="129">
        <f t="shared" si="92"/>
        <v>2073938</v>
      </c>
      <c r="S772" s="204" t="e">
        <f t="shared" si="93"/>
        <v>#REF!</v>
      </c>
      <c r="T772" s="125"/>
      <c r="U772" s="126">
        <f t="shared" si="81"/>
        <v>25</v>
      </c>
      <c r="V772" s="127">
        <f t="shared" si="83"/>
        <v>45260</v>
      </c>
      <c r="W772" s="128">
        <f>VLOOKUP(V772,IPC!$B$9:$D$855,3,2)</f>
        <v>137.09</v>
      </c>
      <c r="X772" s="128">
        <f>VLOOKUP(O772,IPC!$B$9:$D$855,3,1)</f>
        <v>137.09</v>
      </c>
    </row>
    <row r="773" spans="1:24" s="67" customFormat="1" x14ac:dyDescent="0.25">
      <c r="A773" s="67" t="s">
        <v>76</v>
      </c>
      <c r="B773" s="134" t="s">
        <v>42</v>
      </c>
      <c r="C773" s="258"/>
      <c r="D773" s="296" t="s">
        <v>497</v>
      </c>
      <c r="E773" s="288">
        <v>802015182</v>
      </c>
      <c r="F773" s="83" t="s">
        <v>560</v>
      </c>
      <c r="G773" s="121" t="s">
        <v>239</v>
      </c>
      <c r="H773" s="121" t="s">
        <v>624</v>
      </c>
      <c r="I773" s="69" t="s">
        <v>248</v>
      </c>
      <c r="J773" s="69" t="s">
        <v>217</v>
      </c>
      <c r="K773" s="121" t="s">
        <v>1145</v>
      </c>
      <c r="L773" s="87" t="s">
        <v>1784</v>
      </c>
      <c r="M773" s="72">
        <v>2027899.5</v>
      </c>
      <c r="N773" s="66">
        <f t="shared" si="89"/>
        <v>2027899.5</v>
      </c>
      <c r="O773" s="137">
        <v>45138</v>
      </c>
      <c r="P773" s="72">
        <f t="shared" si="90"/>
        <v>2067718</v>
      </c>
      <c r="Q773" s="72">
        <f t="shared" si="91"/>
        <v>2067718</v>
      </c>
      <c r="R773" s="129">
        <f t="shared" si="92"/>
        <v>2067718</v>
      </c>
      <c r="S773" s="204" t="e">
        <f t="shared" si="93"/>
        <v>#REF!</v>
      </c>
      <c r="T773" s="125"/>
      <c r="U773" s="126">
        <f t="shared" si="81"/>
        <v>122</v>
      </c>
      <c r="V773" s="127">
        <f t="shared" si="83"/>
        <v>45260</v>
      </c>
      <c r="W773" s="128">
        <f>VLOOKUP(V773,IPC!$B$9:$D$855,3,2)</f>
        <v>137.09</v>
      </c>
      <c r="X773" s="128">
        <f>VLOOKUP(O773,IPC!$B$9:$D$855,3,1)</f>
        <v>134.44999999999999</v>
      </c>
    </row>
    <row r="774" spans="1:24" s="67" customFormat="1" x14ac:dyDescent="0.25">
      <c r="A774" s="67" t="s">
        <v>76</v>
      </c>
      <c r="B774" s="134" t="s">
        <v>42</v>
      </c>
      <c r="C774" s="258"/>
      <c r="D774" s="296" t="s">
        <v>497</v>
      </c>
      <c r="E774" s="288">
        <v>802015182</v>
      </c>
      <c r="F774" s="83" t="s">
        <v>560</v>
      </c>
      <c r="G774" s="121" t="s">
        <v>239</v>
      </c>
      <c r="H774" s="121" t="s">
        <v>624</v>
      </c>
      <c r="I774" s="69" t="s">
        <v>248</v>
      </c>
      <c r="J774" s="69" t="s">
        <v>217</v>
      </c>
      <c r="K774" s="121" t="s">
        <v>1146</v>
      </c>
      <c r="L774" s="87" t="s">
        <v>1785</v>
      </c>
      <c r="M774" s="72">
        <v>2073937.5</v>
      </c>
      <c r="N774" s="66">
        <f t="shared" si="89"/>
        <v>2073937.5</v>
      </c>
      <c r="O774" s="137">
        <v>45169</v>
      </c>
      <c r="P774" s="72">
        <f t="shared" si="90"/>
        <v>2099979</v>
      </c>
      <c r="Q774" s="72">
        <f t="shared" si="91"/>
        <v>2099979</v>
      </c>
      <c r="R774" s="129">
        <f t="shared" si="92"/>
        <v>2099979</v>
      </c>
      <c r="S774" s="204" t="e">
        <f t="shared" si="93"/>
        <v>#REF!</v>
      </c>
      <c r="T774" s="125"/>
      <c r="U774" s="126">
        <f t="shared" si="81"/>
        <v>91</v>
      </c>
      <c r="V774" s="127">
        <f t="shared" si="83"/>
        <v>45260</v>
      </c>
      <c r="W774" s="128">
        <f>VLOOKUP(V774,IPC!$B$9:$D$855,3,2)</f>
        <v>137.09</v>
      </c>
      <c r="X774" s="128">
        <f>VLOOKUP(O774,IPC!$B$9:$D$855,3,1)</f>
        <v>135.38999999999999</v>
      </c>
    </row>
    <row r="775" spans="1:24" s="67" customFormat="1" x14ac:dyDescent="0.25">
      <c r="A775" s="67" t="s">
        <v>76</v>
      </c>
      <c r="B775" s="134" t="s">
        <v>42</v>
      </c>
      <c r="C775" s="258"/>
      <c r="D775" s="296" t="s">
        <v>498</v>
      </c>
      <c r="E775" s="288">
        <v>811011779</v>
      </c>
      <c r="F775" s="83" t="s">
        <v>561</v>
      </c>
      <c r="G775" s="121" t="s">
        <v>218</v>
      </c>
      <c r="H775" s="121" t="s">
        <v>625</v>
      </c>
      <c r="I775" s="69" t="s">
        <v>248</v>
      </c>
      <c r="J775" s="69" t="s">
        <v>217</v>
      </c>
      <c r="K775" s="121" t="s">
        <v>1147</v>
      </c>
      <c r="L775" s="87" t="s">
        <v>1654</v>
      </c>
      <c r="M775" s="72">
        <v>3040737.42</v>
      </c>
      <c r="N775" s="66">
        <f t="shared" si="89"/>
        <v>3040737.42</v>
      </c>
      <c r="O775" s="137">
        <v>45231</v>
      </c>
      <c r="P775" s="72">
        <f t="shared" si="90"/>
        <v>3040737</v>
      </c>
      <c r="Q775" s="72">
        <f t="shared" si="91"/>
        <v>3040737</v>
      </c>
      <c r="R775" s="129">
        <f t="shared" si="92"/>
        <v>3040737</v>
      </c>
      <c r="S775" s="204" t="e">
        <f t="shared" si="93"/>
        <v>#REF!</v>
      </c>
      <c r="T775" s="125"/>
      <c r="U775" s="126">
        <f t="shared" si="81"/>
        <v>29</v>
      </c>
      <c r="V775" s="127">
        <f t="shared" si="83"/>
        <v>45260</v>
      </c>
      <c r="W775" s="128">
        <f>VLOOKUP(V775,IPC!$B$9:$D$855,3,2)</f>
        <v>137.09</v>
      </c>
      <c r="X775" s="128">
        <f>VLOOKUP(O775,IPC!$B$9:$D$855,3,1)</f>
        <v>137.09</v>
      </c>
    </row>
    <row r="776" spans="1:24" s="67" customFormat="1" x14ac:dyDescent="0.25">
      <c r="A776" s="67" t="s">
        <v>76</v>
      </c>
      <c r="B776" s="134" t="s">
        <v>42</v>
      </c>
      <c r="C776" s="258"/>
      <c r="D776" s="296" t="s">
        <v>498</v>
      </c>
      <c r="E776" s="288">
        <v>811011779</v>
      </c>
      <c r="F776" s="83" t="s">
        <v>561</v>
      </c>
      <c r="G776" s="121" t="s">
        <v>218</v>
      </c>
      <c r="H776" s="230" t="s">
        <v>625</v>
      </c>
      <c r="I776" s="69" t="s">
        <v>248</v>
      </c>
      <c r="J776" s="69" t="s">
        <v>217</v>
      </c>
      <c r="K776" s="121" t="s">
        <v>1744</v>
      </c>
      <c r="L776" s="87" t="s">
        <v>1786</v>
      </c>
      <c r="M776" s="72">
        <v>3040737.42</v>
      </c>
      <c r="N776" s="66">
        <f t="shared" si="89"/>
        <v>3040737.42</v>
      </c>
      <c r="O776" s="137">
        <v>45200</v>
      </c>
      <c r="P776" s="72">
        <f t="shared" si="90"/>
        <v>3055000</v>
      </c>
      <c r="Q776" s="72">
        <f t="shared" si="91"/>
        <v>3055000</v>
      </c>
      <c r="R776" s="129">
        <f t="shared" si="92"/>
        <v>3055000</v>
      </c>
      <c r="S776" s="204" t="e">
        <f t="shared" si="93"/>
        <v>#REF!</v>
      </c>
      <c r="T776" s="125"/>
      <c r="U776" s="126">
        <f t="shared" si="81"/>
        <v>60</v>
      </c>
      <c r="V776" s="127">
        <f t="shared" si="83"/>
        <v>45260</v>
      </c>
      <c r="W776" s="128">
        <f>VLOOKUP(V776,IPC!$B$9:$D$855,3,2)</f>
        <v>137.09</v>
      </c>
      <c r="X776" s="128">
        <f>VLOOKUP(O776,IPC!$B$9:$D$855,3,1)</f>
        <v>136.44999999999999</v>
      </c>
    </row>
    <row r="777" spans="1:24" s="67" customFormat="1" x14ac:dyDescent="0.25">
      <c r="A777" s="67" t="s">
        <v>76</v>
      </c>
      <c r="B777" s="134" t="s">
        <v>42</v>
      </c>
      <c r="C777" s="258"/>
      <c r="D777" s="296" t="s">
        <v>498</v>
      </c>
      <c r="E777" s="288">
        <v>811011779</v>
      </c>
      <c r="F777" s="83" t="s">
        <v>561</v>
      </c>
      <c r="G777" s="121" t="s">
        <v>218</v>
      </c>
      <c r="H777" s="121" t="s">
        <v>625</v>
      </c>
      <c r="I777" s="69" t="s">
        <v>248</v>
      </c>
      <c r="J777" s="69" t="s">
        <v>217</v>
      </c>
      <c r="K777" s="121" t="s">
        <v>1147</v>
      </c>
      <c r="L777" s="87" t="s">
        <v>1787</v>
      </c>
      <c r="M777" s="72">
        <v>546595</v>
      </c>
      <c r="N777" s="66">
        <f t="shared" si="89"/>
        <v>546595</v>
      </c>
      <c r="O777" s="137">
        <v>45205</v>
      </c>
      <c r="P777" s="72">
        <f t="shared" si="90"/>
        <v>549159</v>
      </c>
      <c r="Q777" s="72">
        <f t="shared" si="91"/>
        <v>549159</v>
      </c>
      <c r="R777" s="129">
        <f t="shared" si="92"/>
        <v>549159</v>
      </c>
      <c r="S777" s="204" t="e">
        <f t="shared" si="93"/>
        <v>#REF!</v>
      </c>
      <c r="T777" s="125"/>
      <c r="U777" s="126">
        <f t="shared" si="81"/>
        <v>55</v>
      </c>
      <c r="V777" s="127">
        <f t="shared" si="83"/>
        <v>45260</v>
      </c>
      <c r="W777" s="128">
        <f>VLOOKUP(V777,IPC!$B$9:$D$855,3,2)</f>
        <v>137.09</v>
      </c>
      <c r="X777" s="128">
        <f>VLOOKUP(O777,IPC!$B$9:$D$855,3,1)</f>
        <v>136.44999999999999</v>
      </c>
    </row>
    <row r="778" spans="1:24" s="67" customFormat="1" x14ac:dyDescent="0.25">
      <c r="A778" s="67" t="s">
        <v>76</v>
      </c>
      <c r="B778" s="134" t="s">
        <v>42</v>
      </c>
      <c r="C778" s="258"/>
      <c r="D778" s="296" t="s">
        <v>499</v>
      </c>
      <c r="E778" s="288">
        <v>72274341</v>
      </c>
      <c r="F778" s="83" t="s">
        <v>562</v>
      </c>
      <c r="G778" s="121" t="s">
        <v>239</v>
      </c>
      <c r="H778" s="263" t="s">
        <v>626</v>
      </c>
      <c r="I778" s="69" t="s">
        <v>248</v>
      </c>
      <c r="J778" s="69" t="s">
        <v>217</v>
      </c>
      <c r="K778" s="121" t="s">
        <v>1148</v>
      </c>
      <c r="L778" s="248">
        <v>203</v>
      </c>
      <c r="M778" s="72">
        <v>277200</v>
      </c>
      <c r="N778" s="66">
        <f t="shared" si="89"/>
        <v>277200</v>
      </c>
      <c r="O778" s="137">
        <v>45168</v>
      </c>
      <c r="P778" s="72">
        <f t="shared" si="90"/>
        <v>280681</v>
      </c>
      <c r="Q778" s="72">
        <f t="shared" si="91"/>
        <v>280681</v>
      </c>
      <c r="R778" s="129">
        <f t="shared" si="92"/>
        <v>280681</v>
      </c>
      <c r="S778" s="204" t="e">
        <f t="shared" si="93"/>
        <v>#REF!</v>
      </c>
      <c r="T778" s="125"/>
      <c r="U778" s="126">
        <f t="shared" si="81"/>
        <v>92</v>
      </c>
      <c r="V778" s="127">
        <f t="shared" si="83"/>
        <v>45260</v>
      </c>
      <c r="W778" s="128">
        <f>VLOOKUP(V778,IPC!$B$9:$D$855,3,2)</f>
        <v>137.09</v>
      </c>
      <c r="X778" s="128">
        <f>VLOOKUP(O778,IPC!$B$9:$D$855,3,1)</f>
        <v>135.38999999999999</v>
      </c>
    </row>
    <row r="779" spans="1:24" s="67" customFormat="1" x14ac:dyDescent="0.25">
      <c r="A779" s="67" t="s">
        <v>76</v>
      </c>
      <c r="B779" s="134" t="s">
        <v>42</v>
      </c>
      <c r="C779" s="258"/>
      <c r="D779" s="296" t="s">
        <v>499</v>
      </c>
      <c r="E779" s="288">
        <v>72274341</v>
      </c>
      <c r="F779" s="83" t="s">
        <v>562</v>
      </c>
      <c r="G779" s="121" t="s">
        <v>239</v>
      </c>
      <c r="H779" s="263" t="s">
        <v>626</v>
      </c>
      <c r="I779" s="69" t="s">
        <v>248</v>
      </c>
      <c r="J779" s="69" t="s">
        <v>217</v>
      </c>
      <c r="K779" s="121" t="s">
        <v>1149</v>
      </c>
      <c r="L779" s="249">
        <v>190</v>
      </c>
      <c r="M779" s="72">
        <v>1074150</v>
      </c>
      <c r="N779" s="66">
        <f t="shared" si="89"/>
        <v>1074150</v>
      </c>
      <c r="O779" s="137">
        <v>45137</v>
      </c>
      <c r="P779" s="72">
        <f t="shared" si="90"/>
        <v>1095242</v>
      </c>
      <c r="Q779" s="72">
        <f t="shared" si="91"/>
        <v>1095242</v>
      </c>
      <c r="R779" s="129">
        <f t="shared" si="92"/>
        <v>1095242</v>
      </c>
      <c r="S779" s="204" t="e">
        <f t="shared" si="93"/>
        <v>#REF!</v>
      </c>
      <c r="T779" s="125"/>
      <c r="U779" s="126">
        <f t="shared" si="81"/>
        <v>123</v>
      </c>
      <c r="V779" s="127">
        <f t="shared" si="83"/>
        <v>45260</v>
      </c>
      <c r="W779" s="128">
        <f>VLOOKUP(V779,IPC!$B$9:$D$855,3,2)</f>
        <v>137.09</v>
      </c>
      <c r="X779" s="128">
        <f>VLOOKUP(O779,IPC!$B$9:$D$855,3,1)</f>
        <v>134.44999999999999</v>
      </c>
    </row>
    <row r="780" spans="1:24" s="67" customFormat="1" x14ac:dyDescent="0.25">
      <c r="A780" s="67" t="s">
        <v>76</v>
      </c>
      <c r="B780" s="134" t="s">
        <v>42</v>
      </c>
      <c r="C780" s="258"/>
      <c r="D780" s="296" t="s">
        <v>499</v>
      </c>
      <c r="E780" s="288">
        <v>72274341</v>
      </c>
      <c r="F780" s="83" t="s">
        <v>562</v>
      </c>
      <c r="G780" s="121" t="s">
        <v>239</v>
      </c>
      <c r="H780" s="263" t="s">
        <v>626</v>
      </c>
      <c r="I780" s="69" t="s">
        <v>248</v>
      </c>
      <c r="J780" s="69" t="s">
        <v>217</v>
      </c>
      <c r="K780" s="121" t="s">
        <v>1150</v>
      </c>
      <c r="L780" s="249">
        <v>172</v>
      </c>
      <c r="M780" s="72">
        <v>871200</v>
      </c>
      <c r="N780" s="66">
        <f t="shared" si="89"/>
        <v>871200</v>
      </c>
      <c r="O780" s="137">
        <v>45107</v>
      </c>
      <c r="P780" s="72">
        <f t="shared" si="90"/>
        <v>892755</v>
      </c>
      <c r="Q780" s="72">
        <f t="shared" si="91"/>
        <v>892755</v>
      </c>
      <c r="R780" s="129">
        <f t="shared" si="92"/>
        <v>892755</v>
      </c>
      <c r="S780" s="204" t="e">
        <f t="shared" si="93"/>
        <v>#REF!</v>
      </c>
      <c r="T780" s="125"/>
      <c r="U780" s="126">
        <f t="shared" si="81"/>
        <v>153</v>
      </c>
      <c r="V780" s="127">
        <f t="shared" si="83"/>
        <v>45260</v>
      </c>
      <c r="W780" s="128">
        <f>VLOOKUP(V780,IPC!$B$9:$D$855,3,2)</f>
        <v>137.09</v>
      </c>
      <c r="X780" s="128">
        <f>VLOOKUP(O780,IPC!$B$9:$D$855,3,1)</f>
        <v>133.78</v>
      </c>
    </row>
    <row r="781" spans="1:24" s="67" customFormat="1" x14ac:dyDescent="0.25">
      <c r="A781" s="67" t="s">
        <v>76</v>
      </c>
      <c r="B781" s="134" t="s">
        <v>42</v>
      </c>
      <c r="C781" s="258"/>
      <c r="D781" s="296" t="s">
        <v>500</v>
      </c>
      <c r="E781" s="288">
        <v>900512424</v>
      </c>
      <c r="F781" s="83" t="s">
        <v>563</v>
      </c>
      <c r="G781" s="121" t="s">
        <v>239</v>
      </c>
      <c r="H781" s="263" t="s">
        <v>627</v>
      </c>
      <c r="I781" s="69" t="s">
        <v>248</v>
      </c>
      <c r="J781" s="69" t="s">
        <v>217</v>
      </c>
      <c r="K781" s="121" t="s">
        <v>1151</v>
      </c>
      <c r="L781" s="249">
        <v>640</v>
      </c>
      <c r="M781" s="72">
        <v>181855</v>
      </c>
      <c r="N781" s="66">
        <f t="shared" si="89"/>
        <v>181855</v>
      </c>
      <c r="O781" s="137">
        <v>45251</v>
      </c>
      <c r="P781" s="72">
        <f t="shared" si="90"/>
        <v>181855</v>
      </c>
      <c r="Q781" s="72">
        <f t="shared" si="91"/>
        <v>181855</v>
      </c>
      <c r="R781" s="129">
        <f t="shared" si="92"/>
        <v>181855</v>
      </c>
      <c r="S781" s="204" t="e">
        <f t="shared" si="93"/>
        <v>#REF!</v>
      </c>
      <c r="T781" s="125"/>
      <c r="U781" s="126">
        <f t="shared" si="81"/>
        <v>9</v>
      </c>
      <c r="V781" s="127">
        <f t="shared" si="83"/>
        <v>45260</v>
      </c>
      <c r="W781" s="128">
        <f>VLOOKUP(V781,IPC!$B$9:$D$855,3,2)</f>
        <v>137.09</v>
      </c>
      <c r="X781" s="128">
        <f>VLOOKUP(O781,IPC!$B$9:$D$855,3,1)</f>
        <v>137.09</v>
      </c>
    </row>
    <row r="782" spans="1:24" s="67" customFormat="1" x14ac:dyDescent="0.25">
      <c r="A782" s="67" t="s">
        <v>76</v>
      </c>
      <c r="B782" s="134" t="s">
        <v>42</v>
      </c>
      <c r="C782" s="258"/>
      <c r="D782" s="296" t="s">
        <v>500</v>
      </c>
      <c r="E782" s="288">
        <v>900512424</v>
      </c>
      <c r="F782" s="83" t="s">
        <v>563</v>
      </c>
      <c r="G782" s="121" t="s">
        <v>239</v>
      </c>
      <c r="H782" s="263" t="s">
        <v>627</v>
      </c>
      <c r="I782" s="69" t="s">
        <v>248</v>
      </c>
      <c r="J782" s="69" t="s">
        <v>217</v>
      </c>
      <c r="K782" s="121" t="s">
        <v>1152</v>
      </c>
      <c r="L782" s="249">
        <v>633</v>
      </c>
      <c r="M782" s="72">
        <v>1012490</v>
      </c>
      <c r="N782" s="66">
        <f t="shared" si="89"/>
        <v>1012490</v>
      </c>
      <c r="O782" s="137">
        <v>45228</v>
      </c>
      <c r="P782" s="72">
        <f t="shared" si="90"/>
        <v>1017239</v>
      </c>
      <c r="Q782" s="72">
        <f t="shared" si="91"/>
        <v>1017239</v>
      </c>
      <c r="R782" s="129">
        <f t="shared" si="92"/>
        <v>1017239</v>
      </c>
      <c r="S782" s="204" t="e">
        <f t="shared" si="93"/>
        <v>#REF!</v>
      </c>
      <c r="T782" s="125"/>
      <c r="U782" s="126">
        <f t="shared" si="81"/>
        <v>32</v>
      </c>
      <c r="V782" s="127">
        <f t="shared" si="83"/>
        <v>45260</v>
      </c>
      <c r="W782" s="128">
        <f>VLOOKUP(V782,IPC!$B$9:$D$855,3,2)</f>
        <v>137.09</v>
      </c>
      <c r="X782" s="128">
        <f>VLOOKUP(O782,IPC!$B$9:$D$855,3,1)</f>
        <v>136.44999999999999</v>
      </c>
    </row>
    <row r="783" spans="1:24" s="67" customFormat="1" x14ac:dyDescent="0.25">
      <c r="A783" s="67" t="s">
        <v>76</v>
      </c>
      <c r="B783" s="134" t="s">
        <v>42</v>
      </c>
      <c r="C783" s="258"/>
      <c r="D783" s="296" t="s">
        <v>500</v>
      </c>
      <c r="E783" s="288">
        <v>900512424</v>
      </c>
      <c r="F783" s="83" t="s">
        <v>563</v>
      </c>
      <c r="G783" s="121" t="s">
        <v>239</v>
      </c>
      <c r="H783" s="263" t="s">
        <v>627</v>
      </c>
      <c r="I783" s="69" t="s">
        <v>248</v>
      </c>
      <c r="J783" s="69" t="s">
        <v>217</v>
      </c>
      <c r="K783" s="121" t="s">
        <v>1153</v>
      </c>
      <c r="L783" s="249">
        <v>606</v>
      </c>
      <c r="M783" s="72">
        <v>1233665</v>
      </c>
      <c r="N783" s="66">
        <f t="shared" si="89"/>
        <v>1233665</v>
      </c>
      <c r="O783" s="137">
        <v>45189</v>
      </c>
      <c r="P783" s="72">
        <f t="shared" si="90"/>
        <v>1242547</v>
      </c>
      <c r="Q783" s="72">
        <f t="shared" si="91"/>
        <v>1242547</v>
      </c>
      <c r="R783" s="129">
        <f t="shared" si="92"/>
        <v>1242547</v>
      </c>
      <c r="S783" s="204" t="e">
        <f t="shared" si="93"/>
        <v>#REF!</v>
      </c>
      <c r="T783" s="125"/>
      <c r="U783" s="126">
        <f>+$U$7-O783</f>
        <v>71</v>
      </c>
      <c r="V783" s="127">
        <f t="shared" si="83"/>
        <v>45260</v>
      </c>
      <c r="W783" s="128">
        <f>VLOOKUP(V783,IPC!$B$9:$D$855,3,2)</f>
        <v>137.09</v>
      </c>
      <c r="X783" s="128">
        <f>VLOOKUP(O783,IPC!$B$9:$D$855,3,1)</f>
        <v>136.11000000000001</v>
      </c>
    </row>
    <row r="784" spans="1:24" s="67" customFormat="1" x14ac:dyDescent="0.25">
      <c r="A784" s="67" t="s">
        <v>76</v>
      </c>
      <c r="B784" s="134" t="s">
        <v>42</v>
      </c>
      <c r="C784" s="258"/>
      <c r="D784" s="296" t="s">
        <v>500</v>
      </c>
      <c r="E784" s="288">
        <v>900512424</v>
      </c>
      <c r="F784" s="83" t="s">
        <v>563</v>
      </c>
      <c r="G784" s="121" t="s">
        <v>239</v>
      </c>
      <c r="H784" s="263" t="s">
        <v>627</v>
      </c>
      <c r="I784" s="69" t="s">
        <v>248</v>
      </c>
      <c r="J784" s="69" t="s">
        <v>217</v>
      </c>
      <c r="K784" s="121" t="s">
        <v>1154</v>
      </c>
      <c r="L784" s="249">
        <v>592</v>
      </c>
      <c r="M784" s="72">
        <v>1366370</v>
      </c>
      <c r="N784" s="66">
        <f t="shared" si="89"/>
        <v>1366370</v>
      </c>
      <c r="O784" s="137">
        <v>45162</v>
      </c>
      <c r="P784" s="72">
        <f t="shared" si="90"/>
        <v>1383527</v>
      </c>
      <c r="Q784" s="72">
        <f t="shared" si="91"/>
        <v>1383527</v>
      </c>
      <c r="R784" s="129">
        <f t="shared" si="92"/>
        <v>1383527</v>
      </c>
      <c r="S784" s="204" t="e">
        <f t="shared" si="93"/>
        <v>#REF!</v>
      </c>
      <c r="T784" s="125"/>
      <c r="U784" s="126">
        <f>+$U$7-O784</f>
        <v>98</v>
      </c>
      <c r="V784" s="127">
        <f t="shared" si="83"/>
        <v>45260</v>
      </c>
      <c r="W784" s="128">
        <f>VLOOKUP(V784,IPC!$B$9:$D$855,3,2)</f>
        <v>137.09</v>
      </c>
      <c r="X784" s="128">
        <f>VLOOKUP(O784,IPC!$B$9:$D$855,3,1)</f>
        <v>135.38999999999999</v>
      </c>
    </row>
    <row r="785" spans="1:24" s="67" customFormat="1" x14ac:dyDescent="0.25">
      <c r="A785" s="67" t="s">
        <v>76</v>
      </c>
      <c r="B785" s="134" t="s">
        <v>42</v>
      </c>
      <c r="C785" s="258"/>
      <c r="D785" s="296" t="s">
        <v>500</v>
      </c>
      <c r="E785" s="288">
        <v>900512424</v>
      </c>
      <c r="F785" s="83" t="s">
        <v>563</v>
      </c>
      <c r="G785" s="121" t="s">
        <v>239</v>
      </c>
      <c r="H785" s="263" t="s">
        <v>627</v>
      </c>
      <c r="I785" s="69" t="s">
        <v>248</v>
      </c>
      <c r="J785" s="69" t="s">
        <v>217</v>
      </c>
      <c r="K785" s="121" t="s">
        <v>1155</v>
      </c>
      <c r="L785" s="249">
        <v>569</v>
      </c>
      <c r="M785" s="72">
        <v>2142940</v>
      </c>
      <c r="N785" s="66">
        <f t="shared" si="89"/>
        <v>2142940</v>
      </c>
      <c r="O785" s="137">
        <v>45127</v>
      </c>
      <c r="P785" s="72">
        <f t="shared" si="90"/>
        <v>2185018</v>
      </c>
      <c r="Q785" s="72">
        <f t="shared" si="91"/>
        <v>2185018</v>
      </c>
      <c r="R785" s="129">
        <f t="shared" si="92"/>
        <v>2185018</v>
      </c>
      <c r="S785" s="204" t="e">
        <f t="shared" si="93"/>
        <v>#REF!</v>
      </c>
      <c r="T785" s="125"/>
      <c r="U785" s="126">
        <f>+$U$7-O785</f>
        <v>133</v>
      </c>
      <c r="V785" s="127">
        <f t="shared" si="83"/>
        <v>45260</v>
      </c>
      <c r="W785" s="128">
        <f>VLOOKUP(V785,IPC!$B$9:$D$855,3,2)</f>
        <v>137.09</v>
      </c>
      <c r="X785" s="128">
        <f>VLOOKUP(O785,IPC!$B$9:$D$855,3,1)</f>
        <v>134.44999999999999</v>
      </c>
    </row>
    <row r="786" spans="1:24" s="67" customFormat="1" x14ac:dyDescent="0.25">
      <c r="A786" s="67" t="s">
        <v>76</v>
      </c>
      <c r="B786" s="134" t="s">
        <v>42</v>
      </c>
      <c r="C786" s="258"/>
      <c r="D786" s="296" t="s">
        <v>500</v>
      </c>
      <c r="E786" s="288">
        <v>900512424</v>
      </c>
      <c r="F786" s="83" t="s">
        <v>563</v>
      </c>
      <c r="G786" s="121" t="s">
        <v>239</v>
      </c>
      <c r="H786" s="263" t="s">
        <v>627</v>
      </c>
      <c r="I786" s="69" t="s">
        <v>248</v>
      </c>
      <c r="J786" s="69" t="s">
        <v>217</v>
      </c>
      <c r="K786" s="121" t="s">
        <v>1156</v>
      </c>
      <c r="L786" s="250">
        <v>561</v>
      </c>
      <c r="M786" s="72">
        <v>1032150</v>
      </c>
      <c r="N786" s="66">
        <f t="shared" si="89"/>
        <v>1032150</v>
      </c>
      <c r="O786" s="137">
        <v>45107</v>
      </c>
      <c r="P786" s="72">
        <f t="shared" si="90"/>
        <v>1057688</v>
      </c>
      <c r="Q786" s="72">
        <f t="shared" si="91"/>
        <v>1057688</v>
      </c>
      <c r="R786" s="129">
        <f t="shared" si="92"/>
        <v>1057688</v>
      </c>
      <c r="S786" s="204" t="e">
        <f t="shared" si="93"/>
        <v>#REF!</v>
      </c>
      <c r="T786" s="125"/>
      <c r="U786" s="126">
        <f>+$U$7-O786</f>
        <v>153</v>
      </c>
      <c r="V786" s="127">
        <f t="shared" si="83"/>
        <v>45260</v>
      </c>
      <c r="W786" s="128">
        <f>VLOOKUP(V786,IPC!$B$9:$D$855,3,2)</f>
        <v>137.09</v>
      </c>
      <c r="X786" s="128">
        <f>VLOOKUP(O786,IPC!$B$9:$D$855,3,1)</f>
        <v>133.78</v>
      </c>
    </row>
    <row r="787" spans="1:24" s="67" customFormat="1" x14ac:dyDescent="0.25">
      <c r="B787" s="134" t="s">
        <v>42</v>
      </c>
      <c r="C787" s="258"/>
      <c r="D787" s="296" t="s">
        <v>500</v>
      </c>
      <c r="E787" s="288">
        <v>900512424</v>
      </c>
      <c r="F787" s="83" t="s">
        <v>563</v>
      </c>
      <c r="G787" s="121" t="s">
        <v>239</v>
      </c>
      <c r="H787" s="230" t="s">
        <v>627</v>
      </c>
      <c r="I787" s="69" t="s">
        <v>248</v>
      </c>
      <c r="J787" s="69" t="s">
        <v>217</v>
      </c>
      <c r="K787" s="121" t="s">
        <v>1157</v>
      </c>
      <c r="L787" s="250">
        <v>538</v>
      </c>
      <c r="M787" s="72">
        <v>1469585</v>
      </c>
      <c r="N787" s="66">
        <f t="shared" si="89"/>
        <v>1469585</v>
      </c>
      <c r="O787" s="137">
        <v>45072</v>
      </c>
      <c r="P787" s="72">
        <f t="shared" si="90"/>
        <v>1510462</v>
      </c>
      <c r="Q787" s="72">
        <f t="shared" si="91"/>
        <v>1510462</v>
      </c>
      <c r="R787" s="129">
        <f t="shared" si="92"/>
        <v>1510462</v>
      </c>
      <c r="S787" s="204" t="e">
        <f t="shared" si="93"/>
        <v>#REF!</v>
      </c>
      <c r="T787" s="125"/>
      <c r="U787" s="251">
        <f>+$U$7-O787</f>
        <v>188</v>
      </c>
      <c r="V787" s="127">
        <f t="shared" si="83"/>
        <v>45260</v>
      </c>
      <c r="W787" s="128">
        <f>VLOOKUP(V787,IPC!$B$9:$D$855,3,2)</f>
        <v>137.09</v>
      </c>
      <c r="X787" s="128">
        <f>VLOOKUP(O787,IPC!$B$9:$D$855,3,1)</f>
        <v>133.38</v>
      </c>
    </row>
    <row r="788" spans="1:24" s="67" customFormat="1" x14ac:dyDescent="0.25">
      <c r="A788" s="67" t="s">
        <v>74</v>
      </c>
      <c r="B788" s="134" t="s">
        <v>42</v>
      </c>
      <c r="C788" s="91"/>
      <c r="D788" s="293" t="s">
        <v>500</v>
      </c>
      <c r="E788" s="288">
        <v>900512424</v>
      </c>
      <c r="F788" s="123" t="s">
        <v>563</v>
      </c>
      <c r="G788" s="201" t="s">
        <v>239</v>
      </c>
      <c r="H788" s="190" t="s">
        <v>627</v>
      </c>
      <c r="I788" s="69" t="s">
        <v>248</v>
      </c>
      <c r="J788" s="69" t="s">
        <v>217</v>
      </c>
      <c r="K788" s="143" t="s">
        <v>1158</v>
      </c>
      <c r="L788" s="224">
        <v>539</v>
      </c>
      <c r="M788" s="144">
        <v>2845785</v>
      </c>
      <c r="N788" s="123">
        <f t="shared" si="89"/>
        <v>2845785</v>
      </c>
      <c r="O788" s="137">
        <v>44524</v>
      </c>
      <c r="P788" s="123">
        <f t="shared" si="90"/>
        <v>3527384</v>
      </c>
      <c r="Q788" s="123">
        <f t="shared" si="91"/>
        <v>3527384</v>
      </c>
      <c r="R788" s="124">
        <f t="shared" si="92"/>
        <v>3527384</v>
      </c>
      <c r="S788" s="205" t="e">
        <f t="shared" si="93"/>
        <v>#REF!</v>
      </c>
      <c r="T788" s="125"/>
      <c r="U788" s="126">
        <f t="shared" ref="U788:U808" si="94">+$U$7-O788</f>
        <v>736</v>
      </c>
      <c r="V788" s="127">
        <f>+$U$7</f>
        <v>45260</v>
      </c>
      <c r="W788" s="128">
        <f>VLOOKUP(V788,IPC!$B$9:$D$855,3,2)</f>
        <v>137.09</v>
      </c>
      <c r="X788" s="128">
        <f>VLOOKUP(O788,IPC!$B$9:$D$855,3,1)</f>
        <v>110.6</v>
      </c>
    </row>
    <row r="789" spans="1:24" s="67" customFormat="1" x14ac:dyDescent="0.25">
      <c r="A789" s="67" t="s">
        <v>76</v>
      </c>
      <c r="B789" s="134" t="s">
        <v>42</v>
      </c>
      <c r="C789" s="258"/>
      <c r="D789" s="296" t="s">
        <v>501</v>
      </c>
      <c r="E789" s="288">
        <v>800060828</v>
      </c>
      <c r="F789" s="83" t="s">
        <v>564</v>
      </c>
      <c r="G789" s="121" t="s">
        <v>239</v>
      </c>
      <c r="H789" s="121" t="s">
        <v>628</v>
      </c>
      <c r="I789" s="69" t="s">
        <v>248</v>
      </c>
      <c r="J789" s="69" t="s">
        <v>217</v>
      </c>
      <c r="K789" s="121" t="s">
        <v>1159</v>
      </c>
      <c r="L789" s="87" t="s">
        <v>1788</v>
      </c>
      <c r="M789" s="72">
        <v>185000</v>
      </c>
      <c r="N789" s="66">
        <f t="shared" si="89"/>
        <v>185000</v>
      </c>
      <c r="O789" s="137">
        <v>44614</v>
      </c>
      <c r="P789" s="72">
        <f t="shared" si="90"/>
        <v>220325</v>
      </c>
      <c r="Q789" s="72">
        <f t="shared" si="91"/>
        <v>220325</v>
      </c>
      <c r="R789" s="129">
        <f t="shared" si="92"/>
        <v>220325</v>
      </c>
      <c r="S789" s="204" t="e">
        <f t="shared" si="93"/>
        <v>#REF!</v>
      </c>
      <c r="T789" s="125"/>
      <c r="U789" s="126">
        <f t="shared" si="94"/>
        <v>646</v>
      </c>
      <c r="V789" s="127">
        <f t="shared" ref="V789:V806" si="95">+$U$7</f>
        <v>45260</v>
      </c>
      <c r="W789" s="128">
        <f>VLOOKUP(V789,IPC!$B$9:$D$855,3,2)</f>
        <v>137.09</v>
      </c>
      <c r="X789" s="128">
        <f>VLOOKUP(O789,IPC!$B$9:$D$855,3,1)</f>
        <v>115.11</v>
      </c>
    </row>
    <row r="790" spans="1:24" s="67" customFormat="1" x14ac:dyDescent="0.25">
      <c r="A790" s="67" t="s">
        <v>76</v>
      </c>
      <c r="B790" s="134" t="s">
        <v>42</v>
      </c>
      <c r="C790" s="258"/>
      <c r="D790" s="296" t="s">
        <v>501</v>
      </c>
      <c r="E790" s="288">
        <v>800060828</v>
      </c>
      <c r="F790" s="83" t="s">
        <v>564</v>
      </c>
      <c r="G790" s="121" t="s">
        <v>239</v>
      </c>
      <c r="H790" s="121" t="s">
        <v>628</v>
      </c>
      <c r="I790" s="69" t="s">
        <v>248</v>
      </c>
      <c r="J790" s="69" t="s">
        <v>217</v>
      </c>
      <c r="K790" s="121" t="s">
        <v>1160</v>
      </c>
      <c r="L790" s="87" t="s">
        <v>1565</v>
      </c>
      <c r="M790" s="72">
        <v>830000</v>
      </c>
      <c r="N790" s="66">
        <f t="shared" si="89"/>
        <v>830000</v>
      </c>
      <c r="O790" s="137">
        <v>45141</v>
      </c>
      <c r="P790" s="72">
        <f t="shared" si="90"/>
        <v>840422</v>
      </c>
      <c r="Q790" s="72">
        <f t="shared" si="91"/>
        <v>840422</v>
      </c>
      <c r="R790" s="129">
        <f t="shared" si="92"/>
        <v>840422</v>
      </c>
      <c r="S790" s="204" t="e">
        <f t="shared" si="93"/>
        <v>#REF!</v>
      </c>
      <c r="T790" s="125"/>
      <c r="U790" s="126">
        <f t="shared" si="94"/>
        <v>119</v>
      </c>
      <c r="V790" s="127">
        <f t="shared" si="95"/>
        <v>45260</v>
      </c>
      <c r="W790" s="128">
        <f>VLOOKUP(V790,IPC!$B$9:$D$855,3,2)</f>
        <v>137.09</v>
      </c>
      <c r="X790" s="128">
        <f>VLOOKUP(O790,IPC!$B$9:$D$855,3,1)</f>
        <v>135.38999999999999</v>
      </c>
    </row>
    <row r="791" spans="1:24" s="67" customFormat="1" x14ac:dyDescent="0.25">
      <c r="A791" s="67" t="s">
        <v>76</v>
      </c>
      <c r="B791" s="134" t="s">
        <v>42</v>
      </c>
      <c r="C791" s="258"/>
      <c r="D791" s="296" t="s">
        <v>501</v>
      </c>
      <c r="E791" s="288">
        <v>800060828</v>
      </c>
      <c r="F791" s="83" t="s">
        <v>564</v>
      </c>
      <c r="G791" s="121" t="s">
        <v>239</v>
      </c>
      <c r="H791" s="121" t="s">
        <v>628</v>
      </c>
      <c r="I791" s="69" t="s">
        <v>248</v>
      </c>
      <c r="J791" s="69" t="s">
        <v>217</v>
      </c>
      <c r="K791" s="121" t="s">
        <v>1161</v>
      </c>
      <c r="L791" s="87" t="s">
        <v>1789</v>
      </c>
      <c r="M791" s="72">
        <v>3000</v>
      </c>
      <c r="N791" s="66">
        <f t="shared" si="89"/>
        <v>3000</v>
      </c>
      <c r="O791" s="137">
        <v>45205</v>
      </c>
      <c r="P791" s="72">
        <f t="shared" si="90"/>
        <v>3014</v>
      </c>
      <c r="Q791" s="72">
        <f t="shared" si="91"/>
        <v>3014</v>
      </c>
      <c r="R791" s="129">
        <f t="shared" si="92"/>
        <v>3014</v>
      </c>
      <c r="S791" s="204" t="e">
        <f t="shared" si="93"/>
        <v>#REF!</v>
      </c>
      <c r="T791" s="125"/>
      <c r="U791" s="126">
        <f t="shared" si="94"/>
        <v>55</v>
      </c>
      <c r="V791" s="127">
        <f t="shared" si="95"/>
        <v>45260</v>
      </c>
      <c r="W791" s="128">
        <f>VLOOKUP(V791,IPC!$B$9:$D$855,3,2)</f>
        <v>137.09</v>
      </c>
      <c r="X791" s="128">
        <f>VLOOKUP(O791,IPC!$B$9:$D$855,3,1)</f>
        <v>136.44999999999999</v>
      </c>
    </row>
    <row r="792" spans="1:24" s="67" customFormat="1" ht="26.4" x14ac:dyDescent="0.25">
      <c r="A792" s="67" t="s">
        <v>76</v>
      </c>
      <c r="B792" s="134" t="s">
        <v>42</v>
      </c>
      <c r="C792" s="258"/>
      <c r="D792" s="296" t="s">
        <v>502</v>
      </c>
      <c r="E792" s="288">
        <v>800050887</v>
      </c>
      <c r="F792" s="83" t="s">
        <v>565</v>
      </c>
      <c r="G792" s="121" t="s">
        <v>239</v>
      </c>
      <c r="H792" s="121" t="s">
        <v>629</v>
      </c>
      <c r="I792" s="69" t="s">
        <v>248</v>
      </c>
      <c r="J792" s="69" t="s">
        <v>217</v>
      </c>
      <c r="K792" s="121" t="s">
        <v>1162</v>
      </c>
      <c r="L792" s="87" t="s">
        <v>1655</v>
      </c>
      <c r="M792" s="72">
        <v>797334</v>
      </c>
      <c r="N792" s="66">
        <f t="shared" si="89"/>
        <v>797334</v>
      </c>
      <c r="O792" s="137">
        <v>44454</v>
      </c>
      <c r="P792" s="72">
        <f t="shared" si="90"/>
        <v>993334</v>
      </c>
      <c r="Q792" s="72">
        <f t="shared" si="91"/>
        <v>993334</v>
      </c>
      <c r="R792" s="129">
        <f t="shared" si="92"/>
        <v>993334</v>
      </c>
      <c r="S792" s="204" t="e">
        <f t="shared" si="93"/>
        <v>#REF!</v>
      </c>
      <c r="T792" s="125"/>
      <c r="U792" s="126">
        <f t="shared" si="94"/>
        <v>806</v>
      </c>
      <c r="V792" s="127">
        <f t="shared" si="95"/>
        <v>45260</v>
      </c>
      <c r="W792" s="128">
        <f>VLOOKUP(V792,IPC!$B$9:$D$855,3,2)</f>
        <v>137.09</v>
      </c>
      <c r="X792" s="128">
        <f>VLOOKUP(O792,IPC!$B$9:$D$855,3,1)</f>
        <v>110.04</v>
      </c>
    </row>
    <row r="793" spans="1:24" s="67" customFormat="1" ht="26.4" x14ac:dyDescent="0.25">
      <c r="A793" s="67" t="s">
        <v>76</v>
      </c>
      <c r="B793" s="134" t="s">
        <v>42</v>
      </c>
      <c r="C793" s="258"/>
      <c r="D793" s="296" t="s">
        <v>502</v>
      </c>
      <c r="E793" s="288">
        <v>800050887</v>
      </c>
      <c r="F793" s="83" t="s">
        <v>565</v>
      </c>
      <c r="G793" s="121" t="s">
        <v>239</v>
      </c>
      <c r="H793" s="121" t="s">
        <v>629</v>
      </c>
      <c r="I793" s="69" t="s">
        <v>248</v>
      </c>
      <c r="J793" s="69" t="s">
        <v>217</v>
      </c>
      <c r="K793" s="121" t="s">
        <v>1163</v>
      </c>
      <c r="L793" s="87" t="s">
        <v>1656</v>
      </c>
      <c r="M793" s="72">
        <v>2478491</v>
      </c>
      <c r="N793" s="66">
        <f t="shared" ref="N793:N808" si="96">IF(U793&gt;1,M793,0)</f>
        <v>2478491</v>
      </c>
      <c r="O793" s="137">
        <v>44562</v>
      </c>
      <c r="P793" s="72">
        <f t="shared" ref="P793:P808" si="97">IFERROR(ROUND((N793*(W793/X793)),0),0)</f>
        <v>2999968</v>
      </c>
      <c r="Q793" s="72">
        <f t="shared" ref="Q793:Q808" si="98">+P793-N793+M793</f>
        <v>2999968</v>
      </c>
      <c r="R793" s="129">
        <f t="shared" ref="R793:R808" si="99">+Q793</f>
        <v>2999968</v>
      </c>
      <c r="S793" s="204" t="e">
        <f t="shared" si="93"/>
        <v>#REF!</v>
      </c>
      <c r="T793" s="125"/>
      <c r="U793" s="126">
        <f t="shared" si="94"/>
        <v>698</v>
      </c>
      <c r="V793" s="127">
        <f t="shared" si="95"/>
        <v>45260</v>
      </c>
      <c r="W793" s="128">
        <f>VLOOKUP(V793,IPC!$B$9:$D$855,3,2)</f>
        <v>137.09</v>
      </c>
      <c r="X793" s="128">
        <f>VLOOKUP(O793,IPC!$B$9:$D$855,3,1)</f>
        <v>113.26</v>
      </c>
    </row>
    <row r="794" spans="1:24" s="67" customFormat="1" x14ac:dyDescent="0.25">
      <c r="A794" s="67" t="s">
        <v>76</v>
      </c>
      <c r="B794" s="134" t="s">
        <v>42</v>
      </c>
      <c r="C794" s="258"/>
      <c r="D794" s="296" t="s">
        <v>503</v>
      </c>
      <c r="E794" s="288">
        <v>860002504</v>
      </c>
      <c r="F794" s="83" t="s">
        <v>566</v>
      </c>
      <c r="G794" s="121" t="s">
        <v>108</v>
      </c>
      <c r="H794" s="121" t="s">
        <v>630</v>
      </c>
      <c r="I794" s="69" t="s">
        <v>248</v>
      </c>
      <c r="J794" s="69" t="s">
        <v>217</v>
      </c>
      <c r="K794" s="121" t="s">
        <v>1164</v>
      </c>
      <c r="L794" s="87">
        <v>507719</v>
      </c>
      <c r="M794" s="72">
        <v>2025916</v>
      </c>
      <c r="N794" s="66">
        <f t="shared" si="96"/>
        <v>2025916</v>
      </c>
      <c r="O794" s="137">
        <v>45122</v>
      </c>
      <c r="P794" s="72">
        <f t="shared" si="97"/>
        <v>2065696</v>
      </c>
      <c r="Q794" s="72">
        <f t="shared" si="98"/>
        <v>2065696</v>
      </c>
      <c r="R794" s="129">
        <f t="shared" si="99"/>
        <v>2065696</v>
      </c>
      <c r="S794" s="204" t="e">
        <f t="shared" si="93"/>
        <v>#REF!</v>
      </c>
      <c r="T794" s="125"/>
      <c r="U794" s="126">
        <f t="shared" si="94"/>
        <v>138</v>
      </c>
      <c r="V794" s="127">
        <f t="shared" si="95"/>
        <v>45260</v>
      </c>
      <c r="W794" s="128">
        <f>VLOOKUP(V794,IPC!$B$9:$D$855,3,2)</f>
        <v>137.09</v>
      </c>
      <c r="X794" s="128">
        <f>VLOOKUP(O794,IPC!$B$9:$D$855,3,1)</f>
        <v>134.44999999999999</v>
      </c>
    </row>
    <row r="795" spans="1:24" s="67" customFormat="1" x14ac:dyDescent="0.25">
      <c r="A795" s="67" t="s">
        <v>76</v>
      </c>
      <c r="B795" s="134" t="s">
        <v>42</v>
      </c>
      <c r="C795" s="258"/>
      <c r="D795" s="296" t="s">
        <v>503</v>
      </c>
      <c r="E795" s="288">
        <v>900512424</v>
      </c>
      <c r="F795" s="83" t="s">
        <v>566</v>
      </c>
      <c r="G795" s="121" t="s">
        <v>108</v>
      </c>
      <c r="H795" s="121" t="s">
        <v>630</v>
      </c>
      <c r="I795" s="69" t="s">
        <v>248</v>
      </c>
      <c r="J795" s="69" t="s">
        <v>217</v>
      </c>
      <c r="K795" s="121" t="s">
        <v>1165</v>
      </c>
      <c r="L795" s="87">
        <v>376365</v>
      </c>
      <c r="M795" s="72">
        <v>1966909</v>
      </c>
      <c r="N795" s="66">
        <f t="shared" si="96"/>
        <v>1966909</v>
      </c>
      <c r="O795" s="137">
        <v>44908</v>
      </c>
      <c r="P795" s="72">
        <f t="shared" si="97"/>
        <v>2139519</v>
      </c>
      <c r="Q795" s="72">
        <f t="shared" si="98"/>
        <v>2139519</v>
      </c>
      <c r="R795" s="129">
        <f t="shared" si="99"/>
        <v>2139519</v>
      </c>
      <c r="S795" s="204" t="e">
        <f t="shared" si="93"/>
        <v>#REF!</v>
      </c>
      <c r="T795" s="125"/>
      <c r="U795" s="126">
        <f t="shared" si="94"/>
        <v>352</v>
      </c>
      <c r="V795" s="127">
        <f t="shared" si="95"/>
        <v>45260</v>
      </c>
      <c r="W795" s="128">
        <f>VLOOKUP(V795,IPC!$B$9:$D$855,3,2)</f>
        <v>137.09</v>
      </c>
      <c r="X795" s="128">
        <f>VLOOKUP(O795,IPC!$B$9:$D$855,3,1)</f>
        <v>126.03</v>
      </c>
    </row>
    <row r="796" spans="1:24" s="67" customFormat="1" x14ac:dyDescent="0.25">
      <c r="A796" s="67" t="s">
        <v>76</v>
      </c>
      <c r="B796" s="134" t="s">
        <v>42</v>
      </c>
      <c r="C796" s="258"/>
      <c r="D796" s="296" t="s">
        <v>503</v>
      </c>
      <c r="E796" s="288">
        <v>900512424</v>
      </c>
      <c r="F796" s="83" t="s">
        <v>566</v>
      </c>
      <c r="G796" s="121" t="s">
        <v>108</v>
      </c>
      <c r="H796" s="121" t="s">
        <v>630</v>
      </c>
      <c r="I796" s="69" t="s">
        <v>248</v>
      </c>
      <c r="J796" s="69" t="s">
        <v>217</v>
      </c>
      <c r="K796" s="121" t="s">
        <v>1166</v>
      </c>
      <c r="L796" s="87">
        <v>342747</v>
      </c>
      <c r="M796" s="72">
        <v>815938</v>
      </c>
      <c r="N796" s="66">
        <f t="shared" si="96"/>
        <v>815938</v>
      </c>
      <c r="O796" s="137">
        <v>44845</v>
      </c>
      <c r="P796" s="72">
        <f t="shared" si="97"/>
        <v>905651</v>
      </c>
      <c r="Q796" s="72">
        <f t="shared" si="98"/>
        <v>905651</v>
      </c>
      <c r="R796" s="129">
        <f t="shared" si="99"/>
        <v>905651</v>
      </c>
      <c r="S796" s="204" t="e">
        <f t="shared" si="93"/>
        <v>#REF!</v>
      </c>
      <c r="T796" s="125"/>
      <c r="U796" s="126">
        <f t="shared" si="94"/>
        <v>415</v>
      </c>
      <c r="V796" s="127">
        <f t="shared" si="95"/>
        <v>45260</v>
      </c>
      <c r="W796" s="128">
        <f>VLOOKUP(V796,IPC!$B$9:$D$855,3,2)</f>
        <v>137.09</v>
      </c>
      <c r="X796" s="128">
        <f>VLOOKUP(O796,IPC!$B$9:$D$855,3,1)</f>
        <v>123.51</v>
      </c>
    </row>
    <row r="797" spans="1:24" s="67" customFormat="1" x14ac:dyDescent="0.25">
      <c r="A797" s="67" t="s">
        <v>76</v>
      </c>
      <c r="B797" s="134" t="s">
        <v>42</v>
      </c>
      <c r="C797" s="258"/>
      <c r="D797" s="296" t="s">
        <v>503</v>
      </c>
      <c r="E797" s="288">
        <v>900512424</v>
      </c>
      <c r="F797" s="83" t="s">
        <v>566</v>
      </c>
      <c r="G797" s="121" t="s">
        <v>108</v>
      </c>
      <c r="H797" s="121" t="s">
        <v>630</v>
      </c>
      <c r="I797" s="69" t="s">
        <v>248</v>
      </c>
      <c r="J797" s="69" t="s">
        <v>217</v>
      </c>
      <c r="K797" s="121" t="s">
        <v>1167</v>
      </c>
      <c r="L797" s="87">
        <v>7496</v>
      </c>
      <c r="M797" s="72">
        <v>276789</v>
      </c>
      <c r="N797" s="66">
        <f t="shared" si="96"/>
        <v>276789</v>
      </c>
      <c r="O797" s="137">
        <v>44926</v>
      </c>
      <c r="P797" s="72">
        <f t="shared" si="97"/>
        <v>301079</v>
      </c>
      <c r="Q797" s="72">
        <f t="shared" si="98"/>
        <v>301079</v>
      </c>
      <c r="R797" s="129">
        <f t="shared" si="99"/>
        <v>301079</v>
      </c>
      <c r="S797" s="204" t="e">
        <f t="shared" si="93"/>
        <v>#REF!</v>
      </c>
      <c r="T797" s="125"/>
      <c r="U797" s="126">
        <f t="shared" si="94"/>
        <v>334</v>
      </c>
      <c r="V797" s="127">
        <f t="shared" si="95"/>
        <v>45260</v>
      </c>
      <c r="W797" s="128">
        <f>VLOOKUP(V797,IPC!$B$9:$D$855,3,2)</f>
        <v>137.09</v>
      </c>
      <c r="X797" s="128">
        <f>VLOOKUP(O797,IPC!$B$9:$D$855,3,1)</f>
        <v>126.03</v>
      </c>
    </row>
    <row r="798" spans="1:24" s="67" customFormat="1" ht="26.4" x14ac:dyDescent="0.25">
      <c r="A798" s="67" t="s">
        <v>76</v>
      </c>
      <c r="B798" s="134" t="s">
        <v>42</v>
      </c>
      <c r="C798" s="258"/>
      <c r="D798" s="296" t="s">
        <v>505</v>
      </c>
      <c r="E798" s="288">
        <v>830122566</v>
      </c>
      <c r="F798" s="83" t="s">
        <v>568</v>
      </c>
      <c r="G798" s="121" t="s">
        <v>108</v>
      </c>
      <c r="H798" s="121" t="s">
        <v>631</v>
      </c>
      <c r="I798" s="69" t="s">
        <v>248</v>
      </c>
      <c r="J798" s="69" t="s">
        <v>217</v>
      </c>
      <c r="K798" s="121" t="s">
        <v>1745</v>
      </c>
      <c r="L798" s="87" t="s">
        <v>1790</v>
      </c>
      <c r="M798" s="72">
        <v>52133</v>
      </c>
      <c r="N798" s="66">
        <f t="shared" si="96"/>
        <v>52133</v>
      </c>
      <c r="O798" s="137">
        <v>43983</v>
      </c>
      <c r="P798" s="72">
        <f t="shared" si="97"/>
        <v>68085</v>
      </c>
      <c r="Q798" s="72">
        <f t="shared" si="98"/>
        <v>68085</v>
      </c>
      <c r="R798" s="129">
        <f t="shared" si="99"/>
        <v>68085</v>
      </c>
      <c r="S798" s="204" t="e">
        <f t="shared" si="93"/>
        <v>#REF!</v>
      </c>
      <c r="T798" s="125"/>
      <c r="U798" s="126">
        <f t="shared" si="94"/>
        <v>1277</v>
      </c>
      <c r="V798" s="127">
        <f t="shared" si="95"/>
        <v>45260</v>
      </c>
      <c r="W798" s="128">
        <f>VLOOKUP(V798,IPC!$B$9:$D$855,3,2)</f>
        <v>137.09</v>
      </c>
      <c r="X798" s="128">
        <f>VLOOKUP(O798,IPC!$B$9:$D$855,3,1)</f>
        <v>104.97</v>
      </c>
    </row>
    <row r="799" spans="1:24" s="67" customFormat="1" ht="26.4" x14ac:dyDescent="0.25">
      <c r="A799" s="67" t="s">
        <v>76</v>
      </c>
      <c r="B799" s="134" t="s">
        <v>42</v>
      </c>
      <c r="C799" s="258"/>
      <c r="D799" s="296" t="s">
        <v>505</v>
      </c>
      <c r="E799" s="288">
        <v>830122566</v>
      </c>
      <c r="F799" s="83" t="s">
        <v>568</v>
      </c>
      <c r="G799" s="121" t="s">
        <v>108</v>
      </c>
      <c r="H799" s="121" t="s">
        <v>631</v>
      </c>
      <c r="I799" s="69" t="s">
        <v>248</v>
      </c>
      <c r="J799" s="69" t="s">
        <v>217</v>
      </c>
      <c r="K799" s="121" t="s">
        <v>1746</v>
      </c>
      <c r="L799" s="87" t="s">
        <v>1791</v>
      </c>
      <c r="M799" s="72">
        <v>121524</v>
      </c>
      <c r="N799" s="66">
        <f t="shared" si="96"/>
        <v>121524</v>
      </c>
      <c r="O799" s="137">
        <v>44281</v>
      </c>
      <c r="P799" s="72">
        <f t="shared" si="97"/>
        <v>155524</v>
      </c>
      <c r="Q799" s="72">
        <f t="shared" si="98"/>
        <v>155524</v>
      </c>
      <c r="R799" s="129">
        <f t="shared" si="99"/>
        <v>155524</v>
      </c>
      <c r="S799" s="204" t="e">
        <f t="shared" si="93"/>
        <v>#REF!</v>
      </c>
      <c r="T799" s="125"/>
      <c r="U799" s="126">
        <f t="shared" si="94"/>
        <v>979</v>
      </c>
      <c r="V799" s="127">
        <f t="shared" si="95"/>
        <v>45260</v>
      </c>
      <c r="W799" s="128">
        <f>VLOOKUP(V799,IPC!$B$9:$D$855,3,2)</f>
        <v>137.09</v>
      </c>
      <c r="X799" s="128">
        <f>VLOOKUP(O799,IPC!$B$9:$D$855,3,1)</f>
        <v>107.12</v>
      </c>
    </row>
    <row r="800" spans="1:24" s="67" customFormat="1" x14ac:dyDescent="0.25">
      <c r="A800" s="67" t="s">
        <v>76</v>
      </c>
      <c r="B800" s="134" t="s">
        <v>42</v>
      </c>
      <c r="C800" s="258"/>
      <c r="D800" s="296" t="s">
        <v>1705</v>
      </c>
      <c r="E800" s="288">
        <v>39277768</v>
      </c>
      <c r="F800" s="83" t="s">
        <v>1796</v>
      </c>
      <c r="G800" s="121" t="s">
        <v>635</v>
      </c>
      <c r="H800" s="121" t="s">
        <v>1719</v>
      </c>
      <c r="I800" s="69" t="s">
        <v>248</v>
      </c>
      <c r="J800" s="69" t="s">
        <v>217</v>
      </c>
      <c r="K800" s="121" t="s">
        <v>1747</v>
      </c>
      <c r="L800" s="87">
        <v>21052002</v>
      </c>
      <c r="M800" s="72">
        <v>100000</v>
      </c>
      <c r="N800" s="66">
        <f t="shared" si="96"/>
        <v>100000</v>
      </c>
      <c r="O800" s="137">
        <v>43972</v>
      </c>
      <c r="P800" s="72">
        <f t="shared" si="97"/>
        <v>130116</v>
      </c>
      <c r="Q800" s="72">
        <f t="shared" si="98"/>
        <v>130116</v>
      </c>
      <c r="R800" s="129">
        <f t="shared" si="99"/>
        <v>130116</v>
      </c>
      <c r="S800" s="204" t="e">
        <f t="shared" si="93"/>
        <v>#REF!</v>
      </c>
      <c r="T800" s="125"/>
      <c r="U800" s="126">
        <f t="shared" si="94"/>
        <v>1288</v>
      </c>
      <c r="V800" s="127">
        <f t="shared" si="95"/>
        <v>45260</v>
      </c>
      <c r="W800" s="128">
        <f>VLOOKUP(V800,IPC!$B$9:$D$855,3,2)</f>
        <v>137.09</v>
      </c>
      <c r="X800" s="128">
        <f>VLOOKUP(O800,IPC!$B$9:$D$855,3,1)</f>
        <v>105.36</v>
      </c>
    </row>
    <row r="801" spans="1:24" s="67" customFormat="1" x14ac:dyDescent="0.25">
      <c r="A801" s="67" t="s">
        <v>76</v>
      </c>
      <c r="B801" s="134" t="s">
        <v>42</v>
      </c>
      <c r="C801" s="258"/>
      <c r="D801" s="296" t="s">
        <v>1706</v>
      </c>
      <c r="E801" s="288">
        <v>72248657</v>
      </c>
      <c r="F801" s="83" t="s">
        <v>1797</v>
      </c>
      <c r="G801" s="121" t="s">
        <v>239</v>
      </c>
      <c r="H801" s="121" t="s">
        <v>1720</v>
      </c>
      <c r="I801" s="69" t="s">
        <v>248</v>
      </c>
      <c r="J801" s="69" t="s">
        <v>217</v>
      </c>
      <c r="K801" s="121" t="s">
        <v>1748</v>
      </c>
      <c r="L801" s="87">
        <v>2302</v>
      </c>
      <c r="M801" s="72">
        <v>90000</v>
      </c>
      <c r="N801" s="66">
        <f t="shared" si="96"/>
        <v>90000</v>
      </c>
      <c r="O801" s="137">
        <v>44985</v>
      </c>
      <c r="P801" s="72">
        <f t="shared" si="97"/>
        <v>94617</v>
      </c>
      <c r="Q801" s="72">
        <f t="shared" si="98"/>
        <v>94617</v>
      </c>
      <c r="R801" s="129">
        <f t="shared" si="99"/>
        <v>94617</v>
      </c>
      <c r="S801" s="204" t="e">
        <f t="shared" si="93"/>
        <v>#REF!</v>
      </c>
      <c r="T801" s="125"/>
      <c r="U801" s="126">
        <f t="shared" si="94"/>
        <v>275</v>
      </c>
      <c r="V801" s="127">
        <f t="shared" si="95"/>
        <v>45260</v>
      </c>
      <c r="W801" s="128">
        <f>VLOOKUP(V801,IPC!$B$9:$D$855,3,2)</f>
        <v>137.09</v>
      </c>
      <c r="X801" s="128">
        <f>VLOOKUP(O801,IPC!$B$9:$D$855,3,1)</f>
        <v>130.4</v>
      </c>
    </row>
    <row r="802" spans="1:24" s="67" customFormat="1" x14ac:dyDescent="0.25">
      <c r="A802" s="67" t="s">
        <v>76</v>
      </c>
      <c r="B802" s="134" t="s">
        <v>42</v>
      </c>
      <c r="C802" s="258"/>
      <c r="D802" s="296" t="s">
        <v>1707</v>
      </c>
      <c r="E802" s="288">
        <v>1002034537</v>
      </c>
      <c r="F802" s="83" t="s">
        <v>1798</v>
      </c>
      <c r="G802" s="121" t="s">
        <v>245</v>
      </c>
      <c r="H802" s="121" t="s">
        <v>1721</v>
      </c>
      <c r="I802" s="69" t="s">
        <v>248</v>
      </c>
      <c r="J802" s="69" t="s">
        <v>217</v>
      </c>
      <c r="K802" s="121" t="s">
        <v>1749</v>
      </c>
      <c r="L802" s="87">
        <v>2910</v>
      </c>
      <c r="M802" s="72">
        <v>357200</v>
      </c>
      <c r="N802" s="66">
        <f t="shared" si="96"/>
        <v>357200</v>
      </c>
      <c r="O802" s="137">
        <v>44513</v>
      </c>
      <c r="P802" s="72">
        <f t="shared" si="97"/>
        <v>442754</v>
      </c>
      <c r="Q802" s="72">
        <f t="shared" si="98"/>
        <v>442754</v>
      </c>
      <c r="R802" s="129">
        <f t="shared" si="99"/>
        <v>442754</v>
      </c>
      <c r="S802" s="204" t="e">
        <f t="shared" ref="S802:S808" si="100">+R802/$R$809</f>
        <v>#REF!</v>
      </c>
      <c r="T802" s="125"/>
      <c r="U802" s="126">
        <f t="shared" si="94"/>
        <v>747</v>
      </c>
      <c r="V802" s="127">
        <f t="shared" si="95"/>
        <v>45260</v>
      </c>
      <c r="W802" s="128">
        <f>VLOOKUP(V802,IPC!$B$9:$D$855,3,2)</f>
        <v>137.09</v>
      </c>
      <c r="X802" s="128">
        <f>VLOOKUP(O802,IPC!$B$9:$D$855,3,1)</f>
        <v>110.6</v>
      </c>
    </row>
    <row r="803" spans="1:24" s="67" customFormat="1" ht="26.4" x14ac:dyDescent="0.25">
      <c r="A803" s="67" t="s">
        <v>76</v>
      </c>
      <c r="B803" s="134" t="s">
        <v>42</v>
      </c>
      <c r="C803" s="258"/>
      <c r="D803" s="296" t="s">
        <v>1708</v>
      </c>
      <c r="E803" s="288">
        <v>901005177</v>
      </c>
      <c r="F803" s="83" t="s">
        <v>1799</v>
      </c>
      <c r="G803" s="121" t="s">
        <v>108</v>
      </c>
      <c r="H803" s="121" t="s">
        <v>1722</v>
      </c>
      <c r="I803" s="69" t="s">
        <v>248</v>
      </c>
      <c r="J803" s="69" t="s">
        <v>217</v>
      </c>
      <c r="K803" s="121" t="s">
        <v>1750</v>
      </c>
      <c r="L803" s="87" t="s">
        <v>1792</v>
      </c>
      <c r="M803" s="72">
        <v>1950000</v>
      </c>
      <c r="N803" s="66">
        <f t="shared" si="96"/>
        <v>1950000</v>
      </c>
      <c r="O803" s="137">
        <v>45229</v>
      </c>
      <c r="P803" s="72">
        <f t="shared" si="97"/>
        <v>1959146</v>
      </c>
      <c r="Q803" s="72">
        <f t="shared" si="98"/>
        <v>1959146</v>
      </c>
      <c r="R803" s="129">
        <f t="shared" si="99"/>
        <v>1959146</v>
      </c>
      <c r="S803" s="204" t="e">
        <f t="shared" si="100"/>
        <v>#REF!</v>
      </c>
      <c r="T803" s="125"/>
      <c r="U803" s="126">
        <f t="shared" si="94"/>
        <v>31</v>
      </c>
      <c r="V803" s="127">
        <f t="shared" si="95"/>
        <v>45260</v>
      </c>
      <c r="W803" s="128">
        <f>VLOOKUP(V803,IPC!$B$9:$D$855,3,2)</f>
        <v>137.09</v>
      </c>
      <c r="X803" s="128">
        <f>VLOOKUP(O803,IPC!$B$9:$D$855,3,1)</f>
        <v>136.44999999999999</v>
      </c>
    </row>
    <row r="804" spans="1:24" s="67" customFormat="1" ht="26.4" x14ac:dyDescent="0.25">
      <c r="A804" s="67" t="s">
        <v>76</v>
      </c>
      <c r="B804" s="134" t="s">
        <v>42</v>
      </c>
      <c r="C804" s="258"/>
      <c r="D804" s="296" t="s">
        <v>1709</v>
      </c>
      <c r="E804" s="288">
        <v>800148514</v>
      </c>
      <c r="F804" s="83" t="s">
        <v>1800</v>
      </c>
      <c r="G804" s="121" t="s">
        <v>108</v>
      </c>
      <c r="H804" s="121" t="s">
        <v>630</v>
      </c>
      <c r="I804" s="69" t="s">
        <v>248</v>
      </c>
      <c r="J804" s="69" t="s">
        <v>217</v>
      </c>
      <c r="K804" s="121" t="s">
        <v>1751</v>
      </c>
      <c r="L804" s="87">
        <v>171100</v>
      </c>
      <c r="M804" s="72">
        <v>1060900</v>
      </c>
      <c r="N804" s="66">
        <f t="shared" si="96"/>
        <v>1060900</v>
      </c>
      <c r="O804" s="137">
        <v>44536</v>
      </c>
      <c r="P804" s="72">
        <f t="shared" si="97"/>
        <v>1305437</v>
      </c>
      <c r="Q804" s="72">
        <f t="shared" si="98"/>
        <v>1305437</v>
      </c>
      <c r="R804" s="129">
        <f t="shared" si="99"/>
        <v>1305437</v>
      </c>
      <c r="S804" s="204" t="e">
        <f t="shared" si="100"/>
        <v>#REF!</v>
      </c>
      <c r="T804" s="125"/>
      <c r="U804" s="126">
        <f t="shared" si="94"/>
        <v>724</v>
      </c>
      <c r="V804" s="127">
        <f t="shared" si="95"/>
        <v>45260</v>
      </c>
      <c r="W804" s="128">
        <f>VLOOKUP(V804,IPC!$B$9:$D$855,3,2)</f>
        <v>137.09</v>
      </c>
      <c r="X804" s="128">
        <f>VLOOKUP(O804,IPC!$B$9:$D$855,3,1)</f>
        <v>111.41</v>
      </c>
    </row>
    <row r="805" spans="1:24" s="67" customFormat="1" x14ac:dyDescent="0.25">
      <c r="A805" s="67" t="s">
        <v>76</v>
      </c>
      <c r="B805" s="134" t="s">
        <v>42</v>
      </c>
      <c r="C805" s="258"/>
      <c r="D805" s="296" t="s">
        <v>504</v>
      </c>
      <c r="E805" s="288">
        <v>900488114</v>
      </c>
      <c r="F805" s="83" t="s">
        <v>567</v>
      </c>
      <c r="G805" s="121" t="s">
        <v>239</v>
      </c>
      <c r="H805" s="121"/>
      <c r="I805" s="69" t="s">
        <v>248</v>
      </c>
      <c r="J805" s="69" t="s">
        <v>217</v>
      </c>
      <c r="K805" s="121" t="s">
        <v>1752</v>
      </c>
      <c r="L805" s="87" t="s">
        <v>1657</v>
      </c>
      <c r="M805" s="72">
        <v>993040.93</v>
      </c>
      <c r="N805" s="66">
        <f t="shared" si="96"/>
        <v>0</v>
      </c>
      <c r="O805" s="137">
        <v>45260</v>
      </c>
      <c r="P805" s="72">
        <f t="shared" si="97"/>
        <v>0</v>
      </c>
      <c r="Q805" s="72">
        <f t="shared" si="98"/>
        <v>993040.93</v>
      </c>
      <c r="R805" s="129">
        <f t="shared" si="99"/>
        <v>993040.93</v>
      </c>
      <c r="S805" s="204" t="e">
        <f t="shared" si="100"/>
        <v>#REF!</v>
      </c>
      <c r="T805" s="125"/>
      <c r="U805" s="126">
        <f t="shared" si="94"/>
        <v>0</v>
      </c>
      <c r="V805" s="127">
        <f t="shared" si="95"/>
        <v>45260</v>
      </c>
      <c r="W805" s="128">
        <f>VLOOKUP(V805,IPC!$B$9:$D$855,3,2)</f>
        <v>137.09</v>
      </c>
      <c r="X805" s="128">
        <f>VLOOKUP(O805,IPC!$B$9:$D$855,3,1)</f>
        <v>137.09</v>
      </c>
    </row>
    <row r="806" spans="1:24" s="67" customFormat="1" x14ac:dyDescent="0.25">
      <c r="A806" s="67" t="s">
        <v>76</v>
      </c>
      <c r="B806" s="134" t="s">
        <v>42</v>
      </c>
      <c r="C806" s="258"/>
      <c r="D806" s="296"/>
      <c r="E806" s="290"/>
      <c r="F806" s="83"/>
      <c r="G806" s="121"/>
      <c r="H806" s="121"/>
      <c r="I806" s="69"/>
      <c r="J806" s="69"/>
      <c r="K806" s="121"/>
      <c r="L806" s="87"/>
      <c r="M806" s="72"/>
      <c r="N806" s="66">
        <f t="shared" si="96"/>
        <v>0</v>
      </c>
      <c r="O806" s="137"/>
      <c r="P806" s="72">
        <f t="shared" si="97"/>
        <v>0</v>
      </c>
      <c r="Q806" s="72">
        <f t="shared" si="98"/>
        <v>0</v>
      </c>
      <c r="R806" s="129">
        <f t="shared" si="99"/>
        <v>0</v>
      </c>
      <c r="S806" s="204" t="e">
        <f t="shared" si="100"/>
        <v>#REF!</v>
      </c>
      <c r="T806" s="125"/>
      <c r="U806" s="126">
        <f t="shared" si="94"/>
        <v>45260</v>
      </c>
      <c r="V806" s="127">
        <f t="shared" si="95"/>
        <v>45260</v>
      </c>
      <c r="W806" s="128">
        <f>VLOOKUP(V806,IPC!$B$9:$D$855,3,2)</f>
        <v>137.09</v>
      </c>
      <c r="X806" s="128" t="e">
        <f>VLOOKUP(O806,IPC!$B$9:$D$855,3,1)</f>
        <v>#N/A</v>
      </c>
    </row>
    <row r="807" spans="1:24" s="67" customFormat="1" x14ac:dyDescent="0.25">
      <c r="B807" s="134" t="s">
        <v>42</v>
      </c>
      <c r="C807" s="258"/>
      <c r="D807" s="296"/>
      <c r="E807" s="290"/>
      <c r="F807" s="83"/>
      <c r="G807" s="121"/>
      <c r="H807" s="230"/>
      <c r="I807" s="77"/>
      <c r="J807" s="69"/>
      <c r="K807" s="121"/>
      <c r="L807" s="250"/>
      <c r="M807" s="306">
        <f>SUM(M226:M806)</f>
        <v>1452398275.5400002</v>
      </c>
      <c r="N807" s="66">
        <f t="shared" si="96"/>
        <v>1452398275.5400002</v>
      </c>
      <c r="O807" s="137"/>
      <c r="P807" s="72">
        <f t="shared" si="97"/>
        <v>0</v>
      </c>
      <c r="Q807" s="72">
        <f t="shared" si="98"/>
        <v>0</v>
      </c>
      <c r="R807" s="129">
        <f t="shared" si="99"/>
        <v>0</v>
      </c>
      <c r="S807" s="204" t="e">
        <f t="shared" si="100"/>
        <v>#REF!</v>
      </c>
      <c r="T807" s="125"/>
      <c r="U807" s="251">
        <f t="shared" si="94"/>
        <v>45260</v>
      </c>
      <c r="V807" s="127">
        <f t="shared" si="83"/>
        <v>45260</v>
      </c>
      <c r="W807" s="128">
        <f>VLOOKUP(V807,IPC!$B$9:$D$855,3,2)</f>
        <v>137.09</v>
      </c>
      <c r="X807" s="128" t="e">
        <f>VLOOKUP(O807,IPC!$B$9:$D$855,3,1)</f>
        <v>#N/A</v>
      </c>
    </row>
    <row r="808" spans="1:24" s="67" customFormat="1" x14ac:dyDescent="0.25">
      <c r="B808" s="134" t="s">
        <v>42</v>
      </c>
      <c r="C808" s="258"/>
      <c r="D808" s="296"/>
      <c r="E808" s="290"/>
      <c r="F808" s="83"/>
      <c r="G808" s="121"/>
      <c r="H808" s="230"/>
      <c r="I808" s="77"/>
      <c r="J808" s="69"/>
      <c r="K808" s="121"/>
      <c r="L808" s="250"/>
      <c r="M808" s="72"/>
      <c r="N808" s="66">
        <f t="shared" si="96"/>
        <v>0</v>
      </c>
      <c r="O808" s="137"/>
      <c r="P808" s="72">
        <f t="shared" si="97"/>
        <v>0</v>
      </c>
      <c r="Q808" s="72">
        <f t="shared" si="98"/>
        <v>0</v>
      </c>
      <c r="R808" s="129">
        <f t="shared" si="99"/>
        <v>0</v>
      </c>
      <c r="S808" s="204" t="e">
        <f t="shared" si="100"/>
        <v>#REF!</v>
      </c>
      <c r="T808" s="125"/>
      <c r="U808" s="251">
        <f t="shared" si="94"/>
        <v>45260</v>
      </c>
      <c r="V808" s="127">
        <f t="shared" si="83"/>
        <v>45260</v>
      </c>
      <c r="W808" s="128">
        <f>VLOOKUP(V808,IPC!$B$9:$D$855,3,2)</f>
        <v>137.09</v>
      </c>
      <c r="X808" s="128" t="e">
        <f>VLOOKUP(O808,IPC!$B$9:$D$855,3,1)</f>
        <v>#N/A</v>
      </c>
    </row>
    <row r="809" spans="1:24" s="74" customFormat="1" x14ac:dyDescent="0.25">
      <c r="B809" s="936" t="s">
        <v>53</v>
      </c>
      <c r="C809" s="937"/>
      <c r="D809" s="937"/>
      <c r="E809" s="937"/>
      <c r="F809" s="937"/>
      <c r="G809" s="937"/>
      <c r="H809" s="937"/>
      <c r="I809" s="937"/>
      <c r="J809" s="937"/>
      <c r="K809" s="938"/>
      <c r="L809" s="225"/>
      <c r="M809" s="191">
        <f>+M807+M221+M48+M44</f>
        <v>4115580371.54</v>
      </c>
      <c r="N809" s="191" t="e">
        <f>+#REF!+#REF!+#REF!+#REF!+#REF!</f>
        <v>#REF!</v>
      </c>
      <c r="O809" s="191"/>
      <c r="P809" s="191" t="e">
        <f>+#REF!+#REF!+#REF!+#REF!+#REF!</f>
        <v>#REF!</v>
      </c>
      <c r="Q809" s="191" t="e">
        <f>+#REF!+#REF!+#REF!+#REF!+#REF!</f>
        <v>#REF!</v>
      </c>
      <c r="R809" s="191" t="e">
        <f>+#REF!+#REF!+#REF!+#REF!+#REF!</f>
        <v>#REF!</v>
      </c>
      <c r="S809" s="270" t="e">
        <f>+#REF!+#REF!+#REF!+#REF!+#REF!</f>
        <v>#REF!</v>
      </c>
      <c r="T809" s="146"/>
      <c r="U809" s="147"/>
      <c r="V809" s="148"/>
      <c r="W809" s="149"/>
      <c r="X809" s="149"/>
    </row>
    <row r="810" spans="1:24" s="74" customFormat="1" x14ac:dyDescent="0.25">
      <c r="B810" s="150"/>
      <c r="C810" s="259"/>
      <c r="D810" s="152"/>
      <c r="E810" s="155"/>
      <c r="F810" s="152"/>
      <c r="G810" s="152"/>
      <c r="H810" s="152"/>
      <c r="I810" s="152"/>
      <c r="J810" s="151"/>
      <c r="K810" s="152"/>
      <c r="L810" s="226"/>
      <c r="M810" s="153"/>
      <c r="N810" s="153"/>
      <c r="O810" s="153"/>
      <c r="P810" s="153"/>
      <c r="Q810" s="153"/>
      <c r="R810" s="153"/>
      <c r="S810" s="206"/>
      <c r="T810" s="146"/>
      <c r="U810" s="154"/>
      <c r="V810" s="148"/>
      <c r="W810" s="149"/>
      <c r="X810" s="149"/>
    </row>
    <row r="811" spans="1:24" s="67" customFormat="1" x14ac:dyDescent="0.25">
      <c r="B811" s="939" t="s">
        <v>31</v>
      </c>
      <c r="C811" s="939"/>
      <c r="D811" s="939"/>
      <c r="E811" s="939"/>
      <c r="F811" s="939"/>
      <c r="G811" s="939"/>
      <c r="H811" s="939"/>
      <c r="I811" s="939"/>
      <c r="J811" s="151"/>
      <c r="K811" s="152"/>
      <c r="L811" s="226"/>
      <c r="M811" s="155"/>
      <c r="N811" s="155"/>
      <c r="O811" s="156"/>
      <c r="P811" s="155"/>
      <c r="Q811" s="155"/>
      <c r="R811" s="157"/>
      <c r="S811" s="207"/>
      <c r="T811" s="158"/>
      <c r="U811" s="159"/>
      <c r="V811" s="127"/>
      <c r="W811" s="128"/>
      <c r="X811" s="160"/>
    </row>
    <row r="812" spans="1:24" s="164" customFormat="1" x14ac:dyDescent="0.25">
      <c r="A812" s="161"/>
      <c r="B812" s="162">
        <v>1</v>
      </c>
      <c r="C812" s="260">
        <v>2</v>
      </c>
      <c r="D812" s="66">
        <v>3</v>
      </c>
      <c r="E812" s="291">
        <v>4</v>
      </c>
      <c r="F812" s="162">
        <v>5</v>
      </c>
      <c r="G812" s="162">
        <v>6</v>
      </c>
      <c r="H812" s="162">
        <v>7</v>
      </c>
      <c r="I812" s="162">
        <v>8</v>
      </c>
      <c r="J812" s="160"/>
      <c r="K812" s="160"/>
      <c r="L812" s="113"/>
      <c r="M812" s="160"/>
      <c r="N812" s="163"/>
      <c r="S812" s="208"/>
    </row>
    <row r="813" spans="1:24" s="169" customFormat="1" ht="39.6" x14ac:dyDescent="0.25">
      <c r="B813" s="135" t="s">
        <v>104</v>
      </c>
      <c r="C813" s="86" t="s">
        <v>89</v>
      </c>
      <c r="D813" s="299" t="s">
        <v>106</v>
      </c>
      <c r="E813" s="75" t="s">
        <v>3</v>
      </c>
      <c r="F813" s="75" t="s">
        <v>4</v>
      </c>
      <c r="G813" s="75" t="s">
        <v>19</v>
      </c>
      <c r="H813" s="75" t="s">
        <v>5</v>
      </c>
      <c r="I813" s="194" t="s">
        <v>10</v>
      </c>
      <c r="J813" s="195"/>
      <c r="K813" s="196"/>
      <c r="L813" s="167"/>
      <c r="M813" s="197"/>
      <c r="N813" s="198"/>
      <c r="S813" s="209"/>
    </row>
    <row r="814" spans="1:24" s="89" customFormat="1" x14ac:dyDescent="0.25">
      <c r="B814" s="170" t="s">
        <v>32</v>
      </c>
      <c r="C814" s="171">
        <v>47</v>
      </c>
      <c r="D814" s="300" t="s">
        <v>33</v>
      </c>
      <c r="E814" s="90" t="e">
        <f>+#REF!</f>
        <v>#REF!</v>
      </c>
      <c r="F814" s="187" t="e">
        <f>+#REF!</f>
        <v>#REF!</v>
      </c>
      <c r="G814" s="187" t="e">
        <f>+#REF!</f>
        <v>#REF!</v>
      </c>
      <c r="H814" s="187" t="e">
        <f>+#REF!</f>
        <v>#REF!</v>
      </c>
      <c r="I814" s="172" t="e">
        <f>+#REF!</f>
        <v>#REF!</v>
      </c>
      <c r="J814" s="160"/>
      <c r="K814" s="173"/>
      <c r="L814" s="127"/>
      <c r="M814" s="128"/>
      <c r="N814" s="163"/>
      <c r="S814" s="210"/>
    </row>
    <row r="815" spans="1:24" s="89" customFormat="1" x14ac:dyDescent="0.25">
      <c r="B815" s="170" t="s">
        <v>34</v>
      </c>
      <c r="C815" s="171">
        <v>2</v>
      </c>
      <c r="D815" s="300" t="s">
        <v>35</v>
      </c>
      <c r="E815" s="90" t="e">
        <f>+#REF!</f>
        <v>#REF!</v>
      </c>
      <c r="F815" s="187" t="e">
        <f>+#REF!</f>
        <v>#REF!</v>
      </c>
      <c r="G815" s="187" t="e">
        <f>+#REF!</f>
        <v>#REF!</v>
      </c>
      <c r="H815" s="187" t="e">
        <f>+#REF!</f>
        <v>#REF!</v>
      </c>
      <c r="I815" s="172" t="e">
        <f>+#REF!</f>
        <v>#REF!</v>
      </c>
      <c r="J815" s="160"/>
      <c r="K815" s="173"/>
      <c r="L815" s="127"/>
      <c r="M815" s="128"/>
      <c r="N815" s="163"/>
      <c r="S815" s="210"/>
    </row>
    <row r="816" spans="1:24" s="89" customFormat="1" x14ac:dyDescent="0.25">
      <c r="B816" s="170" t="s">
        <v>36</v>
      </c>
      <c r="C816" s="171">
        <v>9</v>
      </c>
      <c r="D816" s="300" t="s">
        <v>37</v>
      </c>
      <c r="E816" s="90" t="e">
        <f>+#REF!</f>
        <v>#REF!</v>
      </c>
      <c r="F816" s="187" t="e">
        <f>+#REF!</f>
        <v>#REF!</v>
      </c>
      <c r="G816" s="187" t="e">
        <f>+#REF!</f>
        <v>#REF!</v>
      </c>
      <c r="H816" s="187" t="e">
        <f>+#REF!</f>
        <v>#REF!</v>
      </c>
      <c r="I816" s="172" t="e">
        <f>+#REF!</f>
        <v>#REF!</v>
      </c>
      <c r="J816" s="160"/>
      <c r="K816" s="173"/>
      <c r="L816" s="127"/>
      <c r="M816" s="128"/>
      <c r="N816" s="163"/>
      <c r="S816" s="210"/>
    </row>
    <row r="817" spans="2:24" s="89" customFormat="1" x14ac:dyDescent="0.25">
      <c r="B817" s="170" t="s">
        <v>38</v>
      </c>
      <c r="C817" s="171">
        <v>1</v>
      </c>
      <c r="D817" s="300" t="s">
        <v>39</v>
      </c>
      <c r="E817" s="90">
        <v>0</v>
      </c>
      <c r="F817" s="187">
        <v>0</v>
      </c>
      <c r="G817" s="187">
        <v>0</v>
      </c>
      <c r="H817" s="187" t="e">
        <f>+#REF!</f>
        <v>#REF!</v>
      </c>
      <c r="I817" s="172" t="e">
        <f>+#REF!</f>
        <v>#REF!</v>
      </c>
      <c r="J817" s="160"/>
      <c r="K817" s="173"/>
      <c r="L817" s="127"/>
      <c r="M817" s="128"/>
      <c r="N817" s="163"/>
      <c r="S817" s="210"/>
    </row>
    <row r="818" spans="2:24" s="89" customFormat="1" x14ac:dyDescent="0.25">
      <c r="B818" s="170" t="s">
        <v>40</v>
      </c>
      <c r="C818" s="171">
        <v>46</v>
      </c>
      <c r="D818" s="300" t="s">
        <v>41</v>
      </c>
      <c r="E818" s="90" t="e">
        <f>+#REF!</f>
        <v>#REF!</v>
      </c>
      <c r="F818" s="187" t="e">
        <f>+#REF!</f>
        <v>#REF!</v>
      </c>
      <c r="G818" s="174" t="e">
        <f>+#REF!</f>
        <v>#REF!</v>
      </c>
      <c r="H818" s="174" t="e">
        <f>+#REF!</f>
        <v>#REF!</v>
      </c>
      <c r="I818" s="172" t="e">
        <f>+#REF!</f>
        <v>#REF!</v>
      </c>
      <c r="J818" s="160"/>
      <c r="K818" s="173"/>
      <c r="L818" s="127"/>
      <c r="M818" s="128"/>
      <c r="N818" s="163"/>
      <c r="S818" s="210"/>
    </row>
    <row r="819" spans="2:24" s="67" customFormat="1" ht="39" customHeight="1" x14ac:dyDescent="0.25">
      <c r="B819" s="73"/>
      <c r="C819" s="86">
        <f>SUM(C814:C818)</f>
        <v>105</v>
      </c>
      <c r="D819" s="299" t="s">
        <v>53</v>
      </c>
      <c r="E819" s="75" t="e">
        <f>SUM(E814:E818)</f>
        <v>#REF!</v>
      </c>
      <c r="F819" s="76" t="e">
        <f>SUM(F814:F818)</f>
        <v>#REF!</v>
      </c>
      <c r="G819" s="76" t="e">
        <f>SUM(G814:G818)</f>
        <v>#REF!</v>
      </c>
      <c r="H819" s="85" t="e">
        <f>SUM(H814:H818)</f>
        <v>#REF!</v>
      </c>
      <c r="I819" s="214" t="e">
        <f>SUM(I814:I818)</f>
        <v>#REF!</v>
      </c>
      <c r="J819" s="160"/>
      <c r="K819" s="173"/>
      <c r="L819" s="127"/>
      <c r="M819" s="128"/>
      <c r="N819" s="160"/>
      <c r="S819" s="246"/>
    </row>
    <row r="820" spans="2:24" s="67" customFormat="1" ht="26.4" x14ac:dyDescent="0.25">
      <c r="B820" s="175"/>
      <c r="C820" s="113"/>
      <c r="D820" s="301"/>
      <c r="E820" s="195"/>
      <c r="F820" s="166"/>
      <c r="G820" s="166"/>
      <c r="H820" s="166"/>
      <c r="I820" s="166"/>
      <c r="J820" s="166"/>
      <c r="L820" s="176" t="s">
        <v>90</v>
      </c>
      <c r="M820" s="227" t="s">
        <v>91</v>
      </c>
      <c r="N820" s="167"/>
      <c r="O820" s="166"/>
      <c r="P820" s="166"/>
      <c r="Q820" s="177"/>
      <c r="R820" s="211"/>
      <c r="S820" s="138"/>
      <c r="T820" s="178"/>
      <c r="U820" s="127"/>
      <c r="V820" s="128"/>
      <c r="W820" s="128"/>
    </row>
    <row r="821" spans="2:24" s="67" customFormat="1" x14ac:dyDescent="0.25">
      <c r="B821" s="175"/>
      <c r="C821" s="113"/>
      <c r="D821" s="301"/>
      <c r="E821" s="195"/>
      <c r="F821" s="166"/>
      <c r="G821" s="166"/>
      <c r="H821" s="166"/>
      <c r="I821" s="166"/>
      <c r="J821" s="166"/>
      <c r="L821" s="72" t="s">
        <v>75</v>
      </c>
      <c r="M821" s="228">
        <v>52903000</v>
      </c>
      <c r="N821" s="167"/>
      <c r="O821" s="166"/>
      <c r="P821" s="166"/>
      <c r="Q821" s="177"/>
      <c r="R821" s="211"/>
      <c r="S821" s="138"/>
      <c r="T821" s="178"/>
      <c r="U821" s="127"/>
      <c r="V821" s="128"/>
      <c r="W821" s="128"/>
    </row>
    <row r="822" spans="2:24" s="67" customFormat="1" x14ac:dyDescent="0.25">
      <c r="B822" s="175"/>
      <c r="C822" s="113"/>
      <c r="D822" s="301"/>
      <c r="E822" s="195"/>
      <c r="F822" s="166"/>
      <c r="G822" s="166"/>
      <c r="H822" s="166"/>
      <c r="I822" s="166"/>
      <c r="J822" s="166"/>
      <c r="L822" s="72" t="s">
        <v>93</v>
      </c>
      <c r="M822" s="228">
        <v>3992856</v>
      </c>
      <c r="N822" s="167"/>
      <c r="O822" s="166"/>
      <c r="P822" s="166"/>
      <c r="Q822" s="177"/>
      <c r="R822" s="211"/>
      <c r="S822" s="138"/>
      <c r="T822" s="160"/>
      <c r="U822" s="127"/>
      <c r="V822" s="128"/>
      <c r="W822" s="128"/>
    </row>
    <row r="823" spans="2:24" s="67" customFormat="1" x14ac:dyDescent="0.25">
      <c r="B823" s="175"/>
      <c r="C823" s="113"/>
      <c r="D823" s="301"/>
      <c r="E823" s="195"/>
      <c r="F823" s="166"/>
      <c r="G823" s="166"/>
      <c r="H823" s="166"/>
      <c r="I823" s="166"/>
      <c r="J823" s="166"/>
      <c r="L823" s="72" t="s">
        <v>205</v>
      </c>
      <c r="M823" s="228">
        <v>14153013</v>
      </c>
      <c r="N823" s="179"/>
      <c r="O823" s="166"/>
      <c r="P823" s="166"/>
      <c r="Q823" s="177"/>
      <c r="R823" s="211"/>
      <c r="S823" s="138"/>
      <c r="T823" s="160"/>
      <c r="U823" s="127"/>
      <c r="V823" s="128"/>
      <c r="W823" s="128"/>
    </row>
    <row r="824" spans="2:24" s="67" customFormat="1" x14ac:dyDescent="0.25">
      <c r="B824" s="175"/>
      <c r="C824" s="113"/>
      <c r="D824" s="301"/>
      <c r="E824" s="195"/>
      <c r="F824" s="166"/>
      <c r="G824" s="166"/>
      <c r="H824" s="166"/>
      <c r="I824" s="166"/>
      <c r="J824" s="166"/>
      <c r="L824" s="72" t="s">
        <v>105</v>
      </c>
      <c r="M824" s="228"/>
      <c r="N824" s="179"/>
      <c r="O824" s="166"/>
      <c r="P824" s="166"/>
      <c r="Q824" s="177"/>
      <c r="R824" s="211"/>
      <c r="S824" s="138"/>
      <c r="T824" s="160"/>
      <c r="U824" s="127"/>
      <c r="V824" s="128"/>
      <c r="W824" s="128"/>
    </row>
    <row r="825" spans="2:24" s="89" customFormat="1" ht="26.4" x14ac:dyDescent="0.25">
      <c r="B825" s="165"/>
      <c r="C825" s="261"/>
      <c r="D825" s="302"/>
      <c r="E825" s="198"/>
      <c r="F825" s="168"/>
      <c r="G825" s="168"/>
      <c r="H825" s="168"/>
      <c r="I825" s="168"/>
      <c r="J825" s="168"/>
      <c r="L825" s="180" t="s">
        <v>52</v>
      </c>
      <c r="M825" s="229">
        <f>+M809+M821+M822+M823</f>
        <v>4186629240.54</v>
      </c>
      <c r="N825" s="181"/>
      <c r="O825" s="168"/>
      <c r="P825" s="168"/>
      <c r="Q825" s="182"/>
      <c r="R825" s="212"/>
      <c r="S825" s="138"/>
      <c r="T825" s="160"/>
      <c r="U825" s="127"/>
      <c r="V825" s="128"/>
      <c r="W825" s="128"/>
    </row>
    <row r="826" spans="2:24" s="89" customFormat="1" x14ac:dyDescent="0.25">
      <c r="B826" s="165"/>
      <c r="C826" s="261"/>
      <c r="D826" s="302"/>
      <c r="E826" s="198"/>
      <c r="F826" s="168"/>
      <c r="G826" s="168"/>
      <c r="H826" s="168"/>
      <c r="I826" s="168"/>
      <c r="J826" s="168"/>
      <c r="K826" s="168"/>
      <c r="L826" s="182"/>
      <c r="M826" s="168"/>
      <c r="N826" s="181"/>
      <c r="O826" s="168"/>
      <c r="P826" s="168"/>
      <c r="Q826" s="168"/>
      <c r="R826" s="180"/>
      <c r="S826" s="247"/>
      <c r="T826" s="138"/>
      <c r="U826" s="160"/>
      <c r="V826" s="127"/>
      <c r="W826" s="128"/>
      <c r="X826" s="128"/>
    </row>
    <row r="827" spans="2:24" s="89" customFormat="1" x14ac:dyDescent="0.25">
      <c r="B827" s="165"/>
      <c r="C827" s="261"/>
      <c r="D827" s="302"/>
      <c r="E827" s="198"/>
      <c r="F827" s="168"/>
      <c r="G827" s="168"/>
      <c r="H827" s="168"/>
      <c r="I827" s="168"/>
      <c r="J827" s="168"/>
      <c r="K827" s="95"/>
      <c r="L827" s="96"/>
      <c r="M827" s="168"/>
      <c r="N827" s="168"/>
      <c r="O827" s="181"/>
      <c r="P827" s="168"/>
      <c r="Q827" s="168"/>
      <c r="R827" s="180"/>
      <c r="S827" s="247"/>
      <c r="T827" s="138"/>
      <c r="U827" s="160"/>
      <c r="V827" s="127"/>
      <c r="W827" s="128"/>
      <c r="X827" s="128"/>
    </row>
    <row r="828" spans="2:24" s="89" customFormat="1" x14ac:dyDescent="0.25">
      <c r="B828" s="165"/>
      <c r="C828" s="261"/>
      <c r="D828" s="302"/>
      <c r="E828" s="198"/>
      <c r="F828" s="168"/>
      <c r="G828" s="168"/>
      <c r="H828" s="168"/>
      <c r="I828" s="168"/>
      <c r="J828" s="168"/>
      <c r="K828" s="168"/>
      <c r="L828" s="182"/>
      <c r="M828" s="168"/>
      <c r="N828" s="168"/>
      <c r="O828" s="181"/>
      <c r="P828" s="168"/>
      <c r="Q828" s="168"/>
      <c r="R828" s="180"/>
      <c r="S828" s="247"/>
      <c r="T828" s="138"/>
      <c r="U828" s="160"/>
      <c r="V828" s="127"/>
      <c r="W828" s="128"/>
      <c r="X828" s="128"/>
    </row>
    <row r="831" spans="2:24" s="92" customFormat="1" x14ac:dyDescent="0.25">
      <c r="B831" s="217" t="s">
        <v>83</v>
      </c>
      <c r="C831" s="218"/>
      <c r="D831" s="219"/>
      <c r="E831" s="217" t="s">
        <v>83</v>
      </c>
      <c r="F831" s="189"/>
      <c r="G831" s="189"/>
      <c r="H831" s="189" t="s">
        <v>83</v>
      </c>
      <c r="I831" s="189"/>
      <c r="J831" s="53"/>
      <c r="L831" s="97"/>
    </row>
    <row r="832" spans="2:24" s="92" customFormat="1" x14ac:dyDescent="0.25">
      <c r="B832" s="219" t="s">
        <v>78</v>
      </c>
      <c r="C832" s="218"/>
      <c r="D832" s="219"/>
      <c r="E832" s="189" t="s">
        <v>84</v>
      </c>
      <c r="F832" s="189"/>
      <c r="G832" s="189"/>
      <c r="H832" s="189" t="s">
        <v>103</v>
      </c>
      <c r="I832" s="189"/>
      <c r="J832" s="53"/>
      <c r="L832" s="97"/>
    </row>
    <row r="833" spans="2:13" s="92" customFormat="1" x14ac:dyDescent="0.25">
      <c r="B833" s="220" t="s">
        <v>110</v>
      </c>
      <c r="C833" s="218"/>
      <c r="D833" s="219"/>
      <c r="E833" s="220" t="s">
        <v>111</v>
      </c>
      <c r="F833" s="189"/>
      <c r="G833" s="189"/>
      <c r="H833" s="220" t="s">
        <v>112</v>
      </c>
      <c r="I833" s="189"/>
      <c r="J833" s="53"/>
      <c r="L833" s="97"/>
    </row>
    <row r="834" spans="2:13" s="92" customFormat="1" x14ac:dyDescent="0.25">
      <c r="B834" s="189" t="s">
        <v>113</v>
      </c>
      <c r="C834" s="218"/>
      <c r="D834" s="219"/>
      <c r="E834" s="189" t="s">
        <v>114</v>
      </c>
      <c r="F834" s="189"/>
      <c r="G834" s="189"/>
      <c r="H834" s="189" t="s">
        <v>115</v>
      </c>
      <c r="I834" s="189"/>
      <c r="J834" s="53"/>
      <c r="L834" s="97"/>
    </row>
    <row r="835" spans="2:13" s="92" customFormat="1" x14ac:dyDescent="0.25">
      <c r="B835" s="189"/>
      <c r="C835" s="221"/>
      <c r="D835" s="222"/>
      <c r="E835" s="189" t="s">
        <v>116</v>
      </c>
      <c r="F835" s="189"/>
      <c r="G835" s="189"/>
      <c r="H835" s="189" t="s">
        <v>117</v>
      </c>
      <c r="I835" s="189"/>
      <c r="J835" s="53"/>
      <c r="L835" s="97"/>
    </row>
    <row r="837" spans="2:13" x14ac:dyDescent="0.25">
      <c r="B837" s="55"/>
      <c r="C837" s="97"/>
      <c r="D837" s="54"/>
      <c r="E837" s="56"/>
      <c r="F837" s="56"/>
      <c r="G837" s="57"/>
      <c r="H837" s="57"/>
      <c r="I837" s="52"/>
      <c r="J837" s="49"/>
      <c r="K837" s="58"/>
      <c r="L837" s="97"/>
      <c r="M837" s="92"/>
    </row>
    <row r="838" spans="2:13" x14ac:dyDescent="0.25">
      <c r="B838" s="55"/>
      <c r="C838" s="97"/>
      <c r="D838" s="93"/>
      <c r="E838" s="92"/>
      <c r="F838" s="92"/>
      <c r="G838" s="186"/>
      <c r="H838" s="186"/>
      <c r="I838" s="92"/>
      <c r="J838" s="53"/>
      <c r="K838" s="98"/>
      <c r="L838" s="97"/>
      <c r="M838" s="92"/>
    </row>
  </sheetData>
  <mergeCells count="2">
    <mergeCell ref="B809:K809"/>
    <mergeCell ref="B811:I811"/>
  </mergeCells>
  <conditionalFormatting sqref="B834">
    <cfRule type="duplicateValues" dxfId="4" priority="1"/>
  </conditionalFormatting>
  <hyperlinks>
    <hyperlink ref="H46" r:id="rId1" xr:uid="{0EE4A180-EA0B-475E-B553-CABF1E782251}"/>
    <hyperlink ref="H47" r:id="rId2" xr:uid="{F7FB7EEB-EE9C-499A-97B0-837E30AE61EF}"/>
  </hyperlinks>
  <printOptions horizontalCentered="1" verticalCentered="1"/>
  <pageMargins left="0.7" right="0.7" top="0.75" bottom="0.75" header="0.3" footer="0.3"/>
  <pageSetup scale="30" fitToHeight="0" orientation="landscape" r:id="rId3"/>
  <headerFooter alignWithMargins="0">
    <oddFooter>&amp;RPágina &amp;P de &amp;N</oddFooter>
  </headerFooter>
  <colBreaks count="1" manualBreakCount="1">
    <brk id="22" max="1201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96D7-43E7-45FA-B48B-8824AD6169BE}">
  <sheetPr filterMode="1">
    <tabColor rgb="FF00B050"/>
    <pageSetUpPr fitToPage="1"/>
  </sheetPr>
  <dimension ref="A1:Z877"/>
  <sheetViews>
    <sheetView showGridLines="0" view="pageBreakPreview" topLeftCell="B775" zoomScale="90" zoomScaleNormal="85" zoomScaleSheetLayoutView="90" workbookViewId="0">
      <selection activeCell="D242" sqref="D242:D830"/>
    </sheetView>
  </sheetViews>
  <sheetFormatPr baseColWidth="10" defaultColWidth="11.44140625" defaultRowHeight="13.2" x14ac:dyDescent="0.25"/>
  <cols>
    <col min="1" max="1" width="8" style="59" hidden="1" customWidth="1"/>
    <col min="2" max="2" width="20.88671875" style="88" customWidth="1"/>
    <col min="3" max="3" width="10.5546875" style="262" customWidth="1"/>
    <col min="4" max="4" width="53.109375" style="303" customWidth="1"/>
    <col min="5" max="5" width="19.44140625" style="94" customWidth="1"/>
    <col min="6" max="6" width="28" style="95" customWidth="1"/>
    <col min="7" max="7" width="20.5546875" style="95" customWidth="1"/>
    <col min="8" max="8" width="31.44140625" style="95" customWidth="1"/>
    <col min="9" max="9" width="13.109375" style="95" customWidth="1"/>
    <col min="10" max="10" width="23.33203125" style="95" customWidth="1"/>
    <col min="11" max="11" width="36" style="95" bestFit="1" customWidth="1"/>
    <col min="12" max="12" width="22.44140625" style="96" customWidth="1"/>
    <col min="13" max="13" width="17.109375" style="95" customWidth="1"/>
    <col min="14" max="14" width="17.33203125" style="95" bestFit="1" customWidth="1"/>
    <col min="15" max="15" width="21.109375" style="183" customWidth="1"/>
    <col min="16" max="17" width="17.33203125" style="95" bestFit="1" customWidth="1"/>
    <col min="18" max="18" width="17.33203125" style="96" bestFit="1" customWidth="1"/>
    <col min="19" max="19" width="13.88671875" style="213" customWidth="1"/>
    <col min="20" max="20" width="12.33203125" style="138" customWidth="1"/>
    <col min="21" max="21" width="17.33203125" style="115" customWidth="1"/>
    <col min="22" max="22" width="18.88671875" style="106" customWidth="1"/>
    <col min="23" max="24" width="17.109375" style="107" customWidth="1"/>
    <col min="25" max="16384" width="11.44140625" style="59"/>
  </cols>
  <sheetData>
    <row r="1" spans="1:24" x14ac:dyDescent="0.25">
      <c r="B1" s="99" t="s">
        <v>30</v>
      </c>
      <c r="C1" s="61"/>
      <c r="D1" s="101"/>
      <c r="E1" s="102"/>
      <c r="F1" s="100"/>
      <c r="G1" s="100"/>
      <c r="H1" s="100"/>
      <c r="I1" s="100"/>
      <c r="J1" s="100"/>
      <c r="K1" s="101"/>
      <c r="L1" s="223"/>
      <c r="M1" s="102"/>
      <c r="N1" s="102"/>
      <c r="O1" s="103"/>
      <c r="P1" s="102"/>
      <c r="Q1" s="102"/>
      <c r="R1" s="102"/>
      <c r="S1" s="202"/>
      <c r="T1" s="104"/>
      <c r="U1" s="105"/>
    </row>
    <row r="2" spans="1:24" x14ac:dyDescent="0.25">
      <c r="B2" s="50" t="s">
        <v>220</v>
      </c>
      <c r="C2" s="61"/>
      <c r="D2" s="101"/>
      <c r="E2" s="102"/>
      <c r="F2" s="100"/>
      <c r="G2" s="100"/>
      <c r="H2" s="100"/>
      <c r="I2" s="100"/>
      <c r="J2" s="100"/>
      <c r="K2" s="101"/>
      <c r="L2" s="223"/>
      <c r="M2" s="102"/>
      <c r="N2" s="102"/>
      <c r="O2" s="103"/>
      <c r="P2" s="102"/>
      <c r="Q2" s="102"/>
      <c r="R2" s="102"/>
      <c r="S2" s="202"/>
      <c r="T2" s="60"/>
      <c r="U2" s="60"/>
      <c r="V2" s="60"/>
      <c r="W2" s="60"/>
      <c r="X2" s="60"/>
    </row>
    <row r="3" spans="1:24" x14ac:dyDescent="0.25">
      <c r="B3" s="108" t="s">
        <v>221</v>
      </c>
      <c r="C3" s="61"/>
      <c r="D3" s="101"/>
      <c r="E3" s="102"/>
      <c r="F3" s="100"/>
      <c r="G3" s="100"/>
      <c r="H3" s="100"/>
      <c r="I3" s="100"/>
      <c r="J3" s="100"/>
      <c r="K3" s="101"/>
      <c r="L3" s="223"/>
      <c r="M3" s="102"/>
      <c r="N3" s="102"/>
      <c r="O3" s="103"/>
      <c r="P3" s="102"/>
      <c r="Q3" s="102"/>
      <c r="R3" s="102"/>
      <c r="S3" s="202"/>
      <c r="T3" s="60"/>
      <c r="U3" s="60"/>
      <c r="V3" s="60"/>
      <c r="W3" s="60"/>
      <c r="X3" s="60"/>
    </row>
    <row r="4" spans="1:24" x14ac:dyDescent="0.25">
      <c r="B4" s="109" t="s">
        <v>1810</v>
      </c>
      <c r="C4" s="61"/>
      <c r="D4" s="101"/>
      <c r="E4" s="102"/>
      <c r="F4" s="100"/>
      <c r="G4" s="100"/>
      <c r="H4" s="100"/>
      <c r="I4" s="100"/>
      <c r="J4" s="100"/>
      <c r="K4" s="101"/>
      <c r="L4" s="223"/>
      <c r="M4" s="102"/>
      <c r="N4" s="102"/>
      <c r="O4" s="103"/>
      <c r="P4" s="102"/>
      <c r="Q4" s="102"/>
      <c r="R4" s="102"/>
      <c r="S4" s="202"/>
      <c r="T4" s="60"/>
      <c r="U4" s="60"/>
      <c r="V4" s="60"/>
      <c r="W4" s="60"/>
      <c r="X4" s="60"/>
    </row>
    <row r="5" spans="1:24" ht="20.25" customHeight="1" x14ac:dyDescent="0.25">
      <c r="B5" s="109"/>
      <c r="C5" s="61"/>
      <c r="D5" s="101"/>
      <c r="E5" s="102"/>
      <c r="F5" s="100"/>
      <c r="G5" s="100"/>
      <c r="H5" s="100"/>
      <c r="I5" s="100"/>
      <c r="J5" s="100"/>
      <c r="K5" s="101"/>
      <c r="L5" s="223"/>
      <c r="M5" s="102"/>
      <c r="N5" s="102"/>
      <c r="O5" s="103"/>
      <c r="P5" s="102"/>
      <c r="Q5" s="102"/>
      <c r="R5" s="102"/>
      <c r="S5" s="202"/>
      <c r="T5" s="60"/>
      <c r="U5" s="60"/>
      <c r="V5" s="60"/>
      <c r="W5" s="60"/>
      <c r="X5" s="60"/>
    </row>
    <row r="6" spans="1:24" ht="13.8" thickBot="1" x14ac:dyDescent="0.3">
      <c r="B6" s="110">
        <v>1</v>
      </c>
      <c r="C6" s="253">
        <v>2</v>
      </c>
      <c r="D6" s="111">
        <v>3</v>
      </c>
      <c r="E6" s="285">
        <v>4</v>
      </c>
      <c r="F6" s="110">
        <v>5</v>
      </c>
      <c r="G6" s="110">
        <v>6</v>
      </c>
      <c r="H6" s="110">
        <v>7</v>
      </c>
      <c r="I6" s="110">
        <v>8</v>
      </c>
      <c r="J6" s="110">
        <v>9</v>
      </c>
      <c r="K6" s="111">
        <v>10</v>
      </c>
      <c r="L6" s="112">
        <v>11</v>
      </c>
      <c r="M6" s="110">
        <v>12</v>
      </c>
      <c r="N6" s="110">
        <v>13</v>
      </c>
      <c r="O6" s="365">
        <v>14</v>
      </c>
      <c r="P6" s="110">
        <v>15</v>
      </c>
      <c r="Q6" s="110">
        <v>16</v>
      </c>
      <c r="R6" s="110">
        <v>17</v>
      </c>
      <c r="S6" s="110">
        <v>18</v>
      </c>
      <c r="T6" s="113"/>
      <c r="U6" s="114"/>
      <c r="W6" s="115"/>
    </row>
    <row r="7" spans="1:24" s="88" customFormat="1" ht="40.200000000000003" thickBot="1" x14ac:dyDescent="0.3">
      <c r="A7" s="335" t="s">
        <v>77</v>
      </c>
      <c r="B7" s="330" t="s">
        <v>104</v>
      </c>
      <c r="C7" s="313" t="s">
        <v>6</v>
      </c>
      <c r="D7" s="314" t="s">
        <v>7</v>
      </c>
      <c r="E7" s="315" t="s">
        <v>0</v>
      </c>
      <c r="F7" s="315" t="s">
        <v>8</v>
      </c>
      <c r="G7" s="315" t="s">
        <v>9</v>
      </c>
      <c r="H7" s="315" t="s">
        <v>58</v>
      </c>
      <c r="I7" s="315" t="s">
        <v>1</v>
      </c>
      <c r="J7" s="315" t="s">
        <v>2</v>
      </c>
      <c r="K7" s="315" t="s">
        <v>95</v>
      </c>
      <c r="L7" s="336" t="s">
        <v>96</v>
      </c>
      <c r="M7" s="315" t="s">
        <v>3</v>
      </c>
      <c r="N7" s="315" t="s">
        <v>4</v>
      </c>
      <c r="O7" s="331" t="s">
        <v>20</v>
      </c>
      <c r="P7" s="315" t="s">
        <v>19</v>
      </c>
      <c r="Q7" s="315" t="s">
        <v>25</v>
      </c>
      <c r="R7" s="315" t="s">
        <v>5</v>
      </c>
      <c r="S7" s="332" t="s">
        <v>10</v>
      </c>
      <c r="T7" s="116"/>
      <c r="U7" s="117">
        <v>45291</v>
      </c>
      <c r="V7" s="118" t="s">
        <v>23</v>
      </c>
      <c r="W7" s="119" t="s">
        <v>21</v>
      </c>
      <c r="X7" s="119" t="s">
        <v>22</v>
      </c>
    </row>
    <row r="8" spans="1:24" s="67" customFormat="1" ht="26.4" x14ac:dyDescent="0.25">
      <c r="A8" s="67" t="s">
        <v>76</v>
      </c>
      <c r="B8" s="120" t="s">
        <v>26</v>
      </c>
      <c r="C8" s="254">
        <v>1</v>
      </c>
      <c r="D8" s="338" t="s">
        <v>222</v>
      </c>
      <c r="E8" s="337">
        <v>55225365</v>
      </c>
      <c r="F8" s="271" t="s">
        <v>238</v>
      </c>
      <c r="G8" s="277" t="s">
        <v>239</v>
      </c>
      <c r="H8" s="277" t="s">
        <v>230</v>
      </c>
      <c r="I8" s="62" t="s">
        <v>248</v>
      </c>
      <c r="J8" s="69" t="s">
        <v>1821</v>
      </c>
      <c r="K8" s="63" t="s">
        <v>1822</v>
      </c>
      <c r="L8" s="64">
        <v>13</v>
      </c>
      <c r="M8" s="199">
        <v>3761439</v>
      </c>
      <c r="N8" s="65">
        <f t="shared" ref="N8:N37" si="0">IF(U8&gt;1,M8,0)</f>
        <v>0</v>
      </c>
      <c r="O8" s="184">
        <v>45337</v>
      </c>
      <c r="P8" s="65">
        <f t="shared" ref="P8:P37" si="1">IFERROR(ROUND((N8*(W8/X8)),0),0)</f>
        <v>0</v>
      </c>
      <c r="Q8" s="65">
        <f t="shared" ref="Q8:Q37" si="2">+P8-N8+M8</f>
        <v>3761439</v>
      </c>
      <c r="R8" s="200">
        <f t="shared" ref="R8:R37" si="3">+Q8</f>
        <v>3761439</v>
      </c>
      <c r="S8" s="203" t="e">
        <f t="shared" ref="S8:S37" si="4">+R8/$R$848</f>
        <v>#REF!</v>
      </c>
      <c r="T8" s="125"/>
      <c r="U8" s="126">
        <f t="shared" ref="U8:U71" si="5">+$U$7-O8</f>
        <v>-46</v>
      </c>
      <c r="V8" s="127">
        <f>+$U$7</f>
        <v>45291</v>
      </c>
      <c r="W8" s="128">
        <f>VLOOKUP(V8,IPC!$B$9:$D$855,3,2)</f>
        <v>137.72</v>
      </c>
      <c r="X8" s="128">
        <f>VLOOKUP(O8,IPC!$B$9:$D$855,3,1)</f>
        <v>140.49</v>
      </c>
    </row>
    <row r="9" spans="1:24" s="67" customFormat="1" x14ac:dyDescent="0.25">
      <c r="A9" s="67" t="s">
        <v>76</v>
      </c>
      <c r="B9" s="68" t="s">
        <v>26</v>
      </c>
      <c r="C9" s="255">
        <v>1</v>
      </c>
      <c r="D9" s="274" t="s">
        <v>222</v>
      </c>
      <c r="E9" s="337">
        <v>55225365</v>
      </c>
      <c r="F9" s="272" t="s">
        <v>238</v>
      </c>
      <c r="G9" s="278" t="s">
        <v>239</v>
      </c>
      <c r="H9" s="278" t="s">
        <v>230</v>
      </c>
      <c r="I9" s="69" t="s">
        <v>248</v>
      </c>
      <c r="J9" s="69" t="s">
        <v>1821</v>
      </c>
      <c r="K9" s="70" t="s">
        <v>1823</v>
      </c>
      <c r="L9" s="71">
        <v>13</v>
      </c>
      <c r="M9" s="84">
        <v>322001</v>
      </c>
      <c r="N9" s="72">
        <f t="shared" si="0"/>
        <v>0</v>
      </c>
      <c r="O9" s="185">
        <v>45290</v>
      </c>
      <c r="P9" s="72">
        <f t="shared" si="1"/>
        <v>0</v>
      </c>
      <c r="Q9" s="72">
        <f t="shared" si="2"/>
        <v>322001</v>
      </c>
      <c r="R9" s="129">
        <f t="shared" si="3"/>
        <v>322001</v>
      </c>
      <c r="S9" s="204" t="e">
        <f t="shared" si="4"/>
        <v>#REF!</v>
      </c>
      <c r="T9" s="125"/>
      <c r="U9" s="126">
        <f t="shared" si="5"/>
        <v>1</v>
      </c>
      <c r="V9" s="127">
        <f t="shared" ref="V9:V72" si="6">+$U$7</f>
        <v>45291</v>
      </c>
      <c r="W9" s="128">
        <f>VLOOKUP(V9,IPC!$B$9:$D$855,3,2)</f>
        <v>137.72</v>
      </c>
      <c r="X9" s="128">
        <f>VLOOKUP(O9,IPC!$B$9:$D$855,3,1)</f>
        <v>137.72</v>
      </c>
    </row>
    <row r="10" spans="1:24" s="67" customFormat="1" ht="26.4" x14ac:dyDescent="0.25">
      <c r="A10" s="67" t="s">
        <v>76</v>
      </c>
      <c r="B10" s="68" t="s">
        <v>26</v>
      </c>
      <c r="C10" s="255">
        <v>1</v>
      </c>
      <c r="D10" s="274" t="s">
        <v>222</v>
      </c>
      <c r="E10" s="337">
        <v>55225365</v>
      </c>
      <c r="F10" s="272" t="s">
        <v>238</v>
      </c>
      <c r="G10" s="278" t="s">
        <v>239</v>
      </c>
      <c r="H10" s="278" t="s">
        <v>230</v>
      </c>
      <c r="I10" s="69" t="s">
        <v>248</v>
      </c>
      <c r="J10" s="69" t="s">
        <v>1821</v>
      </c>
      <c r="K10" s="70" t="s">
        <v>1824</v>
      </c>
      <c r="L10" s="71">
        <v>13</v>
      </c>
      <c r="M10" s="84">
        <v>1166666</v>
      </c>
      <c r="N10" s="72">
        <f t="shared" si="0"/>
        <v>0</v>
      </c>
      <c r="O10" s="185">
        <v>45337</v>
      </c>
      <c r="P10" s="72">
        <f t="shared" si="1"/>
        <v>0</v>
      </c>
      <c r="Q10" s="72">
        <f t="shared" si="2"/>
        <v>1166666</v>
      </c>
      <c r="R10" s="129">
        <f t="shared" si="3"/>
        <v>1166666</v>
      </c>
      <c r="S10" s="204" t="e">
        <f t="shared" si="4"/>
        <v>#REF!</v>
      </c>
      <c r="T10" s="125"/>
      <c r="U10" s="126">
        <f t="shared" si="5"/>
        <v>-46</v>
      </c>
      <c r="V10" s="127">
        <f t="shared" si="6"/>
        <v>45291</v>
      </c>
      <c r="W10" s="128">
        <f>VLOOKUP(V10,IPC!$B$9:$D$855,3,2)</f>
        <v>137.72</v>
      </c>
      <c r="X10" s="128">
        <f>VLOOKUP(O10,IPC!$B$9:$D$855,3,1)</f>
        <v>140.49</v>
      </c>
    </row>
    <row r="11" spans="1:24" s="67" customFormat="1" ht="26.4" x14ac:dyDescent="0.25">
      <c r="A11" s="67" t="s">
        <v>76</v>
      </c>
      <c r="B11" s="68" t="s">
        <v>26</v>
      </c>
      <c r="C11" s="255">
        <v>1</v>
      </c>
      <c r="D11" s="274" t="s">
        <v>222</v>
      </c>
      <c r="E11" s="337">
        <v>55225365</v>
      </c>
      <c r="F11" s="272" t="s">
        <v>238</v>
      </c>
      <c r="G11" s="278" t="s">
        <v>239</v>
      </c>
      <c r="H11" s="278" t="s">
        <v>230</v>
      </c>
      <c r="I11" s="69" t="s">
        <v>248</v>
      </c>
      <c r="J11" s="69" t="s">
        <v>1821</v>
      </c>
      <c r="K11" s="70" t="s">
        <v>1825</v>
      </c>
      <c r="L11" s="71">
        <v>13</v>
      </c>
      <c r="M11" s="84">
        <v>933333</v>
      </c>
      <c r="N11" s="72">
        <f t="shared" si="0"/>
        <v>0</v>
      </c>
      <c r="O11" s="185">
        <v>45290</v>
      </c>
      <c r="P11" s="72">
        <f t="shared" si="1"/>
        <v>0</v>
      </c>
      <c r="Q11" s="72">
        <f t="shared" si="2"/>
        <v>933333</v>
      </c>
      <c r="R11" s="129">
        <f t="shared" si="3"/>
        <v>933333</v>
      </c>
      <c r="S11" s="204" t="e">
        <f t="shared" si="4"/>
        <v>#REF!</v>
      </c>
      <c r="T11" s="125"/>
      <c r="U11" s="126">
        <f t="shared" si="5"/>
        <v>1</v>
      </c>
      <c r="V11" s="127">
        <f t="shared" si="6"/>
        <v>45291</v>
      </c>
      <c r="W11" s="128">
        <f>VLOOKUP(V11,IPC!$B$9:$D$855,3,2)</f>
        <v>137.72</v>
      </c>
      <c r="X11" s="128">
        <f>VLOOKUP(O11,IPC!$B$9:$D$855,3,1)</f>
        <v>137.72</v>
      </c>
    </row>
    <row r="12" spans="1:24" s="67" customFormat="1" ht="26.4" x14ac:dyDescent="0.25">
      <c r="A12" s="67" t="s">
        <v>76</v>
      </c>
      <c r="B12" s="68" t="s">
        <v>26</v>
      </c>
      <c r="C12" s="255">
        <v>1</v>
      </c>
      <c r="D12" s="274" t="s">
        <v>222</v>
      </c>
      <c r="E12" s="337">
        <v>55225365</v>
      </c>
      <c r="F12" s="272" t="s">
        <v>238</v>
      </c>
      <c r="G12" s="278" t="s">
        <v>239</v>
      </c>
      <c r="H12" s="278" t="s">
        <v>230</v>
      </c>
      <c r="I12" s="69" t="s">
        <v>248</v>
      </c>
      <c r="J12" s="69" t="s">
        <v>1821</v>
      </c>
      <c r="K12" s="70" t="s">
        <v>1826</v>
      </c>
      <c r="L12" s="71">
        <v>13</v>
      </c>
      <c r="M12" s="84">
        <v>451373</v>
      </c>
      <c r="N12" s="72">
        <f t="shared" si="0"/>
        <v>0</v>
      </c>
      <c r="O12" s="185">
        <v>45322</v>
      </c>
      <c r="P12" s="72">
        <f t="shared" si="1"/>
        <v>0</v>
      </c>
      <c r="Q12" s="72">
        <f t="shared" si="2"/>
        <v>451373</v>
      </c>
      <c r="R12" s="129">
        <f t="shared" si="3"/>
        <v>451373</v>
      </c>
      <c r="S12" s="204" t="e">
        <f t="shared" si="4"/>
        <v>#REF!</v>
      </c>
      <c r="T12" s="125"/>
      <c r="U12" s="126">
        <f t="shared" si="5"/>
        <v>-31</v>
      </c>
      <c r="V12" s="127">
        <f t="shared" si="6"/>
        <v>45291</v>
      </c>
      <c r="W12" s="128">
        <f>VLOOKUP(V12,IPC!$B$9:$D$855,3,2)</f>
        <v>137.72</v>
      </c>
      <c r="X12" s="128">
        <f>VLOOKUP(O12,IPC!$B$9:$D$855,3,1)</f>
        <v>138.97999999999999</v>
      </c>
    </row>
    <row r="13" spans="1:24" s="67" customFormat="1" ht="26.4" x14ac:dyDescent="0.25">
      <c r="A13" s="67" t="s">
        <v>76</v>
      </c>
      <c r="B13" s="68" t="s">
        <v>26</v>
      </c>
      <c r="C13" s="255">
        <v>2</v>
      </c>
      <c r="D13" s="274" t="s">
        <v>223</v>
      </c>
      <c r="E13" s="337">
        <v>22732008</v>
      </c>
      <c r="F13" s="272" t="s">
        <v>240</v>
      </c>
      <c r="G13" s="278" t="s">
        <v>239</v>
      </c>
      <c r="H13" s="278" t="s">
        <v>231</v>
      </c>
      <c r="I13" s="69" t="s">
        <v>248</v>
      </c>
      <c r="J13" s="69" t="s">
        <v>1821</v>
      </c>
      <c r="K13" s="70" t="s">
        <v>1822</v>
      </c>
      <c r="L13" s="71">
        <v>13</v>
      </c>
      <c r="M13" s="84">
        <v>3500000</v>
      </c>
      <c r="N13" s="72">
        <f t="shared" si="0"/>
        <v>0</v>
      </c>
      <c r="O13" s="185">
        <v>45337</v>
      </c>
      <c r="P13" s="72">
        <f t="shared" si="1"/>
        <v>0</v>
      </c>
      <c r="Q13" s="72">
        <f t="shared" si="2"/>
        <v>3500000</v>
      </c>
      <c r="R13" s="129">
        <f t="shared" si="3"/>
        <v>3500000</v>
      </c>
      <c r="S13" s="204" t="e">
        <f t="shared" si="4"/>
        <v>#REF!</v>
      </c>
      <c r="T13" s="125"/>
      <c r="U13" s="126">
        <f t="shared" si="5"/>
        <v>-46</v>
      </c>
      <c r="V13" s="127">
        <f t="shared" si="6"/>
        <v>45291</v>
      </c>
      <c r="W13" s="128">
        <f>VLOOKUP(V13,IPC!$B$9:$D$855,3,2)</f>
        <v>137.72</v>
      </c>
      <c r="X13" s="128">
        <f>VLOOKUP(O13,IPC!$B$9:$D$855,3,1)</f>
        <v>140.49</v>
      </c>
    </row>
    <row r="14" spans="1:24" s="67" customFormat="1" ht="26.4" x14ac:dyDescent="0.25">
      <c r="A14" s="67" t="s">
        <v>76</v>
      </c>
      <c r="B14" s="68" t="s">
        <v>26</v>
      </c>
      <c r="C14" s="255">
        <v>2</v>
      </c>
      <c r="D14" s="274" t="s">
        <v>223</v>
      </c>
      <c r="E14" s="337">
        <v>22732008</v>
      </c>
      <c r="F14" s="272" t="s">
        <v>240</v>
      </c>
      <c r="G14" s="278" t="s">
        <v>239</v>
      </c>
      <c r="H14" s="278" t="s">
        <v>231</v>
      </c>
      <c r="I14" s="69" t="s">
        <v>248</v>
      </c>
      <c r="J14" s="69" t="s">
        <v>1821</v>
      </c>
      <c r="K14" s="70" t="s">
        <v>1827</v>
      </c>
      <c r="L14" s="71">
        <v>13</v>
      </c>
      <c r="M14" s="84">
        <v>1050000</v>
      </c>
      <c r="N14" s="72">
        <f t="shared" si="0"/>
        <v>1050000</v>
      </c>
      <c r="O14" s="185">
        <v>45038</v>
      </c>
      <c r="P14" s="72">
        <f t="shared" si="1"/>
        <v>1088901</v>
      </c>
      <c r="Q14" s="72">
        <f t="shared" si="2"/>
        <v>1088901</v>
      </c>
      <c r="R14" s="129">
        <f t="shared" si="3"/>
        <v>1088901</v>
      </c>
      <c r="S14" s="204" t="e">
        <f t="shared" si="4"/>
        <v>#REF!</v>
      </c>
      <c r="T14" s="125"/>
      <c r="U14" s="126">
        <f t="shared" si="5"/>
        <v>253</v>
      </c>
      <c r="V14" s="127">
        <f t="shared" si="6"/>
        <v>45291</v>
      </c>
      <c r="W14" s="128">
        <f>VLOOKUP(V14,IPC!$B$9:$D$855,3,2)</f>
        <v>137.72</v>
      </c>
      <c r="X14" s="128">
        <f>VLOOKUP(O14,IPC!$B$9:$D$855,3,1)</f>
        <v>132.80000000000001</v>
      </c>
    </row>
    <row r="15" spans="1:24" s="67" customFormat="1" ht="26.4" x14ac:dyDescent="0.25">
      <c r="A15" s="67" t="s">
        <v>76</v>
      </c>
      <c r="B15" s="68" t="s">
        <v>26</v>
      </c>
      <c r="C15" s="255">
        <v>2</v>
      </c>
      <c r="D15" s="274" t="s">
        <v>223</v>
      </c>
      <c r="E15" s="337">
        <v>22732008</v>
      </c>
      <c r="F15" s="272" t="s">
        <v>240</v>
      </c>
      <c r="G15" s="278" t="s">
        <v>239</v>
      </c>
      <c r="H15" s="278" t="s">
        <v>231</v>
      </c>
      <c r="I15" s="69" t="s">
        <v>248</v>
      </c>
      <c r="J15" s="69" t="s">
        <v>1821</v>
      </c>
      <c r="K15" s="70" t="s">
        <v>1828</v>
      </c>
      <c r="L15" s="71">
        <v>13</v>
      </c>
      <c r="M15" s="84">
        <v>350000</v>
      </c>
      <c r="N15" s="72">
        <f t="shared" si="0"/>
        <v>0</v>
      </c>
      <c r="O15" s="185">
        <v>45290</v>
      </c>
      <c r="P15" s="72">
        <f t="shared" si="1"/>
        <v>0</v>
      </c>
      <c r="Q15" s="72">
        <f t="shared" si="2"/>
        <v>350000</v>
      </c>
      <c r="R15" s="129">
        <f t="shared" si="3"/>
        <v>350000</v>
      </c>
      <c r="S15" s="204" t="e">
        <f t="shared" si="4"/>
        <v>#REF!</v>
      </c>
      <c r="T15" s="125"/>
      <c r="U15" s="126">
        <f t="shared" si="5"/>
        <v>1</v>
      </c>
      <c r="V15" s="127">
        <f t="shared" si="6"/>
        <v>45291</v>
      </c>
      <c r="W15" s="128">
        <f>VLOOKUP(V15,IPC!$B$9:$D$855,3,2)</f>
        <v>137.72</v>
      </c>
      <c r="X15" s="128">
        <f>VLOOKUP(O15,IPC!$B$9:$D$855,3,1)</f>
        <v>137.72</v>
      </c>
    </row>
    <row r="16" spans="1:24" s="67" customFormat="1" ht="26.4" x14ac:dyDescent="0.25">
      <c r="A16" s="67" t="s">
        <v>76</v>
      </c>
      <c r="B16" s="68" t="s">
        <v>26</v>
      </c>
      <c r="C16" s="255">
        <v>2</v>
      </c>
      <c r="D16" s="274" t="s">
        <v>223</v>
      </c>
      <c r="E16" s="337">
        <v>22732008</v>
      </c>
      <c r="F16" s="272" t="s">
        <v>240</v>
      </c>
      <c r="G16" s="278" t="s">
        <v>239</v>
      </c>
      <c r="H16" s="278" t="s">
        <v>231</v>
      </c>
      <c r="I16" s="69" t="s">
        <v>248</v>
      </c>
      <c r="J16" s="69" t="s">
        <v>1821</v>
      </c>
      <c r="K16" s="70" t="s">
        <v>1826</v>
      </c>
      <c r="L16" s="71">
        <v>13</v>
      </c>
      <c r="M16" s="84">
        <v>420000</v>
      </c>
      <c r="N16" s="72">
        <f t="shared" si="0"/>
        <v>0</v>
      </c>
      <c r="O16" s="185">
        <v>45322</v>
      </c>
      <c r="P16" s="72">
        <f t="shared" si="1"/>
        <v>0</v>
      </c>
      <c r="Q16" s="72">
        <f t="shared" si="2"/>
        <v>420000</v>
      </c>
      <c r="R16" s="129">
        <f t="shared" si="3"/>
        <v>420000</v>
      </c>
      <c r="S16" s="204" t="e">
        <f t="shared" si="4"/>
        <v>#REF!</v>
      </c>
      <c r="T16" s="125"/>
      <c r="U16" s="126">
        <f t="shared" si="5"/>
        <v>-31</v>
      </c>
      <c r="V16" s="127">
        <f t="shared" si="6"/>
        <v>45291</v>
      </c>
      <c r="W16" s="128">
        <f>VLOOKUP(V16,IPC!$B$9:$D$855,3,2)</f>
        <v>137.72</v>
      </c>
      <c r="X16" s="128">
        <f>VLOOKUP(O16,IPC!$B$9:$D$855,3,1)</f>
        <v>138.97999999999999</v>
      </c>
    </row>
    <row r="17" spans="1:24" s="67" customFormat="1" ht="26.4" x14ac:dyDescent="0.25">
      <c r="A17" s="67" t="s">
        <v>76</v>
      </c>
      <c r="B17" s="68" t="s">
        <v>26</v>
      </c>
      <c r="C17" s="255">
        <v>3</v>
      </c>
      <c r="D17" s="274" t="s">
        <v>224</v>
      </c>
      <c r="E17" s="337">
        <v>1045693495</v>
      </c>
      <c r="F17" s="272" t="s">
        <v>241</v>
      </c>
      <c r="G17" s="278" t="s">
        <v>239</v>
      </c>
      <c r="H17" s="278" t="s">
        <v>232</v>
      </c>
      <c r="I17" s="69" t="s">
        <v>248</v>
      </c>
      <c r="J17" s="69" t="s">
        <v>1821</v>
      </c>
      <c r="K17" s="70" t="s">
        <v>1822</v>
      </c>
      <c r="L17" s="71">
        <v>13</v>
      </c>
      <c r="M17" s="84">
        <v>2283975</v>
      </c>
      <c r="N17" s="72">
        <f t="shared" si="0"/>
        <v>0</v>
      </c>
      <c r="O17" s="185">
        <v>45337</v>
      </c>
      <c r="P17" s="72">
        <f t="shared" si="1"/>
        <v>0</v>
      </c>
      <c r="Q17" s="72">
        <f t="shared" si="2"/>
        <v>2283975</v>
      </c>
      <c r="R17" s="129">
        <f t="shared" si="3"/>
        <v>2283975</v>
      </c>
      <c r="S17" s="204" t="e">
        <f t="shared" si="4"/>
        <v>#REF!</v>
      </c>
      <c r="T17" s="125"/>
      <c r="U17" s="126">
        <f t="shared" si="5"/>
        <v>-46</v>
      </c>
      <c r="V17" s="127">
        <f t="shared" si="6"/>
        <v>45291</v>
      </c>
      <c r="W17" s="128">
        <f>VLOOKUP(V17,IPC!$B$9:$D$855,3,2)</f>
        <v>137.72</v>
      </c>
      <c r="X17" s="128">
        <f>VLOOKUP(O17,IPC!$B$9:$D$855,3,1)</f>
        <v>140.49</v>
      </c>
    </row>
    <row r="18" spans="1:24" s="67" customFormat="1" ht="26.4" x14ac:dyDescent="0.25">
      <c r="A18" s="67" t="s">
        <v>76</v>
      </c>
      <c r="B18" s="68" t="s">
        <v>26</v>
      </c>
      <c r="C18" s="255">
        <v>3</v>
      </c>
      <c r="D18" s="274" t="s">
        <v>224</v>
      </c>
      <c r="E18" s="337">
        <v>1045693495</v>
      </c>
      <c r="F18" s="272" t="s">
        <v>241</v>
      </c>
      <c r="G18" s="278" t="s">
        <v>239</v>
      </c>
      <c r="H18" s="278" t="s">
        <v>232</v>
      </c>
      <c r="I18" s="69" t="s">
        <v>248</v>
      </c>
      <c r="J18" s="69" t="s">
        <v>1821</v>
      </c>
      <c r="K18" s="70" t="s">
        <v>1829</v>
      </c>
      <c r="L18" s="71">
        <v>13</v>
      </c>
      <c r="M18" s="84">
        <v>690000</v>
      </c>
      <c r="N18" s="72">
        <f t="shared" si="0"/>
        <v>0</v>
      </c>
      <c r="O18" s="185">
        <v>45290</v>
      </c>
      <c r="P18" s="72">
        <f t="shared" si="1"/>
        <v>0</v>
      </c>
      <c r="Q18" s="72">
        <f t="shared" si="2"/>
        <v>690000</v>
      </c>
      <c r="R18" s="129">
        <f t="shared" si="3"/>
        <v>690000</v>
      </c>
      <c r="S18" s="204" t="e">
        <f t="shared" si="4"/>
        <v>#REF!</v>
      </c>
      <c r="T18" s="125"/>
      <c r="U18" s="126">
        <f t="shared" si="5"/>
        <v>1</v>
      </c>
      <c r="V18" s="127">
        <f t="shared" si="6"/>
        <v>45291</v>
      </c>
      <c r="W18" s="128">
        <f>VLOOKUP(V18,IPC!$B$9:$D$855,3,2)</f>
        <v>137.72</v>
      </c>
      <c r="X18" s="128">
        <f>VLOOKUP(O18,IPC!$B$9:$D$855,3,1)</f>
        <v>137.72</v>
      </c>
    </row>
    <row r="19" spans="1:24" s="67" customFormat="1" ht="26.4" x14ac:dyDescent="0.25">
      <c r="A19" s="67" t="s">
        <v>76</v>
      </c>
      <c r="B19" s="68" t="s">
        <v>26</v>
      </c>
      <c r="C19" s="255">
        <v>3</v>
      </c>
      <c r="D19" s="274" t="s">
        <v>224</v>
      </c>
      <c r="E19" s="337">
        <v>1045693495</v>
      </c>
      <c r="F19" s="272" t="s">
        <v>241</v>
      </c>
      <c r="G19" s="278" t="s">
        <v>239</v>
      </c>
      <c r="H19" s="278" t="s">
        <v>232</v>
      </c>
      <c r="I19" s="69" t="s">
        <v>248</v>
      </c>
      <c r="J19" s="69" t="s">
        <v>1821</v>
      </c>
      <c r="K19" s="70" t="s">
        <v>1830</v>
      </c>
      <c r="L19" s="71">
        <v>13</v>
      </c>
      <c r="M19" s="84">
        <v>274077</v>
      </c>
      <c r="N19" s="72">
        <f t="shared" si="0"/>
        <v>0</v>
      </c>
      <c r="O19" s="185">
        <v>45322</v>
      </c>
      <c r="P19" s="72">
        <f t="shared" si="1"/>
        <v>0</v>
      </c>
      <c r="Q19" s="72">
        <f t="shared" si="2"/>
        <v>274077</v>
      </c>
      <c r="R19" s="129">
        <f t="shared" si="3"/>
        <v>274077</v>
      </c>
      <c r="S19" s="204" t="e">
        <f t="shared" si="4"/>
        <v>#REF!</v>
      </c>
      <c r="T19" s="125"/>
      <c r="U19" s="126">
        <f t="shared" si="5"/>
        <v>-31</v>
      </c>
      <c r="V19" s="127">
        <f t="shared" si="6"/>
        <v>45291</v>
      </c>
      <c r="W19" s="128">
        <f>VLOOKUP(V19,IPC!$B$9:$D$855,3,2)</f>
        <v>137.72</v>
      </c>
      <c r="X19" s="128">
        <f>VLOOKUP(O19,IPC!$B$9:$D$855,3,1)</f>
        <v>138.97999999999999</v>
      </c>
    </row>
    <row r="20" spans="1:24" s="67" customFormat="1" ht="26.4" x14ac:dyDescent="0.25">
      <c r="A20" s="67" t="s">
        <v>76</v>
      </c>
      <c r="B20" s="68" t="s">
        <v>26</v>
      </c>
      <c r="C20" s="255">
        <v>4</v>
      </c>
      <c r="D20" s="274" t="s">
        <v>225</v>
      </c>
      <c r="E20" s="337">
        <v>1143166114</v>
      </c>
      <c r="F20" s="272" t="s">
        <v>242</v>
      </c>
      <c r="G20" s="278" t="s">
        <v>239</v>
      </c>
      <c r="H20" s="278" t="s">
        <v>233</v>
      </c>
      <c r="I20" s="69" t="s">
        <v>248</v>
      </c>
      <c r="J20" s="69" t="s">
        <v>1821</v>
      </c>
      <c r="K20" s="70" t="s">
        <v>1822</v>
      </c>
      <c r="L20" s="71">
        <v>13</v>
      </c>
      <c r="M20" s="84">
        <v>2140606</v>
      </c>
      <c r="N20" s="72">
        <f t="shared" si="0"/>
        <v>0</v>
      </c>
      <c r="O20" s="185">
        <v>45337</v>
      </c>
      <c r="P20" s="72">
        <f t="shared" si="1"/>
        <v>0</v>
      </c>
      <c r="Q20" s="72">
        <f t="shared" si="2"/>
        <v>2140606</v>
      </c>
      <c r="R20" s="129">
        <f t="shared" si="3"/>
        <v>2140606</v>
      </c>
      <c r="S20" s="204" t="e">
        <f t="shared" si="4"/>
        <v>#REF!</v>
      </c>
      <c r="T20" s="125"/>
      <c r="U20" s="126">
        <f t="shared" si="5"/>
        <v>-46</v>
      </c>
      <c r="V20" s="127">
        <f t="shared" si="6"/>
        <v>45291</v>
      </c>
      <c r="W20" s="128">
        <f>VLOOKUP(V20,IPC!$B$9:$D$855,3,2)</f>
        <v>137.72</v>
      </c>
      <c r="X20" s="128">
        <f>VLOOKUP(O20,IPC!$B$9:$D$855,3,1)</f>
        <v>140.49</v>
      </c>
    </row>
    <row r="21" spans="1:24" s="67" customFormat="1" ht="26.4" x14ac:dyDescent="0.25">
      <c r="A21" s="67" t="s">
        <v>76</v>
      </c>
      <c r="B21" s="68" t="s">
        <v>26</v>
      </c>
      <c r="C21" s="255">
        <v>4</v>
      </c>
      <c r="D21" s="274" t="s">
        <v>225</v>
      </c>
      <c r="E21" s="337">
        <v>1143166114</v>
      </c>
      <c r="F21" s="272" t="s">
        <v>242</v>
      </c>
      <c r="G21" s="278" t="s">
        <v>239</v>
      </c>
      <c r="H21" s="278" t="s">
        <v>233</v>
      </c>
      <c r="I21" s="69" t="s">
        <v>248</v>
      </c>
      <c r="J21" s="69" t="s">
        <v>1821</v>
      </c>
      <c r="K21" s="70" t="s">
        <v>1831</v>
      </c>
      <c r="L21" s="71">
        <v>13</v>
      </c>
      <c r="M21" s="84">
        <v>533000</v>
      </c>
      <c r="N21" s="72">
        <f t="shared" si="0"/>
        <v>533000</v>
      </c>
      <c r="O21" s="185">
        <v>45266</v>
      </c>
      <c r="P21" s="72">
        <f t="shared" si="1"/>
        <v>533000</v>
      </c>
      <c r="Q21" s="72">
        <f t="shared" si="2"/>
        <v>533000</v>
      </c>
      <c r="R21" s="129">
        <f t="shared" si="3"/>
        <v>533000</v>
      </c>
      <c r="S21" s="204" t="e">
        <f t="shared" si="4"/>
        <v>#REF!</v>
      </c>
      <c r="T21" s="125"/>
      <c r="U21" s="126">
        <f t="shared" si="5"/>
        <v>25</v>
      </c>
      <c r="V21" s="127">
        <f t="shared" si="6"/>
        <v>45291</v>
      </c>
      <c r="W21" s="128">
        <f>VLOOKUP(V21,IPC!$B$9:$D$855,3,2)</f>
        <v>137.72</v>
      </c>
      <c r="X21" s="128">
        <f>VLOOKUP(O21,IPC!$B$9:$D$855,3,1)</f>
        <v>137.72</v>
      </c>
    </row>
    <row r="22" spans="1:24" s="67" customFormat="1" ht="26.4" x14ac:dyDescent="0.25">
      <c r="A22" s="67" t="s">
        <v>76</v>
      </c>
      <c r="B22" s="68" t="s">
        <v>26</v>
      </c>
      <c r="C22" s="255">
        <v>4</v>
      </c>
      <c r="D22" s="274" t="s">
        <v>225</v>
      </c>
      <c r="E22" s="337">
        <v>1143166114</v>
      </c>
      <c r="F22" s="272" t="s">
        <v>242</v>
      </c>
      <c r="G22" s="278" t="s">
        <v>239</v>
      </c>
      <c r="H22" s="278" t="s">
        <v>233</v>
      </c>
      <c r="I22" s="69" t="s">
        <v>248</v>
      </c>
      <c r="J22" s="69" t="s">
        <v>1821</v>
      </c>
      <c r="K22" s="70" t="s">
        <v>1832</v>
      </c>
      <c r="L22" s="71">
        <v>13</v>
      </c>
      <c r="M22" s="84">
        <v>67000</v>
      </c>
      <c r="N22" s="72">
        <f t="shared" si="0"/>
        <v>0</v>
      </c>
      <c r="O22" s="185">
        <v>45290</v>
      </c>
      <c r="P22" s="72">
        <f t="shared" si="1"/>
        <v>0</v>
      </c>
      <c r="Q22" s="72">
        <f t="shared" si="2"/>
        <v>67000</v>
      </c>
      <c r="R22" s="129">
        <f t="shared" si="3"/>
        <v>67000</v>
      </c>
      <c r="S22" s="204" t="e">
        <f t="shared" si="4"/>
        <v>#REF!</v>
      </c>
      <c r="T22" s="125"/>
      <c r="U22" s="126">
        <f t="shared" si="5"/>
        <v>1</v>
      </c>
      <c r="V22" s="127">
        <f t="shared" si="6"/>
        <v>45291</v>
      </c>
      <c r="W22" s="128">
        <f>VLOOKUP(V22,IPC!$B$9:$D$855,3,2)</f>
        <v>137.72</v>
      </c>
      <c r="X22" s="128">
        <f>VLOOKUP(O22,IPC!$B$9:$D$855,3,1)</f>
        <v>137.72</v>
      </c>
    </row>
    <row r="23" spans="1:24" s="67" customFormat="1" ht="26.4" x14ac:dyDescent="0.25">
      <c r="A23" s="67" t="s">
        <v>76</v>
      </c>
      <c r="B23" s="68" t="s">
        <v>26</v>
      </c>
      <c r="C23" s="255">
        <v>4</v>
      </c>
      <c r="D23" s="274" t="s">
        <v>225</v>
      </c>
      <c r="E23" s="337">
        <v>1143166114</v>
      </c>
      <c r="F23" s="272" t="s">
        <v>242</v>
      </c>
      <c r="G23" s="278" t="s">
        <v>239</v>
      </c>
      <c r="H23" s="278" t="s">
        <v>233</v>
      </c>
      <c r="I23" s="69" t="s">
        <v>248</v>
      </c>
      <c r="J23" s="69" t="s">
        <v>1821</v>
      </c>
      <c r="K23" s="70" t="s">
        <v>1833</v>
      </c>
      <c r="L23" s="71">
        <v>13</v>
      </c>
      <c r="M23" s="84">
        <v>256873</v>
      </c>
      <c r="N23" s="72">
        <f t="shared" si="0"/>
        <v>0</v>
      </c>
      <c r="O23" s="185">
        <v>45322</v>
      </c>
      <c r="P23" s="72">
        <f t="shared" si="1"/>
        <v>0</v>
      </c>
      <c r="Q23" s="72">
        <f t="shared" si="2"/>
        <v>256873</v>
      </c>
      <c r="R23" s="129">
        <f t="shared" si="3"/>
        <v>256873</v>
      </c>
      <c r="S23" s="204" t="e">
        <f t="shared" si="4"/>
        <v>#REF!</v>
      </c>
      <c r="T23" s="125"/>
      <c r="U23" s="126">
        <f t="shared" si="5"/>
        <v>-31</v>
      </c>
      <c r="V23" s="127">
        <f t="shared" si="6"/>
        <v>45291</v>
      </c>
      <c r="W23" s="128">
        <f>VLOOKUP(V23,IPC!$B$9:$D$855,3,2)</f>
        <v>137.72</v>
      </c>
      <c r="X23" s="128">
        <f>VLOOKUP(O23,IPC!$B$9:$D$855,3,1)</f>
        <v>138.97999999999999</v>
      </c>
    </row>
    <row r="24" spans="1:24" s="67" customFormat="1" ht="26.4" x14ac:dyDescent="0.25">
      <c r="A24" s="67" t="s">
        <v>76</v>
      </c>
      <c r="B24" s="68" t="s">
        <v>26</v>
      </c>
      <c r="C24" s="255">
        <v>5</v>
      </c>
      <c r="D24" s="274" t="s">
        <v>226</v>
      </c>
      <c r="E24" s="337">
        <v>1104375777</v>
      </c>
      <c r="F24" s="272" t="s">
        <v>243</v>
      </c>
      <c r="G24" s="278" t="s">
        <v>239</v>
      </c>
      <c r="H24" s="278" t="s">
        <v>234</v>
      </c>
      <c r="I24" s="69" t="s">
        <v>248</v>
      </c>
      <c r="J24" s="69" t="s">
        <v>1821</v>
      </c>
      <c r="K24" s="70" t="s">
        <v>1822</v>
      </c>
      <c r="L24" s="71">
        <v>13</v>
      </c>
      <c r="M24" s="84">
        <v>1300606</v>
      </c>
      <c r="N24" s="72">
        <f t="shared" si="0"/>
        <v>0</v>
      </c>
      <c r="O24" s="185">
        <v>45337</v>
      </c>
      <c r="P24" s="72">
        <f t="shared" si="1"/>
        <v>0</v>
      </c>
      <c r="Q24" s="72">
        <f t="shared" si="2"/>
        <v>1300606</v>
      </c>
      <c r="R24" s="129">
        <f t="shared" si="3"/>
        <v>1300606</v>
      </c>
      <c r="S24" s="204" t="e">
        <f t="shared" si="4"/>
        <v>#REF!</v>
      </c>
      <c r="T24" s="125"/>
      <c r="U24" s="126">
        <f t="shared" si="5"/>
        <v>-46</v>
      </c>
      <c r="V24" s="127">
        <f t="shared" si="6"/>
        <v>45291</v>
      </c>
      <c r="W24" s="128">
        <f>VLOOKUP(V24,IPC!$B$9:$D$855,3,2)</f>
        <v>137.72</v>
      </c>
      <c r="X24" s="128">
        <f>VLOOKUP(O24,IPC!$B$9:$D$855,3,1)</f>
        <v>140.49</v>
      </c>
    </row>
    <row r="25" spans="1:24" s="67" customFormat="1" ht="26.4" x14ac:dyDescent="0.25">
      <c r="A25" s="67" t="s">
        <v>76</v>
      </c>
      <c r="B25" s="68" t="s">
        <v>26</v>
      </c>
      <c r="C25" s="255">
        <v>5</v>
      </c>
      <c r="D25" s="274" t="s">
        <v>226</v>
      </c>
      <c r="E25" s="337">
        <v>1104375777</v>
      </c>
      <c r="F25" s="272" t="s">
        <v>243</v>
      </c>
      <c r="G25" s="278" t="s">
        <v>239</v>
      </c>
      <c r="H25" s="278" t="s">
        <v>234</v>
      </c>
      <c r="I25" s="69" t="s">
        <v>248</v>
      </c>
      <c r="J25" s="69" t="s">
        <v>1821</v>
      </c>
      <c r="K25" s="70" t="s">
        <v>1833</v>
      </c>
      <c r="L25" s="71">
        <v>13</v>
      </c>
      <c r="M25" s="84">
        <v>156073</v>
      </c>
      <c r="N25" s="66">
        <f t="shared" si="0"/>
        <v>0</v>
      </c>
      <c r="O25" s="185">
        <v>45322</v>
      </c>
      <c r="P25" s="72">
        <f t="shared" si="1"/>
        <v>0</v>
      </c>
      <c r="Q25" s="72">
        <f t="shared" si="2"/>
        <v>156073</v>
      </c>
      <c r="R25" s="129">
        <f t="shared" si="3"/>
        <v>156073</v>
      </c>
      <c r="S25" s="204" t="e">
        <f t="shared" si="4"/>
        <v>#REF!</v>
      </c>
      <c r="T25" s="125"/>
      <c r="U25" s="126">
        <f t="shared" si="5"/>
        <v>-31</v>
      </c>
      <c r="V25" s="127">
        <f t="shared" si="6"/>
        <v>45291</v>
      </c>
      <c r="W25" s="128">
        <f>VLOOKUP(V25,IPC!$B$9:$D$855,3,2)</f>
        <v>137.72</v>
      </c>
      <c r="X25" s="128">
        <f>VLOOKUP(O25,IPC!$B$9:$D$855,3,1)</f>
        <v>138.97999999999999</v>
      </c>
    </row>
    <row r="26" spans="1:24" s="67" customFormat="1" ht="26.4" x14ac:dyDescent="0.25">
      <c r="A26" s="67" t="s">
        <v>76</v>
      </c>
      <c r="B26" s="68" t="s">
        <v>26</v>
      </c>
      <c r="C26" s="255">
        <v>6</v>
      </c>
      <c r="D26" s="274" t="s">
        <v>227</v>
      </c>
      <c r="E26" s="337">
        <v>32780428</v>
      </c>
      <c r="F26" s="272" t="s">
        <v>244</v>
      </c>
      <c r="G26" s="278" t="s">
        <v>245</v>
      </c>
      <c r="H26" s="278" t="s">
        <v>235</v>
      </c>
      <c r="I26" s="69" t="s">
        <v>248</v>
      </c>
      <c r="J26" s="69" t="s">
        <v>1821</v>
      </c>
      <c r="K26" s="70" t="s">
        <v>1822</v>
      </c>
      <c r="L26" s="71">
        <v>13</v>
      </c>
      <c r="M26" s="84">
        <v>1300606</v>
      </c>
      <c r="N26" s="72">
        <f t="shared" si="0"/>
        <v>0</v>
      </c>
      <c r="O26" s="185">
        <v>45337</v>
      </c>
      <c r="P26" s="72">
        <f t="shared" si="1"/>
        <v>0</v>
      </c>
      <c r="Q26" s="72">
        <f t="shared" si="2"/>
        <v>1300606</v>
      </c>
      <c r="R26" s="129">
        <f t="shared" si="3"/>
        <v>1300606</v>
      </c>
      <c r="S26" s="204" t="e">
        <f t="shared" si="4"/>
        <v>#REF!</v>
      </c>
      <c r="T26" s="125"/>
      <c r="U26" s="126">
        <f t="shared" si="5"/>
        <v>-46</v>
      </c>
      <c r="V26" s="127">
        <f t="shared" si="6"/>
        <v>45291</v>
      </c>
      <c r="W26" s="128">
        <f>VLOOKUP(V26,IPC!$B$9:$D$855,3,2)</f>
        <v>137.72</v>
      </c>
      <c r="X26" s="128">
        <f>VLOOKUP(O26,IPC!$B$9:$D$855,3,1)</f>
        <v>140.49</v>
      </c>
    </row>
    <row r="27" spans="1:24" s="67" customFormat="1" ht="26.4" x14ac:dyDescent="0.25">
      <c r="A27" s="67" t="s">
        <v>76</v>
      </c>
      <c r="B27" s="68" t="s">
        <v>26</v>
      </c>
      <c r="C27" s="255">
        <v>6</v>
      </c>
      <c r="D27" s="274" t="s">
        <v>227</v>
      </c>
      <c r="E27" s="337">
        <v>32780428</v>
      </c>
      <c r="F27" s="272" t="s">
        <v>244</v>
      </c>
      <c r="G27" s="278" t="s">
        <v>245</v>
      </c>
      <c r="H27" s="278" t="s">
        <v>235</v>
      </c>
      <c r="I27" s="69" t="s">
        <v>248</v>
      </c>
      <c r="J27" s="69" t="s">
        <v>1821</v>
      </c>
      <c r="K27" s="70" t="s">
        <v>1670</v>
      </c>
      <c r="L27" s="71">
        <v>13</v>
      </c>
      <c r="M27" s="84">
        <v>232000</v>
      </c>
      <c r="N27" s="72">
        <f t="shared" si="0"/>
        <v>232000</v>
      </c>
      <c r="O27" s="185">
        <v>45146</v>
      </c>
      <c r="P27" s="72">
        <f t="shared" si="1"/>
        <v>235993</v>
      </c>
      <c r="Q27" s="72">
        <f t="shared" si="2"/>
        <v>235993</v>
      </c>
      <c r="R27" s="129">
        <f t="shared" si="3"/>
        <v>235993</v>
      </c>
      <c r="S27" s="204" t="e">
        <f t="shared" si="4"/>
        <v>#REF!</v>
      </c>
      <c r="T27" s="125"/>
      <c r="U27" s="126">
        <f t="shared" si="5"/>
        <v>145</v>
      </c>
      <c r="V27" s="127">
        <f t="shared" si="6"/>
        <v>45291</v>
      </c>
      <c r="W27" s="128">
        <f>VLOOKUP(V27,IPC!$B$9:$D$855,3,2)</f>
        <v>137.72</v>
      </c>
      <c r="X27" s="128">
        <f>VLOOKUP(O27,IPC!$B$9:$D$855,3,1)</f>
        <v>135.38999999999999</v>
      </c>
    </row>
    <row r="28" spans="1:24" s="67" customFormat="1" ht="26.4" x14ac:dyDescent="0.25">
      <c r="A28" s="67" t="s">
        <v>76</v>
      </c>
      <c r="B28" s="68" t="s">
        <v>26</v>
      </c>
      <c r="C28" s="255">
        <v>6</v>
      </c>
      <c r="D28" s="274" t="s">
        <v>227</v>
      </c>
      <c r="E28" s="337">
        <v>32780428</v>
      </c>
      <c r="F28" s="272" t="s">
        <v>244</v>
      </c>
      <c r="G28" s="278" t="s">
        <v>245</v>
      </c>
      <c r="H28" s="278" t="s">
        <v>235</v>
      </c>
      <c r="I28" s="69" t="s">
        <v>248</v>
      </c>
      <c r="J28" s="69" t="s">
        <v>1821</v>
      </c>
      <c r="K28" s="70" t="s">
        <v>1834</v>
      </c>
      <c r="L28" s="71">
        <v>13</v>
      </c>
      <c r="M28" s="84">
        <v>232000</v>
      </c>
      <c r="N28" s="72">
        <f t="shared" si="0"/>
        <v>0</v>
      </c>
      <c r="O28" s="185">
        <v>45290</v>
      </c>
      <c r="P28" s="72">
        <f t="shared" si="1"/>
        <v>0</v>
      </c>
      <c r="Q28" s="72">
        <f t="shared" si="2"/>
        <v>232000</v>
      </c>
      <c r="R28" s="129">
        <f t="shared" si="3"/>
        <v>232000</v>
      </c>
      <c r="S28" s="204" t="e">
        <f t="shared" si="4"/>
        <v>#REF!</v>
      </c>
      <c r="T28" s="125"/>
      <c r="U28" s="126">
        <f t="shared" si="5"/>
        <v>1</v>
      </c>
      <c r="V28" s="127">
        <f t="shared" si="6"/>
        <v>45291</v>
      </c>
      <c r="W28" s="128">
        <f>VLOOKUP(V28,IPC!$B$9:$D$855,3,2)</f>
        <v>137.72</v>
      </c>
      <c r="X28" s="128">
        <f>VLOOKUP(O28,IPC!$B$9:$D$855,3,1)</f>
        <v>137.72</v>
      </c>
    </row>
    <row r="29" spans="1:24" s="67" customFormat="1" ht="26.4" x14ac:dyDescent="0.25">
      <c r="A29" s="67" t="s">
        <v>76</v>
      </c>
      <c r="B29" s="68" t="s">
        <v>26</v>
      </c>
      <c r="C29" s="255">
        <v>6</v>
      </c>
      <c r="D29" s="274" t="s">
        <v>227</v>
      </c>
      <c r="E29" s="337">
        <v>32780428</v>
      </c>
      <c r="F29" s="272" t="s">
        <v>244</v>
      </c>
      <c r="G29" s="278" t="s">
        <v>245</v>
      </c>
      <c r="H29" s="278" t="s">
        <v>235</v>
      </c>
      <c r="I29" s="69" t="s">
        <v>248</v>
      </c>
      <c r="J29" s="69" t="s">
        <v>1821</v>
      </c>
      <c r="K29" s="70" t="s">
        <v>1833</v>
      </c>
      <c r="L29" s="71">
        <v>13</v>
      </c>
      <c r="M29" s="84">
        <v>156073</v>
      </c>
      <c r="N29" s="72">
        <f t="shared" si="0"/>
        <v>0</v>
      </c>
      <c r="O29" s="185">
        <v>45322</v>
      </c>
      <c r="P29" s="72">
        <f t="shared" si="1"/>
        <v>0</v>
      </c>
      <c r="Q29" s="72">
        <f t="shared" si="2"/>
        <v>156073</v>
      </c>
      <c r="R29" s="129">
        <f t="shared" si="3"/>
        <v>156073</v>
      </c>
      <c r="S29" s="204" t="e">
        <f t="shared" si="4"/>
        <v>#REF!</v>
      </c>
      <c r="T29" s="125"/>
      <c r="U29" s="126">
        <f t="shared" si="5"/>
        <v>-31</v>
      </c>
      <c r="V29" s="127">
        <f t="shared" si="6"/>
        <v>45291</v>
      </c>
      <c r="W29" s="128">
        <f>VLOOKUP(V29,IPC!$B$9:$D$855,3,2)</f>
        <v>137.72</v>
      </c>
      <c r="X29" s="128">
        <f>VLOOKUP(O29,IPC!$B$9:$D$855,3,1)</f>
        <v>138.97999999999999</v>
      </c>
    </row>
    <row r="30" spans="1:24" s="67" customFormat="1" ht="26.4" x14ac:dyDescent="0.25">
      <c r="A30" s="67" t="s">
        <v>76</v>
      </c>
      <c r="B30" s="68" t="s">
        <v>26</v>
      </c>
      <c r="C30" s="255">
        <v>7</v>
      </c>
      <c r="D30" s="274" t="s">
        <v>228</v>
      </c>
      <c r="E30" s="337">
        <v>26930473</v>
      </c>
      <c r="F30" s="272" t="s">
        <v>246</v>
      </c>
      <c r="G30" s="278" t="s">
        <v>239</v>
      </c>
      <c r="H30" s="278" t="s">
        <v>236</v>
      </c>
      <c r="I30" s="69" t="s">
        <v>248</v>
      </c>
      <c r="J30" s="69" t="s">
        <v>1821</v>
      </c>
      <c r="K30" s="70" t="s">
        <v>1835</v>
      </c>
      <c r="L30" s="71">
        <v>13</v>
      </c>
      <c r="M30" s="84">
        <v>232000</v>
      </c>
      <c r="N30" s="72">
        <f t="shared" si="0"/>
        <v>0</v>
      </c>
      <c r="O30" s="185">
        <v>45290</v>
      </c>
      <c r="P30" s="72">
        <f t="shared" si="1"/>
        <v>0</v>
      </c>
      <c r="Q30" s="72">
        <f t="shared" si="2"/>
        <v>232000</v>
      </c>
      <c r="R30" s="129">
        <f t="shared" si="3"/>
        <v>232000</v>
      </c>
      <c r="S30" s="204" t="e">
        <f t="shared" si="4"/>
        <v>#REF!</v>
      </c>
      <c r="T30" s="125"/>
      <c r="U30" s="126">
        <f t="shared" si="5"/>
        <v>1</v>
      </c>
      <c r="V30" s="127">
        <f t="shared" si="6"/>
        <v>45291</v>
      </c>
      <c r="W30" s="128">
        <f>VLOOKUP(V30,IPC!$B$9:$D$855,3,2)</f>
        <v>137.72</v>
      </c>
      <c r="X30" s="128">
        <f>VLOOKUP(O30,IPC!$B$9:$D$855,3,1)</f>
        <v>137.72</v>
      </c>
    </row>
    <row r="31" spans="1:24" s="67" customFormat="1" ht="26.4" x14ac:dyDescent="0.25">
      <c r="A31" s="67" t="s">
        <v>76</v>
      </c>
      <c r="B31" s="68" t="s">
        <v>26</v>
      </c>
      <c r="C31" s="255">
        <v>7</v>
      </c>
      <c r="D31" s="274" t="s">
        <v>228</v>
      </c>
      <c r="E31" s="337">
        <v>26930473</v>
      </c>
      <c r="F31" s="272" t="s">
        <v>246</v>
      </c>
      <c r="G31" s="278" t="s">
        <v>239</v>
      </c>
      <c r="H31" s="278" t="s">
        <v>236</v>
      </c>
      <c r="I31" s="69" t="s">
        <v>248</v>
      </c>
      <c r="J31" s="69" t="s">
        <v>1821</v>
      </c>
      <c r="K31" s="70" t="s">
        <v>1822</v>
      </c>
      <c r="L31" s="71">
        <v>13</v>
      </c>
      <c r="M31" s="84">
        <v>1300606</v>
      </c>
      <c r="N31" s="72">
        <f t="shared" si="0"/>
        <v>0</v>
      </c>
      <c r="O31" s="185">
        <v>45337</v>
      </c>
      <c r="P31" s="72">
        <f t="shared" si="1"/>
        <v>0</v>
      </c>
      <c r="Q31" s="72">
        <f t="shared" si="2"/>
        <v>1300606</v>
      </c>
      <c r="R31" s="129">
        <f t="shared" si="3"/>
        <v>1300606</v>
      </c>
      <c r="S31" s="204" t="e">
        <f t="shared" si="4"/>
        <v>#REF!</v>
      </c>
      <c r="T31" s="125"/>
      <c r="U31" s="126">
        <f t="shared" si="5"/>
        <v>-46</v>
      </c>
      <c r="V31" s="127">
        <f t="shared" si="6"/>
        <v>45291</v>
      </c>
      <c r="W31" s="128">
        <f>VLOOKUP(V31,IPC!$B$9:$D$855,3,2)</f>
        <v>137.72</v>
      </c>
      <c r="X31" s="128">
        <f>VLOOKUP(O31,IPC!$B$9:$D$855,3,1)</f>
        <v>140.49</v>
      </c>
    </row>
    <row r="32" spans="1:24" s="67" customFormat="1" ht="26.4" x14ac:dyDescent="0.25">
      <c r="A32" s="67" t="s">
        <v>76</v>
      </c>
      <c r="B32" s="68" t="s">
        <v>26</v>
      </c>
      <c r="C32" s="255">
        <v>7</v>
      </c>
      <c r="D32" s="274" t="s">
        <v>228</v>
      </c>
      <c r="E32" s="337">
        <v>26930473</v>
      </c>
      <c r="F32" s="272" t="s">
        <v>246</v>
      </c>
      <c r="G32" s="278" t="s">
        <v>239</v>
      </c>
      <c r="H32" s="278" t="s">
        <v>236</v>
      </c>
      <c r="I32" s="69" t="s">
        <v>248</v>
      </c>
      <c r="J32" s="69" t="s">
        <v>1821</v>
      </c>
      <c r="K32" s="70" t="s">
        <v>1833</v>
      </c>
      <c r="L32" s="71">
        <v>13</v>
      </c>
      <c r="M32" s="84">
        <v>156073</v>
      </c>
      <c r="N32" s="72">
        <f t="shared" si="0"/>
        <v>0</v>
      </c>
      <c r="O32" s="185">
        <v>45290</v>
      </c>
      <c r="P32" s="72">
        <f t="shared" si="1"/>
        <v>0</v>
      </c>
      <c r="Q32" s="72">
        <f t="shared" si="2"/>
        <v>156073</v>
      </c>
      <c r="R32" s="129">
        <f t="shared" si="3"/>
        <v>156073</v>
      </c>
      <c r="S32" s="204" t="e">
        <f t="shared" si="4"/>
        <v>#REF!</v>
      </c>
      <c r="T32" s="125"/>
      <c r="U32" s="126">
        <f t="shared" si="5"/>
        <v>1</v>
      </c>
      <c r="V32" s="127">
        <f t="shared" si="6"/>
        <v>45291</v>
      </c>
      <c r="W32" s="128">
        <f>VLOOKUP(V32,IPC!$B$9:$D$855,3,2)</f>
        <v>137.72</v>
      </c>
      <c r="X32" s="128">
        <f>VLOOKUP(O32,IPC!$B$9:$D$855,3,1)</f>
        <v>137.72</v>
      </c>
    </row>
    <row r="33" spans="1:24" s="67" customFormat="1" ht="26.4" x14ac:dyDescent="0.25">
      <c r="A33" s="67" t="s">
        <v>76</v>
      </c>
      <c r="B33" s="68" t="s">
        <v>26</v>
      </c>
      <c r="C33" s="255">
        <v>8</v>
      </c>
      <c r="D33" s="274" t="s">
        <v>229</v>
      </c>
      <c r="E33" s="337">
        <v>1129526537</v>
      </c>
      <c r="F33" s="272" t="s">
        <v>247</v>
      </c>
      <c r="G33" s="278" t="s">
        <v>245</v>
      </c>
      <c r="H33" s="278" t="s">
        <v>237</v>
      </c>
      <c r="I33" s="69" t="s">
        <v>248</v>
      </c>
      <c r="J33" s="69" t="s">
        <v>1821</v>
      </c>
      <c r="K33" s="70" t="s">
        <v>1822</v>
      </c>
      <c r="L33" s="71">
        <v>13</v>
      </c>
      <c r="M33" s="84">
        <v>1640606</v>
      </c>
      <c r="N33" s="72">
        <f t="shared" si="0"/>
        <v>0</v>
      </c>
      <c r="O33" s="185">
        <v>45337</v>
      </c>
      <c r="P33" s="72">
        <f t="shared" si="1"/>
        <v>0</v>
      </c>
      <c r="Q33" s="72">
        <f t="shared" si="2"/>
        <v>1640606</v>
      </c>
      <c r="R33" s="129">
        <f t="shared" si="3"/>
        <v>1640606</v>
      </c>
      <c r="S33" s="204" t="e">
        <f t="shared" si="4"/>
        <v>#REF!</v>
      </c>
      <c r="T33" s="125"/>
      <c r="U33" s="126">
        <f t="shared" si="5"/>
        <v>-46</v>
      </c>
      <c r="V33" s="127">
        <f t="shared" si="6"/>
        <v>45291</v>
      </c>
      <c r="W33" s="128">
        <f>VLOOKUP(V33,IPC!$B$9:$D$855,3,2)</f>
        <v>137.72</v>
      </c>
      <c r="X33" s="128">
        <f>VLOOKUP(O33,IPC!$B$9:$D$855,3,1)</f>
        <v>140.49</v>
      </c>
    </row>
    <row r="34" spans="1:24" s="67" customFormat="1" ht="26.4" x14ac:dyDescent="0.25">
      <c r="A34" s="67" t="s">
        <v>76</v>
      </c>
      <c r="B34" s="68" t="s">
        <v>26</v>
      </c>
      <c r="C34" s="255">
        <v>8</v>
      </c>
      <c r="D34" s="274" t="s">
        <v>229</v>
      </c>
      <c r="E34" s="337">
        <v>1129526537</v>
      </c>
      <c r="F34" s="272" t="s">
        <v>247</v>
      </c>
      <c r="G34" s="278" t="s">
        <v>245</v>
      </c>
      <c r="H34" s="278" t="s">
        <v>237</v>
      </c>
      <c r="I34" s="69" t="s">
        <v>248</v>
      </c>
      <c r="J34" s="69" t="s">
        <v>1821</v>
      </c>
      <c r="K34" s="70" t="s">
        <v>1673</v>
      </c>
      <c r="L34" s="71">
        <v>13</v>
      </c>
      <c r="M34" s="84">
        <v>300000</v>
      </c>
      <c r="N34" s="72">
        <f t="shared" si="0"/>
        <v>300000</v>
      </c>
      <c r="O34" s="185">
        <v>45085</v>
      </c>
      <c r="P34" s="72">
        <f t="shared" si="1"/>
        <v>308835</v>
      </c>
      <c r="Q34" s="72">
        <f t="shared" si="2"/>
        <v>308835</v>
      </c>
      <c r="R34" s="129">
        <f t="shared" si="3"/>
        <v>308835</v>
      </c>
      <c r="S34" s="204" t="e">
        <f t="shared" si="4"/>
        <v>#REF!</v>
      </c>
      <c r="T34" s="125"/>
      <c r="U34" s="126">
        <f t="shared" si="5"/>
        <v>206</v>
      </c>
      <c r="V34" s="127">
        <f t="shared" si="6"/>
        <v>45291</v>
      </c>
      <c r="W34" s="128">
        <f>VLOOKUP(V34,IPC!$B$9:$D$855,3,2)</f>
        <v>137.72</v>
      </c>
      <c r="X34" s="128">
        <f>VLOOKUP(O34,IPC!$B$9:$D$855,3,1)</f>
        <v>133.78</v>
      </c>
    </row>
    <row r="35" spans="1:24" s="67" customFormat="1" ht="26.4" x14ac:dyDescent="0.25">
      <c r="A35" s="67" t="s">
        <v>76</v>
      </c>
      <c r="B35" s="68" t="s">
        <v>26</v>
      </c>
      <c r="C35" s="255">
        <v>8</v>
      </c>
      <c r="D35" s="274" t="s">
        <v>229</v>
      </c>
      <c r="E35" s="337">
        <v>1129526537</v>
      </c>
      <c r="F35" s="272" t="s">
        <v>247</v>
      </c>
      <c r="G35" s="278" t="s">
        <v>245</v>
      </c>
      <c r="H35" s="278" t="s">
        <v>237</v>
      </c>
      <c r="I35" s="69" t="s">
        <v>248</v>
      </c>
      <c r="J35" s="69" t="s">
        <v>1821</v>
      </c>
      <c r="K35" s="70" t="s">
        <v>1836</v>
      </c>
      <c r="L35" s="71">
        <v>13</v>
      </c>
      <c r="M35" s="84">
        <v>400000</v>
      </c>
      <c r="N35" s="72">
        <f t="shared" si="0"/>
        <v>0</v>
      </c>
      <c r="O35" s="185">
        <v>45290</v>
      </c>
      <c r="P35" s="72">
        <f t="shared" si="1"/>
        <v>0</v>
      </c>
      <c r="Q35" s="72">
        <f t="shared" si="2"/>
        <v>400000</v>
      </c>
      <c r="R35" s="129">
        <f t="shared" si="3"/>
        <v>400000</v>
      </c>
      <c r="S35" s="204" t="e">
        <f t="shared" si="4"/>
        <v>#REF!</v>
      </c>
      <c r="T35" s="125"/>
      <c r="U35" s="126">
        <f t="shared" si="5"/>
        <v>1</v>
      </c>
      <c r="V35" s="127">
        <f t="shared" si="6"/>
        <v>45291</v>
      </c>
      <c r="W35" s="128">
        <f>VLOOKUP(V35,IPC!$B$9:$D$855,3,2)</f>
        <v>137.72</v>
      </c>
      <c r="X35" s="128">
        <f>VLOOKUP(O35,IPC!$B$9:$D$855,3,1)</f>
        <v>137.72</v>
      </c>
    </row>
    <row r="36" spans="1:24" s="67" customFormat="1" ht="26.4" x14ac:dyDescent="0.25">
      <c r="A36" s="67" t="s">
        <v>76</v>
      </c>
      <c r="B36" s="68" t="s">
        <v>26</v>
      </c>
      <c r="C36" s="255">
        <v>8</v>
      </c>
      <c r="D36" s="274" t="s">
        <v>229</v>
      </c>
      <c r="E36" s="337">
        <v>1129526537</v>
      </c>
      <c r="F36" s="272" t="s">
        <v>247</v>
      </c>
      <c r="G36" s="278" t="s">
        <v>245</v>
      </c>
      <c r="H36" s="278" t="s">
        <v>237</v>
      </c>
      <c r="I36" s="69" t="s">
        <v>248</v>
      </c>
      <c r="J36" s="69" t="s">
        <v>1821</v>
      </c>
      <c r="K36" s="70" t="s">
        <v>1826</v>
      </c>
      <c r="L36" s="71">
        <v>13</v>
      </c>
      <c r="M36" s="84">
        <v>196873</v>
      </c>
      <c r="N36" s="72">
        <f t="shared" si="0"/>
        <v>0</v>
      </c>
      <c r="O36" s="185">
        <v>45322</v>
      </c>
      <c r="P36" s="72">
        <f t="shared" si="1"/>
        <v>0</v>
      </c>
      <c r="Q36" s="72">
        <f t="shared" si="2"/>
        <v>196873</v>
      </c>
      <c r="R36" s="129">
        <f t="shared" si="3"/>
        <v>196873</v>
      </c>
      <c r="S36" s="204" t="e">
        <f t="shared" si="4"/>
        <v>#REF!</v>
      </c>
      <c r="T36" s="125"/>
      <c r="U36" s="126">
        <f t="shared" si="5"/>
        <v>-31</v>
      </c>
      <c r="V36" s="127">
        <f t="shared" si="6"/>
        <v>45291</v>
      </c>
      <c r="W36" s="128">
        <f>VLOOKUP(V36,IPC!$B$9:$D$855,3,2)</f>
        <v>137.72</v>
      </c>
      <c r="X36" s="128">
        <f>VLOOKUP(O36,IPC!$B$9:$D$855,3,1)</f>
        <v>138.97999999999999</v>
      </c>
    </row>
    <row r="37" spans="1:24" s="67" customFormat="1" ht="13.8" thickBot="1" x14ac:dyDescent="0.3">
      <c r="A37" s="67" t="s">
        <v>76</v>
      </c>
      <c r="B37" s="68" t="s">
        <v>26</v>
      </c>
      <c r="C37" s="255"/>
      <c r="D37" s="275"/>
      <c r="E37" s="337"/>
      <c r="F37" s="273"/>
      <c r="G37" s="278"/>
      <c r="H37" s="278"/>
      <c r="I37" s="69"/>
      <c r="J37" s="69"/>
      <c r="K37" s="70"/>
      <c r="L37" s="71"/>
      <c r="M37" s="84"/>
      <c r="N37" s="72">
        <f t="shared" si="0"/>
        <v>0</v>
      </c>
      <c r="O37" s="185"/>
      <c r="P37" s="72">
        <f t="shared" si="1"/>
        <v>0</v>
      </c>
      <c r="Q37" s="72">
        <f t="shared" si="2"/>
        <v>0</v>
      </c>
      <c r="R37" s="129">
        <f t="shared" si="3"/>
        <v>0</v>
      </c>
      <c r="S37" s="204" t="e">
        <f t="shared" si="4"/>
        <v>#REF!</v>
      </c>
      <c r="T37" s="125"/>
      <c r="U37" s="126">
        <f t="shared" si="5"/>
        <v>45291</v>
      </c>
      <c r="V37" s="127">
        <f t="shared" si="6"/>
        <v>45291</v>
      </c>
      <c r="W37" s="128">
        <f>VLOOKUP(V37,IPC!$B$9:$D$855,3,2)</f>
        <v>137.72</v>
      </c>
      <c r="X37" s="128" t="e">
        <f>VLOOKUP(O37,IPC!$B$9:$D$855,3,1)</f>
        <v>#N/A</v>
      </c>
    </row>
    <row r="38" spans="1:24" s="130" customFormat="1" ht="40.200000000000003" thickBot="1" x14ac:dyDescent="0.3">
      <c r="A38" s="339"/>
      <c r="B38" s="330" t="s">
        <v>104</v>
      </c>
      <c r="C38" s="313" t="s">
        <v>6</v>
      </c>
      <c r="D38" s="314" t="s">
        <v>7</v>
      </c>
      <c r="E38" s="316" t="s">
        <v>0</v>
      </c>
      <c r="F38" s="315" t="s">
        <v>8</v>
      </c>
      <c r="G38" s="315" t="s">
        <v>9</v>
      </c>
      <c r="H38" s="315" t="s">
        <v>58</v>
      </c>
      <c r="I38" s="315" t="s">
        <v>1</v>
      </c>
      <c r="J38" s="315" t="s">
        <v>2</v>
      </c>
      <c r="K38" s="315" t="s">
        <v>95</v>
      </c>
      <c r="L38" s="313" t="s">
        <v>96</v>
      </c>
      <c r="M38" s="315" t="s">
        <v>3</v>
      </c>
      <c r="N38" s="315" t="s">
        <v>4</v>
      </c>
      <c r="O38" s="331" t="s">
        <v>20</v>
      </c>
      <c r="P38" s="315" t="s">
        <v>19</v>
      </c>
      <c r="Q38" s="315" t="s">
        <v>25</v>
      </c>
      <c r="R38" s="315" t="s">
        <v>5</v>
      </c>
      <c r="S38" s="332" t="s">
        <v>10</v>
      </c>
      <c r="T38" s="131"/>
      <c r="U38" s="126" t="e">
        <f t="shared" si="5"/>
        <v>#VALUE!</v>
      </c>
      <c r="V38" s="132">
        <f t="shared" si="6"/>
        <v>45291</v>
      </c>
      <c r="W38" s="133">
        <f>VLOOKUP(V38,IPC!$B$9:$D$855,3,2)</f>
        <v>137.72</v>
      </c>
      <c r="X38" s="133"/>
    </row>
    <row r="39" spans="1:24" s="67" customFormat="1" ht="23.25" customHeight="1" x14ac:dyDescent="0.25">
      <c r="A39" s="67" t="s">
        <v>76</v>
      </c>
      <c r="B39" s="134" t="s">
        <v>27</v>
      </c>
      <c r="C39" s="256">
        <v>1</v>
      </c>
      <c r="D39" s="293" t="s">
        <v>1837</v>
      </c>
      <c r="E39" s="287">
        <v>900267988</v>
      </c>
      <c r="F39" s="78" t="s">
        <v>1838</v>
      </c>
      <c r="G39" s="201" t="s">
        <v>239</v>
      </c>
      <c r="H39" s="245" t="s">
        <v>1839</v>
      </c>
      <c r="I39" s="77" t="s">
        <v>248</v>
      </c>
      <c r="J39" s="77" t="s">
        <v>217</v>
      </c>
      <c r="K39" s="80" t="s">
        <v>1841</v>
      </c>
      <c r="L39" s="81">
        <v>2023</v>
      </c>
      <c r="M39" s="82">
        <v>23000000</v>
      </c>
      <c r="N39" s="122">
        <f>IF(U39&gt;1,M39,0)</f>
        <v>0</v>
      </c>
      <c r="O39" s="184">
        <v>45489</v>
      </c>
      <c r="P39" s="123">
        <f>IFERROR(ROUND((N39*(W39/X39)),0),0)</f>
        <v>0</v>
      </c>
      <c r="Q39" s="123">
        <f>+P39-N39+M39</f>
        <v>23000000</v>
      </c>
      <c r="R39" s="124">
        <f>+Q39</f>
        <v>23000000</v>
      </c>
      <c r="S39" s="205" t="e">
        <f>+R39/$R$848</f>
        <v>#REF!</v>
      </c>
      <c r="T39" s="125"/>
      <c r="U39" s="126">
        <f t="shared" si="5"/>
        <v>-198</v>
      </c>
      <c r="V39" s="127">
        <f t="shared" si="6"/>
        <v>45291</v>
      </c>
      <c r="W39" s="128">
        <f>VLOOKUP(V39,IPC!$B$9:$D$855,3,2)</f>
        <v>137.72</v>
      </c>
      <c r="X39" s="128">
        <f>VLOOKUP(O39,IPC!$B$9:$D$855,3,1)</f>
        <v>141.47999999999999</v>
      </c>
    </row>
    <row r="40" spans="1:24" s="67" customFormat="1" ht="23.25" customHeight="1" x14ac:dyDescent="0.25">
      <c r="A40" s="67" t="s">
        <v>76</v>
      </c>
      <c r="B40" s="134" t="s">
        <v>27</v>
      </c>
      <c r="C40" s="256">
        <v>2</v>
      </c>
      <c r="D40" s="293" t="s">
        <v>249</v>
      </c>
      <c r="E40" s="287">
        <v>890102018</v>
      </c>
      <c r="F40" s="78" t="s">
        <v>250</v>
      </c>
      <c r="G40" s="201" t="s">
        <v>239</v>
      </c>
      <c r="H40" s="245" t="s">
        <v>1840</v>
      </c>
      <c r="I40" s="77" t="s">
        <v>248</v>
      </c>
      <c r="J40" s="77" t="s">
        <v>217</v>
      </c>
      <c r="K40" s="80" t="s">
        <v>252</v>
      </c>
      <c r="L40" s="81" t="s">
        <v>254</v>
      </c>
      <c r="M40" s="82">
        <v>9684000</v>
      </c>
      <c r="N40" s="122">
        <f>IF(U40&gt;1,M40,0)</f>
        <v>9684000</v>
      </c>
      <c r="O40" s="184">
        <v>44830</v>
      </c>
      <c r="P40" s="123">
        <f>IFERROR(ROUND((N40*(W40/X40)),0),0)</f>
        <v>10875646</v>
      </c>
      <c r="Q40" s="123">
        <f>+P40-N40+M40</f>
        <v>10875646</v>
      </c>
      <c r="R40" s="124">
        <f>+Q40</f>
        <v>10875646</v>
      </c>
      <c r="S40" s="205" t="e">
        <f>+R40/$R$848</f>
        <v>#REF!</v>
      </c>
      <c r="T40" s="125"/>
      <c r="U40" s="126">
        <f t="shared" si="5"/>
        <v>461</v>
      </c>
      <c r="V40" s="127">
        <f t="shared" si="6"/>
        <v>45291</v>
      </c>
      <c r="W40" s="128">
        <f>VLOOKUP(V40,IPC!$B$9:$D$855,3,2)</f>
        <v>137.72</v>
      </c>
      <c r="X40" s="128">
        <f>VLOOKUP(O40,IPC!$B$9:$D$855,3,1)</f>
        <v>122.63</v>
      </c>
    </row>
    <row r="41" spans="1:24" s="67" customFormat="1" ht="43.5" customHeight="1" thickBot="1" x14ac:dyDescent="0.3">
      <c r="A41" s="67" t="s">
        <v>76</v>
      </c>
      <c r="B41" s="68" t="s">
        <v>27</v>
      </c>
      <c r="C41" s="255">
        <v>2</v>
      </c>
      <c r="D41" s="294" t="s">
        <v>249</v>
      </c>
      <c r="E41" s="288">
        <v>890102018</v>
      </c>
      <c r="F41" s="83" t="s">
        <v>250</v>
      </c>
      <c r="G41" s="121" t="s">
        <v>239</v>
      </c>
      <c r="H41" s="340" t="s">
        <v>1840</v>
      </c>
      <c r="I41" s="69" t="s">
        <v>248</v>
      </c>
      <c r="J41" s="69" t="s">
        <v>217</v>
      </c>
      <c r="K41" s="70" t="s">
        <v>253</v>
      </c>
      <c r="L41" s="71" t="s">
        <v>255</v>
      </c>
      <c r="M41" s="84">
        <v>2623000</v>
      </c>
      <c r="N41" s="66">
        <f>IF(U41&gt;1,M41,0)</f>
        <v>2623000</v>
      </c>
      <c r="O41" s="185">
        <v>45132</v>
      </c>
      <c r="P41" s="72">
        <f>IFERROR(ROUND((N41*(W41/X41)),0),0)</f>
        <v>2686795</v>
      </c>
      <c r="Q41" s="72">
        <f>+P41-N41+M41</f>
        <v>2686795</v>
      </c>
      <c r="R41" s="129">
        <f>+Q41</f>
        <v>2686795</v>
      </c>
      <c r="S41" s="204" t="e">
        <f>+R41/$R$848</f>
        <v>#REF!</v>
      </c>
      <c r="T41" s="125"/>
      <c r="U41" s="126">
        <f t="shared" si="5"/>
        <v>159</v>
      </c>
      <c r="V41" s="127">
        <f t="shared" si="6"/>
        <v>45291</v>
      </c>
      <c r="W41" s="128">
        <f>VLOOKUP(V41,IPC!$B$9:$D$855,3,2)</f>
        <v>137.72</v>
      </c>
      <c r="X41" s="128">
        <f>VLOOKUP(O41,IPC!$B$9:$D$855,3,1)</f>
        <v>134.44999999999999</v>
      </c>
    </row>
    <row r="42" spans="1:24" s="67" customFormat="1" ht="40.200000000000003" thickBot="1" x14ac:dyDescent="0.3">
      <c r="B42" s="312" t="s">
        <v>104</v>
      </c>
      <c r="C42" s="316" t="s">
        <v>6</v>
      </c>
      <c r="D42" s="341" t="s">
        <v>7</v>
      </c>
      <c r="E42" s="316" t="s">
        <v>0</v>
      </c>
      <c r="F42" s="316" t="s">
        <v>8</v>
      </c>
      <c r="G42" s="316" t="s">
        <v>9</v>
      </c>
      <c r="H42" s="316" t="s">
        <v>58</v>
      </c>
      <c r="I42" s="316" t="s">
        <v>1</v>
      </c>
      <c r="J42" s="316" t="s">
        <v>2</v>
      </c>
      <c r="K42" s="316" t="s">
        <v>95</v>
      </c>
      <c r="L42" s="316" t="s">
        <v>96</v>
      </c>
      <c r="M42" s="316" t="s">
        <v>3</v>
      </c>
      <c r="N42" s="316" t="s">
        <v>4</v>
      </c>
      <c r="O42" s="317" t="s">
        <v>20</v>
      </c>
      <c r="P42" s="316" t="s">
        <v>19</v>
      </c>
      <c r="Q42" s="316" t="s">
        <v>25</v>
      </c>
      <c r="R42" s="316" t="s">
        <v>5</v>
      </c>
      <c r="S42" s="342" t="s">
        <v>10</v>
      </c>
      <c r="T42" s="136"/>
      <c r="U42" s="126" t="e">
        <f t="shared" si="5"/>
        <v>#VALUE!</v>
      </c>
      <c r="V42" s="127">
        <f t="shared" si="6"/>
        <v>45291</v>
      </c>
      <c r="W42" s="128">
        <f>VLOOKUP(V42,IPC!$B$9:$D$855,3,2)</f>
        <v>137.72</v>
      </c>
      <c r="X42" s="128"/>
    </row>
    <row r="43" spans="1:24" s="67" customFormat="1" ht="26.4" x14ac:dyDescent="0.25">
      <c r="A43" s="67" t="s">
        <v>76</v>
      </c>
      <c r="B43" s="134" t="s">
        <v>28</v>
      </c>
      <c r="C43" s="192">
        <v>1</v>
      </c>
      <c r="D43" s="295" t="s">
        <v>256</v>
      </c>
      <c r="E43" s="287">
        <v>860003020</v>
      </c>
      <c r="F43" s="78" t="s">
        <v>262</v>
      </c>
      <c r="G43" s="79" t="s">
        <v>239</v>
      </c>
      <c r="H43" s="201" t="s">
        <v>281</v>
      </c>
      <c r="I43" s="77" t="s">
        <v>248</v>
      </c>
      <c r="J43" s="77" t="s">
        <v>217</v>
      </c>
      <c r="K43" s="201" t="s">
        <v>289</v>
      </c>
      <c r="L43" s="193">
        <v>9600168880</v>
      </c>
      <c r="M43" s="123">
        <v>975438</v>
      </c>
      <c r="N43" s="122">
        <f>IF(U43&gt;1,M43,0)</f>
        <v>975438</v>
      </c>
      <c r="O43" s="145">
        <v>45134</v>
      </c>
      <c r="P43" s="123">
        <f>IFERROR(ROUND((N43*(W43/X43)),0),0)</f>
        <v>999162</v>
      </c>
      <c r="Q43" s="123">
        <f>+P43-N43+M43</f>
        <v>999162</v>
      </c>
      <c r="R43" s="124">
        <f>+Q43</f>
        <v>999162</v>
      </c>
      <c r="S43" s="204" t="e">
        <f t="shared" ref="S43:S74" si="7">+R43/$R$848</f>
        <v>#REF!</v>
      </c>
      <c r="T43" s="125"/>
      <c r="U43" s="126">
        <f t="shared" si="5"/>
        <v>157</v>
      </c>
      <c r="V43" s="127">
        <f t="shared" si="6"/>
        <v>45291</v>
      </c>
      <c r="W43" s="128">
        <f>VLOOKUP(V43,IPC!$B$9:$D$855,3,2)</f>
        <v>137.72</v>
      </c>
      <c r="X43" s="128">
        <f>VLOOKUP(O43,IPC!$B$9:$D$855,3,1)</f>
        <v>134.44999999999999</v>
      </c>
    </row>
    <row r="44" spans="1:24" s="67" customFormat="1" ht="26.4" x14ac:dyDescent="0.25">
      <c r="A44" s="67" t="s">
        <v>76</v>
      </c>
      <c r="B44" s="68" t="s">
        <v>28</v>
      </c>
      <c r="C44" s="192">
        <v>1</v>
      </c>
      <c r="D44" s="296" t="s">
        <v>256</v>
      </c>
      <c r="E44" s="288">
        <v>860003020</v>
      </c>
      <c r="F44" s="83" t="s">
        <v>262</v>
      </c>
      <c r="G44" s="79" t="s">
        <v>239</v>
      </c>
      <c r="H44" s="121" t="s">
        <v>281</v>
      </c>
      <c r="I44" s="69" t="s">
        <v>248</v>
      </c>
      <c r="J44" s="77" t="s">
        <v>217</v>
      </c>
      <c r="K44" s="121" t="s">
        <v>290</v>
      </c>
      <c r="L44" s="87">
        <v>9600168880</v>
      </c>
      <c r="M44" s="72">
        <v>975438</v>
      </c>
      <c r="N44" s="66">
        <f>IF(U44&gt;1,M44,0)</f>
        <v>975438</v>
      </c>
      <c r="O44" s="137">
        <v>45165</v>
      </c>
      <c r="P44" s="72">
        <f>IFERROR(ROUND((N44*(W44/X44)),0),0)</f>
        <v>992225</v>
      </c>
      <c r="Q44" s="72">
        <f>+P44-N44+M44</f>
        <v>992225</v>
      </c>
      <c r="R44" s="129">
        <f>+Q44</f>
        <v>992225</v>
      </c>
      <c r="S44" s="204" t="e">
        <f t="shared" si="7"/>
        <v>#REF!</v>
      </c>
      <c r="T44" s="125"/>
      <c r="U44" s="126">
        <f t="shared" si="5"/>
        <v>126</v>
      </c>
      <c r="V44" s="127">
        <f t="shared" si="6"/>
        <v>45291</v>
      </c>
      <c r="W44" s="128">
        <f>VLOOKUP(V44,IPC!$B$9:$D$855,3,2)</f>
        <v>137.72</v>
      </c>
      <c r="X44" s="128">
        <f>VLOOKUP(O44,IPC!$B$9:$D$855,3,1)</f>
        <v>135.38999999999999</v>
      </c>
    </row>
    <row r="45" spans="1:24" s="67" customFormat="1" ht="26.4" x14ac:dyDescent="0.25">
      <c r="A45" s="67" t="s">
        <v>76</v>
      </c>
      <c r="B45" s="68" t="s">
        <v>28</v>
      </c>
      <c r="C45" s="192">
        <v>1</v>
      </c>
      <c r="D45" s="296" t="s">
        <v>256</v>
      </c>
      <c r="E45" s="288">
        <v>860003020</v>
      </c>
      <c r="F45" s="83" t="s">
        <v>262</v>
      </c>
      <c r="G45" s="79" t="s">
        <v>239</v>
      </c>
      <c r="H45" s="121" t="s">
        <v>281</v>
      </c>
      <c r="I45" s="69" t="s">
        <v>248</v>
      </c>
      <c r="J45" s="77" t="s">
        <v>217</v>
      </c>
      <c r="K45" s="121" t="s">
        <v>291</v>
      </c>
      <c r="L45" s="87">
        <v>9600168880</v>
      </c>
      <c r="M45" s="72">
        <v>975438</v>
      </c>
      <c r="N45" s="66">
        <f>IF(U45&gt;1,M45,0)</f>
        <v>975438</v>
      </c>
      <c r="O45" s="137">
        <v>45196</v>
      </c>
      <c r="P45" s="72">
        <f>IFERROR(ROUND((N45*(W45/X45)),0),0)</f>
        <v>986976</v>
      </c>
      <c r="Q45" s="72">
        <f>+P45-N45+M45</f>
        <v>986976</v>
      </c>
      <c r="R45" s="129">
        <f>+Q45</f>
        <v>986976</v>
      </c>
      <c r="S45" s="204" t="e">
        <f t="shared" si="7"/>
        <v>#REF!</v>
      </c>
      <c r="T45" s="125"/>
      <c r="U45" s="126">
        <f t="shared" si="5"/>
        <v>95</v>
      </c>
      <c r="V45" s="127">
        <f t="shared" si="6"/>
        <v>45291</v>
      </c>
      <c r="W45" s="128">
        <f>VLOOKUP(V45,IPC!$B$9:$D$855,3,2)</f>
        <v>137.72</v>
      </c>
      <c r="X45" s="128">
        <f>VLOOKUP(O45,IPC!$B$9:$D$855,3,1)</f>
        <v>136.11000000000001</v>
      </c>
    </row>
    <row r="46" spans="1:24" s="67" customFormat="1" ht="26.4" x14ac:dyDescent="0.25">
      <c r="A46" s="67" t="s">
        <v>76</v>
      </c>
      <c r="B46" s="68" t="s">
        <v>28</v>
      </c>
      <c r="C46" s="192">
        <v>1</v>
      </c>
      <c r="D46" s="296" t="s">
        <v>256</v>
      </c>
      <c r="E46" s="288">
        <v>860003020</v>
      </c>
      <c r="F46" s="83" t="s">
        <v>262</v>
      </c>
      <c r="G46" s="79" t="s">
        <v>239</v>
      </c>
      <c r="H46" s="121" t="s">
        <v>281</v>
      </c>
      <c r="I46" s="69" t="s">
        <v>248</v>
      </c>
      <c r="J46" s="77" t="s">
        <v>217</v>
      </c>
      <c r="K46" s="121" t="s">
        <v>292</v>
      </c>
      <c r="L46" s="87">
        <v>9600168880</v>
      </c>
      <c r="M46" s="72">
        <v>975438</v>
      </c>
      <c r="N46" s="66">
        <f>IF(U46&gt;1,M46,0)</f>
        <v>975438</v>
      </c>
      <c r="O46" s="137">
        <v>45226</v>
      </c>
      <c r="P46" s="72">
        <f>IFERROR(ROUND((N46*(W46/X46)),0),0)</f>
        <v>984517</v>
      </c>
      <c r="Q46" s="72">
        <f>+P46-N46+M46</f>
        <v>984517</v>
      </c>
      <c r="R46" s="129">
        <f>+Q46</f>
        <v>984517</v>
      </c>
      <c r="S46" s="204" t="e">
        <f t="shared" si="7"/>
        <v>#REF!</v>
      </c>
      <c r="T46" s="125"/>
      <c r="U46" s="126">
        <f t="shared" si="5"/>
        <v>65</v>
      </c>
      <c r="V46" s="127">
        <f t="shared" si="6"/>
        <v>45291</v>
      </c>
      <c r="W46" s="128">
        <f>VLOOKUP(V46,IPC!$B$9:$D$855,3,2)</f>
        <v>137.72</v>
      </c>
      <c r="X46" s="128">
        <f>VLOOKUP(O46,IPC!$B$9:$D$855,3,1)</f>
        <v>136.44999999999999</v>
      </c>
    </row>
    <row r="47" spans="1:24" s="67" customFormat="1" ht="26.4" x14ac:dyDescent="0.25">
      <c r="A47" s="67" t="s">
        <v>76</v>
      </c>
      <c r="B47" s="68" t="s">
        <v>28</v>
      </c>
      <c r="C47" s="192">
        <v>1</v>
      </c>
      <c r="D47" s="296" t="s">
        <v>256</v>
      </c>
      <c r="E47" s="288">
        <v>860003020</v>
      </c>
      <c r="F47" s="83" t="s">
        <v>262</v>
      </c>
      <c r="G47" s="79" t="s">
        <v>239</v>
      </c>
      <c r="H47" s="121" t="s">
        <v>281</v>
      </c>
      <c r="I47" s="69" t="s">
        <v>248</v>
      </c>
      <c r="J47" s="77" t="s">
        <v>217</v>
      </c>
      <c r="K47" s="121" t="s">
        <v>1676</v>
      </c>
      <c r="L47" s="87">
        <v>9600168880</v>
      </c>
      <c r="M47" s="72">
        <v>975438</v>
      </c>
      <c r="N47" s="66">
        <f t="shared" ref="N47:N96" si="8">IF(U47&gt;1,M47,0)</f>
        <v>975438</v>
      </c>
      <c r="O47" s="137">
        <v>45257</v>
      </c>
      <c r="P47" s="72">
        <f t="shared" ref="P47:P96" si="9">IFERROR(ROUND((N47*(W47/X47)),0),0)</f>
        <v>979921</v>
      </c>
      <c r="Q47" s="72">
        <f t="shared" ref="Q47:Q96" si="10">+P47-N47+M47</f>
        <v>979921</v>
      </c>
      <c r="R47" s="129">
        <f t="shared" ref="R47:R96" si="11">+Q47</f>
        <v>979921</v>
      </c>
      <c r="S47" s="204" t="e">
        <f t="shared" si="7"/>
        <v>#REF!</v>
      </c>
      <c r="T47" s="125"/>
      <c r="U47" s="126">
        <f t="shared" si="5"/>
        <v>34</v>
      </c>
      <c r="V47" s="127">
        <f t="shared" si="6"/>
        <v>45291</v>
      </c>
      <c r="W47" s="128">
        <f>VLOOKUP(V47,IPC!$B$9:$D$855,3,2)</f>
        <v>137.72</v>
      </c>
      <c r="X47" s="128">
        <f>VLOOKUP(O47,IPC!$B$9:$D$855,3,1)</f>
        <v>137.09</v>
      </c>
    </row>
    <row r="48" spans="1:24" s="67" customFormat="1" ht="26.4" x14ac:dyDescent="0.25">
      <c r="A48" s="67" t="s">
        <v>76</v>
      </c>
      <c r="B48" s="68" t="s">
        <v>28</v>
      </c>
      <c r="C48" s="192">
        <v>1</v>
      </c>
      <c r="D48" s="296" t="s">
        <v>256</v>
      </c>
      <c r="E48" s="288">
        <v>860003020</v>
      </c>
      <c r="F48" s="83" t="s">
        <v>262</v>
      </c>
      <c r="G48" s="79" t="s">
        <v>239</v>
      </c>
      <c r="H48" s="121" t="s">
        <v>281</v>
      </c>
      <c r="I48" s="69" t="s">
        <v>248</v>
      </c>
      <c r="J48" s="77" t="s">
        <v>217</v>
      </c>
      <c r="K48" s="121" t="s">
        <v>1843</v>
      </c>
      <c r="L48" s="87">
        <v>9600168880</v>
      </c>
      <c r="M48" s="72">
        <v>975438</v>
      </c>
      <c r="N48" s="66">
        <f t="shared" si="8"/>
        <v>975438</v>
      </c>
      <c r="O48" s="137">
        <v>45287</v>
      </c>
      <c r="P48" s="72">
        <f t="shared" si="9"/>
        <v>975438</v>
      </c>
      <c r="Q48" s="72">
        <f t="shared" si="10"/>
        <v>975438</v>
      </c>
      <c r="R48" s="129">
        <f t="shared" si="11"/>
        <v>975438</v>
      </c>
      <c r="S48" s="204" t="e">
        <f t="shared" si="7"/>
        <v>#REF!</v>
      </c>
      <c r="T48" s="125"/>
      <c r="U48" s="126">
        <f t="shared" si="5"/>
        <v>4</v>
      </c>
      <c r="V48" s="127">
        <f t="shared" si="6"/>
        <v>45291</v>
      </c>
      <c r="W48" s="128">
        <f>VLOOKUP(V48,IPC!$B$9:$D$855,3,2)</f>
        <v>137.72</v>
      </c>
      <c r="X48" s="128">
        <f>VLOOKUP(O48,IPC!$B$9:$D$855,3,1)</f>
        <v>137.72</v>
      </c>
    </row>
    <row r="49" spans="1:24" s="67" customFormat="1" ht="26.4" x14ac:dyDescent="0.25">
      <c r="A49" s="67" t="s">
        <v>76</v>
      </c>
      <c r="B49" s="68" t="s">
        <v>28</v>
      </c>
      <c r="C49" s="192">
        <v>1</v>
      </c>
      <c r="D49" s="296" t="s">
        <v>256</v>
      </c>
      <c r="E49" s="288">
        <v>860003020</v>
      </c>
      <c r="F49" s="83" t="s">
        <v>262</v>
      </c>
      <c r="G49" s="79" t="s">
        <v>239</v>
      </c>
      <c r="H49" s="121" t="s">
        <v>281</v>
      </c>
      <c r="I49" s="69" t="s">
        <v>248</v>
      </c>
      <c r="J49" s="77" t="s">
        <v>217</v>
      </c>
      <c r="K49" s="121" t="s">
        <v>293</v>
      </c>
      <c r="L49" s="87">
        <v>9600168880</v>
      </c>
      <c r="M49" s="72">
        <v>33164923</v>
      </c>
      <c r="N49" s="66">
        <f t="shared" si="8"/>
        <v>0</v>
      </c>
      <c r="O49" s="137">
        <v>46292</v>
      </c>
      <c r="P49" s="72">
        <f t="shared" si="9"/>
        <v>0</v>
      </c>
      <c r="Q49" s="72">
        <f t="shared" si="10"/>
        <v>33164923</v>
      </c>
      <c r="R49" s="129">
        <f t="shared" si="11"/>
        <v>33164923</v>
      </c>
      <c r="S49" s="204" t="e">
        <f t="shared" si="7"/>
        <v>#REF!</v>
      </c>
      <c r="T49" s="125"/>
      <c r="U49" s="126">
        <f t="shared" si="5"/>
        <v>-1001</v>
      </c>
      <c r="V49" s="127">
        <f t="shared" si="6"/>
        <v>45291</v>
      </c>
      <c r="W49" s="128">
        <f>VLOOKUP(V49,IPC!$B$9:$D$855,3,2)</f>
        <v>137.72</v>
      </c>
      <c r="X49" s="128">
        <f>VLOOKUP(O49,IPC!$B$9:$D$855,3,1)</f>
        <v>141.47999999999999</v>
      </c>
    </row>
    <row r="50" spans="1:24" s="67" customFormat="1" ht="26.4" x14ac:dyDescent="0.25">
      <c r="A50" s="67" t="s">
        <v>76</v>
      </c>
      <c r="B50" s="68" t="s">
        <v>28</v>
      </c>
      <c r="C50" s="192">
        <v>1</v>
      </c>
      <c r="D50" s="296" t="s">
        <v>256</v>
      </c>
      <c r="E50" s="288">
        <v>860003020</v>
      </c>
      <c r="F50" s="83" t="s">
        <v>262</v>
      </c>
      <c r="G50" s="79" t="s">
        <v>239</v>
      </c>
      <c r="H50" s="121" t="s">
        <v>281</v>
      </c>
      <c r="I50" s="69" t="s">
        <v>248</v>
      </c>
      <c r="J50" s="77" t="s">
        <v>217</v>
      </c>
      <c r="K50" s="121" t="s">
        <v>294</v>
      </c>
      <c r="L50" s="87">
        <v>9600194662</v>
      </c>
      <c r="M50" s="72">
        <v>1008557</v>
      </c>
      <c r="N50" s="66">
        <f t="shared" si="8"/>
        <v>1008557</v>
      </c>
      <c r="O50" s="137">
        <v>45083</v>
      </c>
      <c r="P50" s="72">
        <f t="shared" si="9"/>
        <v>1038260</v>
      </c>
      <c r="Q50" s="72">
        <f t="shared" si="10"/>
        <v>1038260</v>
      </c>
      <c r="R50" s="129">
        <f t="shared" si="11"/>
        <v>1038260</v>
      </c>
      <c r="S50" s="204" t="e">
        <f t="shared" si="7"/>
        <v>#REF!</v>
      </c>
      <c r="T50" s="125"/>
      <c r="U50" s="126">
        <f t="shared" si="5"/>
        <v>208</v>
      </c>
      <c r="V50" s="127">
        <f t="shared" si="6"/>
        <v>45291</v>
      </c>
      <c r="W50" s="128">
        <f>VLOOKUP(V50,IPC!$B$9:$D$855,3,2)</f>
        <v>137.72</v>
      </c>
      <c r="X50" s="128">
        <f>VLOOKUP(O50,IPC!$B$9:$D$855,3,1)</f>
        <v>133.78</v>
      </c>
    </row>
    <row r="51" spans="1:24" s="67" customFormat="1" ht="26.4" x14ac:dyDescent="0.25">
      <c r="A51" s="67" t="s">
        <v>76</v>
      </c>
      <c r="B51" s="68" t="s">
        <v>28</v>
      </c>
      <c r="C51" s="192">
        <v>1</v>
      </c>
      <c r="D51" s="296" t="s">
        <v>256</v>
      </c>
      <c r="E51" s="288">
        <v>860003020</v>
      </c>
      <c r="F51" s="83" t="s">
        <v>262</v>
      </c>
      <c r="G51" s="79" t="s">
        <v>239</v>
      </c>
      <c r="H51" s="121" t="s">
        <v>281</v>
      </c>
      <c r="I51" s="69" t="s">
        <v>248</v>
      </c>
      <c r="J51" s="77" t="s">
        <v>217</v>
      </c>
      <c r="K51" s="121" t="s">
        <v>295</v>
      </c>
      <c r="L51" s="87">
        <v>9600194662</v>
      </c>
      <c r="M51" s="72">
        <v>1045833</v>
      </c>
      <c r="N51" s="66">
        <f t="shared" si="8"/>
        <v>1045833</v>
      </c>
      <c r="O51" s="137">
        <v>45113</v>
      </c>
      <c r="P51" s="72">
        <f t="shared" si="9"/>
        <v>1071269</v>
      </c>
      <c r="Q51" s="72">
        <f t="shared" si="10"/>
        <v>1071269</v>
      </c>
      <c r="R51" s="129">
        <f t="shared" si="11"/>
        <v>1071269</v>
      </c>
      <c r="S51" s="204" t="e">
        <f t="shared" si="7"/>
        <v>#REF!</v>
      </c>
      <c r="T51" s="125"/>
      <c r="U51" s="126">
        <f t="shared" si="5"/>
        <v>178</v>
      </c>
      <c r="V51" s="127">
        <f t="shared" si="6"/>
        <v>45291</v>
      </c>
      <c r="W51" s="128">
        <f>VLOOKUP(V51,IPC!$B$9:$D$855,3,2)</f>
        <v>137.72</v>
      </c>
      <c r="X51" s="128">
        <f>VLOOKUP(O51,IPC!$B$9:$D$855,3,1)</f>
        <v>134.44999999999999</v>
      </c>
    </row>
    <row r="52" spans="1:24" s="67" customFormat="1" ht="26.4" x14ac:dyDescent="0.25">
      <c r="A52" s="67" t="s">
        <v>76</v>
      </c>
      <c r="B52" s="68" t="s">
        <v>28</v>
      </c>
      <c r="C52" s="192">
        <v>1</v>
      </c>
      <c r="D52" s="296" t="s">
        <v>256</v>
      </c>
      <c r="E52" s="288">
        <v>860003020</v>
      </c>
      <c r="F52" s="83" t="s">
        <v>262</v>
      </c>
      <c r="G52" s="79" t="s">
        <v>239</v>
      </c>
      <c r="H52" s="121" t="s">
        <v>281</v>
      </c>
      <c r="I52" s="69" t="s">
        <v>248</v>
      </c>
      <c r="J52" s="77" t="s">
        <v>217</v>
      </c>
      <c r="K52" s="121" t="s">
        <v>296</v>
      </c>
      <c r="L52" s="87">
        <v>9600194662</v>
      </c>
      <c r="M52" s="72">
        <v>1045833</v>
      </c>
      <c r="N52" s="66">
        <f t="shared" si="8"/>
        <v>1045833</v>
      </c>
      <c r="O52" s="137">
        <v>45144</v>
      </c>
      <c r="P52" s="72">
        <f t="shared" si="9"/>
        <v>1063831</v>
      </c>
      <c r="Q52" s="72">
        <f t="shared" si="10"/>
        <v>1063831</v>
      </c>
      <c r="R52" s="129">
        <f t="shared" si="11"/>
        <v>1063831</v>
      </c>
      <c r="S52" s="204" t="e">
        <f t="shared" si="7"/>
        <v>#REF!</v>
      </c>
      <c r="T52" s="125"/>
      <c r="U52" s="126">
        <f t="shared" si="5"/>
        <v>147</v>
      </c>
      <c r="V52" s="127">
        <f t="shared" si="6"/>
        <v>45291</v>
      </c>
      <c r="W52" s="128">
        <f>VLOOKUP(V52,IPC!$B$9:$D$855,3,2)</f>
        <v>137.72</v>
      </c>
      <c r="X52" s="128">
        <f>VLOOKUP(O52,IPC!$B$9:$D$855,3,1)</f>
        <v>135.38999999999999</v>
      </c>
    </row>
    <row r="53" spans="1:24" s="67" customFormat="1" ht="26.4" x14ac:dyDescent="0.25">
      <c r="A53" s="67" t="s">
        <v>76</v>
      </c>
      <c r="B53" s="68" t="s">
        <v>28</v>
      </c>
      <c r="C53" s="192">
        <v>1</v>
      </c>
      <c r="D53" s="296" t="s">
        <v>256</v>
      </c>
      <c r="E53" s="288">
        <v>860003020</v>
      </c>
      <c r="F53" s="83" t="s">
        <v>262</v>
      </c>
      <c r="G53" s="79" t="s">
        <v>239</v>
      </c>
      <c r="H53" s="121" t="s">
        <v>281</v>
      </c>
      <c r="I53" s="69" t="s">
        <v>248</v>
      </c>
      <c r="J53" s="77" t="s">
        <v>217</v>
      </c>
      <c r="K53" s="121" t="s">
        <v>297</v>
      </c>
      <c r="L53" s="87">
        <v>9600194662</v>
      </c>
      <c r="M53" s="72">
        <v>1045833</v>
      </c>
      <c r="N53" s="66">
        <f t="shared" si="8"/>
        <v>1045833</v>
      </c>
      <c r="O53" s="137">
        <v>45175</v>
      </c>
      <c r="P53" s="72">
        <f t="shared" si="9"/>
        <v>1058204</v>
      </c>
      <c r="Q53" s="72">
        <f t="shared" si="10"/>
        <v>1058204</v>
      </c>
      <c r="R53" s="129">
        <f t="shared" si="11"/>
        <v>1058204</v>
      </c>
      <c r="S53" s="204" t="e">
        <f t="shared" si="7"/>
        <v>#REF!</v>
      </c>
      <c r="T53" s="125"/>
      <c r="U53" s="126">
        <f t="shared" si="5"/>
        <v>116</v>
      </c>
      <c r="V53" s="127">
        <f t="shared" si="6"/>
        <v>45291</v>
      </c>
      <c r="W53" s="128">
        <f>VLOOKUP(V53,IPC!$B$9:$D$855,3,2)</f>
        <v>137.72</v>
      </c>
      <c r="X53" s="128">
        <f>VLOOKUP(O53,IPC!$B$9:$D$855,3,1)</f>
        <v>136.11000000000001</v>
      </c>
    </row>
    <row r="54" spans="1:24" s="67" customFormat="1" ht="26.4" x14ac:dyDescent="0.25">
      <c r="A54" s="67" t="s">
        <v>76</v>
      </c>
      <c r="B54" s="134" t="s">
        <v>28</v>
      </c>
      <c r="C54" s="192">
        <v>1</v>
      </c>
      <c r="D54" s="295" t="s">
        <v>256</v>
      </c>
      <c r="E54" s="288">
        <v>860003020</v>
      </c>
      <c r="F54" s="78" t="s">
        <v>262</v>
      </c>
      <c r="G54" s="79" t="s">
        <v>239</v>
      </c>
      <c r="H54" s="201" t="s">
        <v>281</v>
      </c>
      <c r="I54" s="69" t="s">
        <v>248</v>
      </c>
      <c r="J54" s="77" t="s">
        <v>217</v>
      </c>
      <c r="K54" s="201" t="s">
        <v>298</v>
      </c>
      <c r="L54" s="193">
        <v>9600194662</v>
      </c>
      <c r="M54" s="123">
        <v>1045833</v>
      </c>
      <c r="N54" s="122">
        <f t="shared" si="8"/>
        <v>1045833</v>
      </c>
      <c r="O54" s="145">
        <v>45205</v>
      </c>
      <c r="P54" s="123">
        <f t="shared" si="9"/>
        <v>1055567</v>
      </c>
      <c r="Q54" s="123">
        <f t="shared" si="10"/>
        <v>1055567</v>
      </c>
      <c r="R54" s="124">
        <f t="shared" si="11"/>
        <v>1055567</v>
      </c>
      <c r="S54" s="204" t="e">
        <f t="shared" si="7"/>
        <v>#REF!</v>
      </c>
      <c r="T54" s="125"/>
      <c r="U54" s="126">
        <f t="shared" si="5"/>
        <v>86</v>
      </c>
      <c r="V54" s="127">
        <f t="shared" si="6"/>
        <v>45291</v>
      </c>
      <c r="W54" s="128">
        <f>VLOOKUP(V54,IPC!$B$9:$D$855,3,2)</f>
        <v>137.72</v>
      </c>
      <c r="X54" s="128">
        <f>VLOOKUP(O54,IPC!$B$9:$D$855,3,1)</f>
        <v>136.44999999999999</v>
      </c>
    </row>
    <row r="55" spans="1:24" s="67" customFormat="1" ht="26.4" x14ac:dyDescent="0.25">
      <c r="A55" s="67" t="s">
        <v>76</v>
      </c>
      <c r="B55" s="68" t="s">
        <v>28</v>
      </c>
      <c r="C55" s="192">
        <v>1</v>
      </c>
      <c r="D55" s="296" t="s">
        <v>256</v>
      </c>
      <c r="E55" s="288">
        <v>860003020</v>
      </c>
      <c r="F55" s="83" t="s">
        <v>262</v>
      </c>
      <c r="G55" s="79" t="s">
        <v>239</v>
      </c>
      <c r="H55" s="121" t="s">
        <v>281</v>
      </c>
      <c r="I55" s="69" t="s">
        <v>248</v>
      </c>
      <c r="J55" s="77" t="s">
        <v>217</v>
      </c>
      <c r="K55" s="121" t="s">
        <v>1844</v>
      </c>
      <c r="L55" s="87">
        <v>9600194662</v>
      </c>
      <c r="M55" s="72">
        <v>1045833</v>
      </c>
      <c r="N55" s="66">
        <f t="shared" si="8"/>
        <v>1045833</v>
      </c>
      <c r="O55" s="137">
        <v>45236</v>
      </c>
      <c r="P55" s="72">
        <f t="shared" si="9"/>
        <v>1050639</v>
      </c>
      <c r="Q55" s="72">
        <f t="shared" si="10"/>
        <v>1050639</v>
      </c>
      <c r="R55" s="129">
        <f t="shared" si="11"/>
        <v>1050639</v>
      </c>
      <c r="S55" s="204" t="e">
        <f t="shared" si="7"/>
        <v>#REF!</v>
      </c>
      <c r="T55" s="125"/>
      <c r="U55" s="126">
        <f t="shared" si="5"/>
        <v>55</v>
      </c>
      <c r="V55" s="127">
        <f t="shared" si="6"/>
        <v>45291</v>
      </c>
      <c r="W55" s="128">
        <f>VLOOKUP(V55,IPC!$B$9:$D$855,3,2)</f>
        <v>137.72</v>
      </c>
      <c r="X55" s="128">
        <f>VLOOKUP(O55,IPC!$B$9:$D$855,3,1)</f>
        <v>137.09</v>
      </c>
    </row>
    <row r="56" spans="1:24" s="67" customFormat="1" ht="26.4" x14ac:dyDescent="0.25">
      <c r="A56" s="67" t="s">
        <v>76</v>
      </c>
      <c r="B56" s="68" t="s">
        <v>28</v>
      </c>
      <c r="C56" s="192">
        <v>1</v>
      </c>
      <c r="D56" s="296" t="s">
        <v>256</v>
      </c>
      <c r="E56" s="288">
        <v>860003020</v>
      </c>
      <c r="F56" s="83" t="s">
        <v>262</v>
      </c>
      <c r="G56" s="79" t="s">
        <v>239</v>
      </c>
      <c r="H56" s="121" t="s">
        <v>281</v>
      </c>
      <c r="I56" s="69" t="s">
        <v>248</v>
      </c>
      <c r="J56" s="77" t="s">
        <v>217</v>
      </c>
      <c r="K56" s="121" t="s">
        <v>1845</v>
      </c>
      <c r="L56" s="87">
        <v>9600194662</v>
      </c>
      <c r="M56" s="72">
        <v>1045833</v>
      </c>
      <c r="N56" s="66">
        <f t="shared" si="8"/>
        <v>1045833</v>
      </c>
      <c r="O56" s="137">
        <v>45266</v>
      </c>
      <c r="P56" s="72">
        <f t="shared" si="9"/>
        <v>1045833</v>
      </c>
      <c r="Q56" s="72">
        <f t="shared" si="10"/>
        <v>1045833</v>
      </c>
      <c r="R56" s="129">
        <f t="shared" si="11"/>
        <v>1045833</v>
      </c>
      <c r="S56" s="204" t="e">
        <f t="shared" si="7"/>
        <v>#REF!</v>
      </c>
      <c r="T56" s="125"/>
      <c r="U56" s="126">
        <f t="shared" si="5"/>
        <v>25</v>
      </c>
      <c r="V56" s="127">
        <f t="shared" si="6"/>
        <v>45291</v>
      </c>
      <c r="W56" s="128">
        <f>VLOOKUP(V56,IPC!$B$9:$D$855,3,2)</f>
        <v>137.72</v>
      </c>
      <c r="X56" s="128">
        <f>VLOOKUP(O56,IPC!$B$9:$D$855,3,1)</f>
        <v>137.72</v>
      </c>
    </row>
    <row r="57" spans="1:24" s="67" customFormat="1" ht="26.4" x14ac:dyDescent="0.25">
      <c r="A57" s="67" t="s">
        <v>76</v>
      </c>
      <c r="B57" s="68" t="s">
        <v>28</v>
      </c>
      <c r="C57" s="192">
        <v>1</v>
      </c>
      <c r="D57" s="296" t="s">
        <v>256</v>
      </c>
      <c r="E57" s="288">
        <v>860003020</v>
      </c>
      <c r="F57" s="83" t="s">
        <v>262</v>
      </c>
      <c r="G57" s="79" t="s">
        <v>239</v>
      </c>
      <c r="H57" s="121" t="s">
        <v>281</v>
      </c>
      <c r="I57" s="69" t="s">
        <v>248</v>
      </c>
      <c r="J57" s="77" t="s">
        <v>217</v>
      </c>
      <c r="K57" s="121" t="s">
        <v>299</v>
      </c>
      <c r="L57" s="87">
        <v>9600194662</v>
      </c>
      <c r="M57" s="72">
        <v>15687503</v>
      </c>
      <c r="N57" s="66">
        <f t="shared" si="8"/>
        <v>0</v>
      </c>
      <c r="O57" s="137">
        <v>45722</v>
      </c>
      <c r="P57" s="72">
        <f t="shared" si="9"/>
        <v>0</v>
      </c>
      <c r="Q57" s="72">
        <f t="shared" si="10"/>
        <v>15687503</v>
      </c>
      <c r="R57" s="129">
        <f t="shared" si="11"/>
        <v>15687503</v>
      </c>
      <c r="S57" s="204" t="e">
        <f t="shared" si="7"/>
        <v>#REF!</v>
      </c>
      <c r="T57" s="125"/>
      <c r="U57" s="126">
        <f t="shared" si="5"/>
        <v>-431</v>
      </c>
      <c r="V57" s="127">
        <f t="shared" si="6"/>
        <v>45291</v>
      </c>
      <c r="W57" s="128">
        <f>VLOOKUP(V57,IPC!$B$9:$D$855,3,2)</f>
        <v>137.72</v>
      </c>
      <c r="X57" s="128">
        <f>VLOOKUP(O57,IPC!$B$9:$D$855,3,1)</f>
        <v>141.47999999999999</v>
      </c>
    </row>
    <row r="58" spans="1:24" s="67" customFormat="1" ht="26.4" x14ac:dyDescent="0.25">
      <c r="A58" s="67" t="s">
        <v>76</v>
      </c>
      <c r="B58" s="68" t="s">
        <v>28</v>
      </c>
      <c r="C58" s="192">
        <v>1</v>
      </c>
      <c r="D58" s="296" t="s">
        <v>256</v>
      </c>
      <c r="E58" s="288">
        <v>860003020</v>
      </c>
      <c r="F58" s="83" t="s">
        <v>262</v>
      </c>
      <c r="G58" s="79" t="s">
        <v>239</v>
      </c>
      <c r="H58" s="121" t="s">
        <v>281</v>
      </c>
      <c r="I58" s="69" t="s">
        <v>248</v>
      </c>
      <c r="J58" s="77" t="s">
        <v>217</v>
      </c>
      <c r="K58" s="121" t="s">
        <v>300</v>
      </c>
      <c r="L58" s="87">
        <v>9600194654</v>
      </c>
      <c r="M58" s="72">
        <v>2227531</v>
      </c>
      <c r="N58" s="66">
        <f t="shared" si="8"/>
        <v>2227531</v>
      </c>
      <c r="O58" s="137">
        <v>45083</v>
      </c>
      <c r="P58" s="72">
        <f t="shared" si="9"/>
        <v>2293135</v>
      </c>
      <c r="Q58" s="72">
        <f t="shared" si="10"/>
        <v>2293135</v>
      </c>
      <c r="R58" s="129">
        <f t="shared" si="11"/>
        <v>2293135</v>
      </c>
      <c r="S58" s="204" t="e">
        <f t="shared" si="7"/>
        <v>#REF!</v>
      </c>
      <c r="T58" s="125"/>
      <c r="U58" s="126">
        <f t="shared" si="5"/>
        <v>208</v>
      </c>
      <c r="V58" s="127">
        <f t="shared" si="6"/>
        <v>45291</v>
      </c>
      <c r="W58" s="128">
        <f>VLOOKUP(V58,IPC!$B$9:$D$855,3,2)</f>
        <v>137.72</v>
      </c>
      <c r="X58" s="128">
        <f>VLOOKUP(O58,IPC!$B$9:$D$855,3,1)</f>
        <v>133.78</v>
      </c>
    </row>
    <row r="59" spans="1:24" s="67" customFormat="1" ht="26.4" x14ac:dyDescent="0.25">
      <c r="A59" s="67" t="s">
        <v>76</v>
      </c>
      <c r="B59" s="68" t="s">
        <v>28</v>
      </c>
      <c r="C59" s="192">
        <v>1</v>
      </c>
      <c r="D59" s="296" t="s">
        <v>256</v>
      </c>
      <c r="E59" s="288">
        <v>860003020</v>
      </c>
      <c r="F59" s="83" t="s">
        <v>262</v>
      </c>
      <c r="G59" s="79" t="s">
        <v>239</v>
      </c>
      <c r="H59" s="121" t="s">
        <v>281</v>
      </c>
      <c r="I59" s="69" t="s">
        <v>248</v>
      </c>
      <c r="J59" s="77" t="s">
        <v>217</v>
      </c>
      <c r="K59" s="121" t="s">
        <v>301</v>
      </c>
      <c r="L59" s="87">
        <v>9600194654</v>
      </c>
      <c r="M59" s="72">
        <v>2227531</v>
      </c>
      <c r="N59" s="66">
        <f t="shared" si="8"/>
        <v>2227531</v>
      </c>
      <c r="O59" s="137">
        <v>45113</v>
      </c>
      <c r="P59" s="72">
        <f t="shared" si="9"/>
        <v>2281707</v>
      </c>
      <c r="Q59" s="72">
        <f t="shared" si="10"/>
        <v>2281707</v>
      </c>
      <c r="R59" s="129">
        <f t="shared" si="11"/>
        <v>2281707</v>
      </c>
      <c r="S59" s="204" t="e">
        <f t="shared" si="7"/>
        <v>#REF!</v>
      </c>
      <c r="T59" s="125"/>
      <c r="U59" s="126">
        <f t="shared" si="5"/>
        <v>178</v>
      </c>
      <c r="V59" s="127">
        <f t="shared" si="6"/>
        <v>45291</v>
      </c>
      <c r="W59" s="128">
        <f>VLOOKUP(V59,IPC!$B$9:$D$855,3,2)</f>
        <v>137.72</v>
      </c>
      <c r="X59" s="128">
        <f>VLOOKUP(O59,IPC!$B$9:$D$855,3,1)</f>
        <v>134.44999999999999</v>
      </c>
    </row>
    <row r="60" spans="1:24" s="67" customFormat="1" ht="26.4" x14ac:dyDescent="0.25">
      <c r="A60" s="67" t="s">
        <v>76</v>
      </c>
      <c r="B60" s="68" t="s">
        <v>28</v>
      </c>
      <c r="C60" s="192">
        <v>1</v>
      </c>
      <c r="D60" s="296" t="s">
        <v>256</v>
      </c>
      <c r="E60" s="288">
        <v>860003020</v>
      </c>
      <c r="F60" s="83" t="s">
        <v>262</v>
      </c>
      <c r="G60" s="79" t="s">
        <v>239</v>
      </c>
      <c r="H60" s="121" t="s">
        <v>281</v>
      </c>
      <c r="I60" s="69" t="s">
        <v>248</v>
      </c>
      <c r="J60" s="77" t="s">
        <v>217</v>
      </c>
      <c r="K60" s="121" t="s">
        <v>302</v>
      </c>
      <c r="L60" s="87">
        <v>9600194654</v>
      </c>
      <c r="M60" s="72">
        <v>2227531</v>
      </c>
      <c r="N60" s="66">
        <f t="shared" si="8"/>
        <v>2227531</v>
      </c>
      <c r="O60" s="137">
        <v>45144</v>
      </c>
      <c r="P60" s="72">
        <f t="shared" si="9"/>
        <v>2265866</v>
      </c>
      <c r="Q60" s="72">
        <f t="shared" si="10"/>
        <v>2265866</v>
      </c>
      <c r="R60" s="129">
        <f t="shared" si="11"/>
        <v>2265866</v>
      </c>
      <c r="S60" s="204" t="e">
        <f t="shared" si="7"/>
        <v>#REF!</v>
      </c>
      <c r="T60" s="125"/>
      <c r="U60" s="126">
        <f t="shared" si="5"/>
        <v>147</v>
      </c>
      <c r="V60" s="127">
        <f t="shared" si="6"/>
        <v>45291</v>
      </c>
      <c r="W60" s="128">
        <f>VLOOKUP(V60,IPC!$B$9:$D$855,3,2)</f>
        <v>137.72</v>
      </c>
      <c r="X60" s="128">
        <f>VLOOKUP(O60,IPC!$B$9:$D$855,3,1)</f>
        <v>135.38999999999999</v>
      </c>
    </row>
    <row r="61" spans="1:24" s="67" customFormat="1" ht="26.4" x14ac:dyDescent="0.25">
      <c r="A61" s="67" t="s">
        <v>76</v>
      </c>
      <c r="B61" s="68" t="s">
        <v>28</v>
      </c>
      <c r="C61" s="192">
        <v>1</v>
      </c>
      <c r="D61" s="296" t="s">
        <v>256</v>
      </c>
      <c r="E61" s="288">
        <v>860003020</v>
      </c>
      <c r="F61" s="83" t="s">
        <v>262</v>
      </c>
      <c r="G61" s="79" t="s">
        <v>239</v>
      </c>
      <c r="H61" s="121" t="s">
        <v>281</v>
      </c>
      <c r="I61" s="69" t="s">
        <v>248</v>
      </c>
      <c r="J61" s="77" t="s">
        <v>217</v>
      </c>
      <c r="K61" s="121" t="s">
        <v>303</v>
      </c>
      <c r="L61" s="87">
        <v>9600194654</v>
      </c>
      <c r="M61" s="72">
        <v>2227531</v>
      </c>
      <c r="N61" s="66">
        <f t="shared" si="8"/>
        <v>2227531</v>
      </c>
      <c r="O61" s="137">
        <v>45175</v>
      </c>
      <c r="P61" s="72">
        <f t="shared" si="9"/>
        <v>2253880</v>
      </c>
      <c r="Q61" s="72">
        <f t="shared" si="10"/>
        <v>2253880</v>
      </c>
      <c r="R61" s="129">
        <f t="shared" si="11"/>
        <v>2253880</v>
      </c>
      <c r="S61" s="204" t="e">
        <f t="shared" si="7"/>
        <v>#REF!</v>
      </c>
      <c r="T61" s="125"/>
      <c r="U61" s="126">
        <f t="shared" si="5"/>
        <v>116</v>
      </c>
      <c r="V61" s="127">
        <f t="shared" si="6"/>
        <v>45291</v>
      </c>
      <c r="W61" s="128">
        <f>VLOOKUP(V61,IPC!$B$9:$D$855,3,2)</f>
        <v>137.72</v>
      </c>
      <c r="X61" s="128">
        <f>VLOOKUP(O61,IPC!$B$9:$D$855,3,1)</f>
        <v>136.11000000000001</v>
      </c>
    </row>
    <row r="62" spans="1:24" s="67" customFormat="1" ht="26.4" x14ac:dyDescent="0.25">
      <c r="A62" s="67" t="s">
        <v>76</v>
      </c>
      <c r="B62" s="68" t="s">
        <v>28</v>
      </c>
      <c r="C62" s="192">
        <v>1</v>
      </c>
      <c r="D62" s="296" t="s">
        <v>256</v>
      </c>
      <c r="E62" s="288">
        <v>860003020</v>
      </c>
      <c r="F62" s="83" t="s">
        <v>262</v>
      </c>
      <c r="G62" s="79" t="s">
        <v>239</v>
      </c>
      <c r="H62" s="121" t="s">
        <v>281</v>
      </c>
      <c r="I62" s="69" t="s">
        <v>248</v>
      </c>
      <c r="J62" s="77" t="s">
        <v>217</v>
      </c>
      <c r="K62" s="121" t="s">
        <v>304</v>
      </c>
      <c r="L62" s="87">
        <v>9600194654</v>
      </c>
      <c r="M62" s="72">
        <v>2227531</v>
      </c>
      <c r="N62" s="66">
        <f t="shared" si="8"/>
        <v>2227531</v>
      </c>
      <c r="O62" s="137">
        <v>45205</v>
      </c>
      <c r="P62" s="72">
        <f t="shared" si="9"/>
        <v>2248264</v>
      </c>
      <c r="Q62" s="72">
        <f t="shared" si="10"/>
        <v>2248264</v>
      </c>
      <c r="R62" s="129">
        <f t="shared" si="11"/>
        <v>2248264</v>
      </c>
      <c r="S62" s="204" t="e">
        <f t="shared" si="7"/>
        <v>#REF!</v>
      </c>
      <c r="T62" s="125"/>
      <c r="U62" s="126">
        <f t="shared" si="5"/>
        <v>86</v>
      </c>
      <c r="V62" s="127">
        <f t="shared" si="6"/>
        <v>45291</v>
      </c>
      <c r="W62" s="128">
        <f>VLOOKUP(V62,IPC!$B$9:$D$855,3,2)</f>
        <v>137.72</v>
      </c>
      <c r="X62" s="128">
        <f>VLOOKUP(O62,IPC!$B$9:$D$855,3,1)</f>
        <v>136.44999999999999</v>
      </c>
    </row>
    <row r="63" spans="1:24" s="67" customFormat="1" ht="26.4" x14ac:dyDescent="0.25">
      <c r="A63" s="67" t="s">
        <v>76</v>
      </c>
      <c r="B63" s="68" t="s">
        <v>28</v>
      </c>
      <c r="C63" s="192">
        <v>1</v>
      </c>
      <c r="D63" s="296" t="s">
        <v>256</v>
      </c>
      <c r="E63" s="288">
        <v>860003020</v>
      </c>
      <c r="F63" s="83" t="s">
        <v>262</v>
      </c>
      <c r="G63" s="79" t="s">
        <v>239</v>
      </c>
      <c r="H63" s="121" t="s">
        <v>281</v>
      </c>
      <c r="I63" s="69" t="s">
        <v>248</v>
      </c>
      <c r="J63" s="77" t="s">
        <v>217</v>
      </c>
      <c r="K63" s="121" t="s">
        <v>1678</v>
      </c>
      <c r="L63" s="87">
        <v>9600194654</v>
      </c>
      <c r="M63" s="72">
        <v>2227531</v>
      </c>
      <c r="N63" s="66">
        <f t="shared" si="8"/>
        <v>2227531</v>
      </c>
      <c r="O63" s="137">
        <v>45236</v>
      </c>
      <c r="P63" s="72">
        <f t="shared" si="9"/>
        <v>2237768</v>
      </c>
      <c r="Q63" s="72">
        <f t="shared" si="10"/>
        <v>2237768</v>
      </c>
      <c r="R63" s="129">
        <f t="shared" si="11"/>
        <v>2237768</v>
      </c>
      <c r="S63" s="204" t="e">
        <f t="shared" si="7"/>
        <v>#REF!</v>
      </c>
      <c r="T63" s="125"/>
      <c r="U63" s="126">
        <f t="shared" si="5"/>
        <v>55</v>
      </c>
      <c r="V63" s="127">
        <f t="shared" si="6"/>
        <v>45291</v>
      </c>
      <c r="W63" s="128">
        <f>VLOOKUP(V63,IPC!$B$9:$D$855,3,2)</f>
        <v>137.72</v>
      </c>
      <c r="X63" s="128">
        <f>VLOOKUP(O63,IPC!$B$9:$D$855,3,1)</f>
        <v>137.09</v>
      </c>
    </row>
    <row r="64" spans="1:24" s="67" customFormat="1" ht="26.4" x14ac:dyDescent="0.25">
      <c r="A64" s="67" t="s">
        <v>76</v>
      </c>
      <c r="B64" s="68" t="s">
        <v>28</v>
      </c>
      <c r="C64" s="192">
        <v>1</v>
      </c>
      <c r="D64" s="296" t="s">
        <v>256</v>
      </c>
      <c r="E64" s="288">
        <v>860003020</v>
      </c>
      <c r="F64" s="83" t="s">
        <v>262</v>
      </c>
      <c r="G64" s="79" t="s">
        <v>239</v>
      </c>
      <c r="H64" s="121" t="s">
        <v>281</v>
      </c>
      <c r="I64" s="69" t="s">
        <v>248</v>
      </c>
      <c r="J64" s="77" t="s">
        <v>217</v>
      </c>
      <c r="K64" s="121" t="s">
        <v>1846</v>
      </c>
      <c r="L64" s="87">
        <v>9600194654</v>
      </c>
      <c r="M64" s="72">
        <v>2227531</v>
      </c>
      <c r="N64" s="66">
        <f t="shared" si="8"/>
        <v>2227531</v>
      </c>
      <c r="O64" s="137">
        <v>45266</v>
      </c>
      <c r="P64" s="72">
        <f t="shared" si="9"/>
        <v>2227531</v>
      </c>
      <c r="Q64" s="72">
        <f t="shared" si="10"/>
        <v>2227531</v>
      </c>
      <c r="R64" s="129">
        <f t="shared" si="11"/>
        <v>2227531</v>
      </c>
      <c r="S64" s="204" t="e">
        <f t="shared" si="7"/>
        <v>#REF!</v>
      </c>
      <c r="T64" s="125"/>
      <c r="U64" s="126">
        <f t="shared" si="5"/>
        <v>25</v>
      </c>
      <c r="V64" s="127">
        <f t="shared" si="6"/>
        <v>45291</v>
      </c>
      <c r="W64" s="128">
        <f>VLOOKUP(V64,IPC!$B$9:$D$855,3,2)</f>
        <v>137.72</v>
      </c>
      <c r="X64" s="128">
        <f>VLOOKUP(O64,IPC!$B$9:$D$855,3,1)</f>
        <v>137.72</v>
      </c>
    </row>
    <row r="65" spans="1:24" s="67" customFormat="1" ht="26.4" x14ac:dyDescent="0.25">
      <c r="A65" s="67" t="s">
        <v>76</v>
      </c>
      <c r="B65" s="68" t="s">
        <v>28</v>
      </c>
      <c r="C65" s="192">
        <v>1</v>
      </c>
      <c r="D65" s="296" t="s">
        <v>256</v>
      </c>
      <c r="E65" s="288">
        <v>860003020</v>
      </c>
      <c r="F65" s="83" t="s">
        <v>262</v>
      </c>
      <c r="G65" s="79" t="s">
        <v>239</v>
      </c>
      <c r="H65" s="121" t="s">
        <v>281</v>
      </c>
      <c r="I65" s="69" t="s">
        <v>248</v>
      </c>
      <c r="J65" s="77" t="s">
        <v>217</v>
      </c>
      <c r="K65" s="121" t="s">
        <v>305</v>
      </c>
      <c r="L65" s="87">
        <v>9600194654</v>
      </c>
      <c r="M65" s="72">
        <v>164837281</v>
      </c>
      <c r="N65" s="66">
        <f t="shared" si="8"/>
        <v>0</v>
      </c>
      <c r="O65" s="137">
        <v>47640</v>
      </c>
      <c r="P65" s="72">
        <f t="shared" si="9"/>
        <v>0</v>
      </c>
      <c r="Q65" s="72">
        <f t="shared" si="10"/>
        <v>164837281</v>
      </c>
      <c r="R65" s="129">
        <f t="shared" si="11"/>
        <v>164837281</v>
      </c>
      <c r="S65" s="204" t="e">
        <f t="shared" si="7"/>
        <v>#REF!</v>
      </c>
      <c r="T65" s="125"/>
      <c r="U65" s="126">
        <f t="shared" si="5"/>
        <v>-2349</v>
      </c>
      <c r="V65" s="127">
        <f t="shared" si="6"/>
        <v>45291</v>
      </c>
      <c r="W65" s="128">
        <f>VLOOKUP(V65,IPC!$B$9:$D$855,3,2)</f>
        <v>137.72</v>
      </c>
      <c r="X65" s="128">
        <f>VLOOKUP(O65,IPC!$B$9:$D$855,3,1)</f>
        <v>141.47999999999999</v>
      </c>
    </row>
    <row r="66" spans="1:24" s="67" customFormat="1" ht="26.4" x14ac:dyDescent="0.25">
      <c r="A66" s="67" t="s">
        <v>76</v>
      </c>
      <c r="B66" s="68" t="s">
        <v>28</v>
      </c>
      <c r="C66" s="192">
        <v>2</v>
      </c>
      <c r="D66" s="296" t="s">
        <v>257</v>
      </c>
      <c r="E66" s="288">
        <v>860043186</v>
      </c>
      <c r="F66" s="83" t="s">
        <v>263</v>
      </c>
      <c r="G66" s="79" t="s">
        <v>239</v>
      </c>
      <c r="H66" s="121" t="s">
        <v>282</v>
      </c>
      <c r="I66" s="69" t="s">
        <v>248</v>
      </c>
      <c r="J66" s="77" t="s">
        <v>217</v>
      </c>
      <c r="K66" s="121" t="s">
        <v>306</v>
      </c>
      <c r="L66" s="87">
        <v>111000203497</v>
      </c>
      <c r="M66" s="72">
        <v>4791833</v>
      </c>
      <c r="N66" s="66">
        <f t="shared" si="8"/>
        <v>4791833</v>
      </c>
      <c r="O66" s="137">
        <v>45075</v>
      </c>
      <c r="P66" s="72">
        <f t="shared" si="9"/>
        <v>4947753</v>
      </c>
      <c r="Q66" s="72">
        <f t="shared" si="10"/>
        <v>4947753</v>
      </c>
      <c r="R66" s="129">
        <f t="shared" si="11"/>
        <v>4947753</v>
      </c>
      <c r="S66" s="204" t="e">
        <f t="shared" si="7"/>
        <v>#REF!</v>
      </c>
      <c r="T66" s="125"/>
      <c r="U66" s="126">
        <f t="shared" si="5"/>
        <v>216</v>
      </c>
      <c r="V66" s="127">
        <f t="shared" si="6"/>
        <v>45291</v>
      </c>
      <c r="W66" s="128">
        <f>VLOOKUP(V66,IPC!$B$9:$D$855,3,2)</f>
        <v>137.72</v>
      </c>
      <c r="X66" s="128">
        <f>VLOOKUP(O66,IPC!$B$9:$D$855,3,1)</f>
        <v>133.38</v>
      </c>
    </row>
    <row r="67" spans="1:24" s="67" customFormat="1" ht="26.4" x14ac:dyDescent="0.25">
      <c r="A67" s="67" t="s">
        <v>76</v>
      </c>
      <c r="B67" s="68" t="s">
        <v>28</v>
      </c>
      <c r="C67" s="192">
        <v>2</v>
      </c>
      <c r="D67" s="296" t="s">
        <v>257</v>
      </c>
      <c r="E67" s="288">
        <v>860043186</v>
      </c>
      <c r="F67" s="83" t="s">
        <v>263</v>
      </c>
      <c r="G67" s="79" t="s">
        <v>239</v>
      </c>
      <c r="H67" s="121" t="s">
        <v>282</v>
      </c>
      <c r="I67" s="69" t="s">
        <v>248</v>
      </c>
      <c r="J67" s="77" t="s">
        <v>217</v>
      </c>
      <c r="K67" s="121" t="s">
        <v>307</v>
      </c>
      <c r="L67" s="87">
        <v>111000203497</v>
      </c>
      <c r="M67" s="72">
        <v>4791833</v>
      </c>
      <c r="N67" s="66">
        <f t="shared" si="8"/>
        <v>4791833</v>
      </c>
      <c r="O67" s="137">
        <v>45106</v>
      </c>
      <c r="P67" s="72">
        <f t="shared" si="9"/>
        <v>4932959</v>
      </c>
      <c r="Q67" s="72">
        <f t="shared" si="10"/>
        <v>4932959</v>
      </c>
      <c r="R67" s="129">
        <f t="shared" si="11"/>
        <v>4932959</v>
      </c>
      <c r="S67" s="204" t="e">
        <f t="shared" si="7"/>
        <v>#REF!</v>
      </c>
      <c r="T67" s="125"/>
      <c r="U67" s="126">
        <f t="shared" si="5"/>
        <v>185</v>
      </c>
      <c r="V67" s="127">
        <f t="shared" si="6"/>
        <v>45291</v>
      </c>
      <c r="W67" s="128">
        <f>VLOOKUP(V67,IPC!$B$9:$D$855,3,2)</f>
        <v>137.72</v>
      </c>
      <c r="X67" s="128">
        <f>VLOOKUP(O67,IPC!$B$9:$D$855,3,1)</f>
        <v>133.78</v>
      </c>
    </row>
    <row r="68" spans="1:24" s="67" customFormat="1" ht="26.4" x14ac:dyDescent="0.25">
      <c r="A68" s="67" t="s">
        <v>76</v>
      </c>
      <c r="B68" s="134" t="s">
        <v>28</v>
      </c>
      <c r="C68" s="192">
        <v>2</v>
      </c>
      <c r="D68" s="295" t="s">
        <v>257</v>
      </c>
      <c r="E68" s="287">
        <v>860043186</v>
      </c>
      <c r="F68" s="78" t="s">
        <v>263</v>
      </c>
      <c r="G68" s="79" t="s">
        <v>239</v>
      </c>
      <c r="H68" s="201" t="s">
        <v>282</v>
      </c>
      <c r="I68" s="69" t="s">
        <v>248</v>
      </c>
      <c r="J68" s="77" t="s">
        <v>217</v>
      </c>
      <c r="K68" s="201" t="s">
        <v>308</v>
      </c>
      <c r="L68" s="193">
        <v>111000203497</v>
      </c>
      <c r="M68" s="123">
        <v>4791833</v>
      </c>
      <c r="N68" s="122">
        <f>IF(U68&gt;1,M68,0)</f>
        <v>4791833</v>
      </c>
      <c r="O68" s="145">
        <v>45136</v>
      </c>
      <c r="P68" s="123">
        <f>IFERROR(ROUND((N68*(W68/X68)),0),0)</f>
        <v>4908377</v>
      </c>
      <c r="Q68" s="123">
        <f>+P68-N68+M68</f>
        <v>4908377</v>
      </c>
      <c r="R68" s="124">
        <f>+Q68</f>
        <v>4908377</v>
      </c>
      <c r="S68" s="204" t="e">
        <f t="shared" si="7"/>
        <v>#REF!</v>
      </c>
      <c r="T68" s="125"/>
      <c r="U68" s="126">
        <f t="shared" si="5"/>
        <v>155</v>
      </c>
      <c r="V68" s="127">
        <f t="shared" si="6"/>
        <v>45291</v>
      </c>
      <c r="W68" s="128">
        <f>VLOOKUP(V68,IPC!$B$9:$D$855,3,2)</f>
        <v>137.72</v>
      </c>
      <c r="X68" s="128">
        <f>VLOOKUP(O68,IPC!$B$9:$D$855,3,1)</f>
        <v>134.44999999999999</v>
      </c>
    </row>
    <row r="69" spans="1:24" s="67" customFormat="1" ht="26.4" x14ac:dyDescent="0.25">
      <c r="A69" s="67" t="s">
        <v>76</v>
      </c>
      <c r="B69" s="68" t="s">
        <v>28</v>
      </c>
      <c r="C69" s="192">
        <v>2</v>
      </c>
      <c r="D69" s="296" t="s">
        <v>257</v>
      </c>
      <c r="E69" s="288">
        <v>860043186</v>
      </c>
      <c r="F69" s="83" t="s">
        <v>263</v>
      </c>
      <c r="G69" s="79" t="s">
        <v>239</v>
      </c>
      <c r="H69" s="121" t="s">
        <v>282</v>
      </c>
      <c r="I69" s="69" t="s">
        <v>248</v>
      </c>
      <c r="J69" s="77" t="s">
        <v>217</v>
      </c>
      <c r="K69" s="121" t="s">
        <v>309</v>
      </c>
      <c r="L69" s="87">
        <v>111000203497</v>
      </c>
      <c r="M69" s="72">
        <v>4791833</v>
      </c>
      <c r="N69" s="66">
        <f>IF(U69&gt;1,M69,0)</f>
        <v>4791833</v>
      </c>
      <c r="O69" s="137">
        <v>45167</v>
      </c>
      <c r="P69" s="72">
        <f>IFERROR(ROUND((N69*(W69/X69)),0),0)</f>
        <v>4874298</v>
      </c>
      <c r="Q69" s="72">
        <f>+P69-N69+M69</f>
        <v>4874298</v>
      </c>
      <c r="R69" s="129">
        <f>+Q69</f>
        <v>4874298</v>
      </c>
      <c r="S69" s="204" t="e">
        <f t="shared" si="7"/>
        <v>#REF!</v>
      </c>
      <c r="T69" s="125"/>
      <c r="U69" s="126">
        <f t="shared" si="5"/>
        <v>124</v>
      </c>
      <c r="V69" s="127">
        <f t="shared" si="6"/>
        <v>45291</v>
      </c>
      <c r="W69" s="128">
        <f>VLOOKUP(V69,IPC!$B$9:$D$855,3,2)</f>
        <v>137.72</v>
      </c>
      <c r="X69" s="128">
        <f>VLOOKUP(O69,IPC!$B$9:$D$855,3,1)</f>
        <v>135.38999999999999</v>
      </c>
    </row>
    <row r="70" spans="1:24" s="67" customFormat="1" ht="26.4" x14ac:dyDescent="0.25">
      <c r="A70" s="67" t="s">
        <v>76</v>
      </c>
      <c r="B70" s="68" t="s">
        <v>28</v>
      </c>
      <c r="C70" s="192">
        <v>2</v>
      </c>
      <c r="D70" s="296" t="s">
        <v>257</v>
      </c>
      <c r="E70" s="288">
        <v>860043186</v>
      </c>
      <c r="F70" s="83" t="s">
        <v>263</v>
      </c>
      <c r="G70" s="79" t="s">
        <v>239</v>
      </c>
      <c r="H70" s="121" t="s">
        <v>282</v>
      </c>
      <c r="I70" s="69" t="s">
        <v>248</v>
      </c>
      <c r="J70" s="77" t="s">
        <v>217</v>
      </c>
      <c r="K70" s="121" t="s">
        <v>310</v>
      </c>
      <c r="L70" s="87">
        <v>111000203497</v>
      </c>
      <c r="M70" s="72">
        <v>4791833</v>
      </c>
      <c r="N70" s="66">
        <f>IF(U70&gt;1,M70,0)</f>
        <v>4791833</v>
      </c>
      <c r="O70" s="137">
        <v>45198</v>
      </c>
      <c r="P70" s="72">
        <f>IFERROR(ROUND((N70*(W70/X70)),0),0)</f>
        <v>4848514</v>
      </c>
      <c r="Q70" s="72">
        <f>+P70-N70+M70</f>
        <v>4848514</v>
      </c>
      <c r="R70" s="129">
        <f>+Q70</f>
        <v>4848514</v>
      </c>
      <c r="S70" s="204" t="e">
        <f t="shared" si="7"/>
        <v>#REF!</v>
      </c>
      <c r="T70" s="125"/>
      <c r="U70" s="126">
        <f t="shared" si="5"/>
        <v>93</v>
      </c>
      <c r="V70" s="127">
        <f t="shared" si="6"/>
        <v>45291</v>
      </c>
      <c r="W70" s="128">
        <f>VLOOKUP(V70,IPC!$B$9:$D$855,3,2)</f>
        <v>137.72</v>
      </c>
      <c r="X70" s="128">
        <f>VLOOKUP(O70,IPC!$B$9:$D$855,3,1)</f>
        <v>136.11000000000001</v>
      </c>
    </row>
    <row r="71" spans="1:24" s="67" customFormat="1" ht="26.4" x14ac:dyDescent="0.25">
      <c r="A71" s="67" t="s">
        <v>76</v>
      </c>
      <c r="B71" s="68" t="s">
        <v>28</v>
      </c>
      <c r="C71" s="192">
        <v>2</v>
      </c>
      <c r="D71" s="296" t="s">
        <v>257</v>
      </c>
      <c r="E71" s="288">
        <v>860043186</v>
      </c>
      <c r="F71" s="83" t="s">
        <v>263</v>
      </c>
      <c r="G71" s="79" t="s">
        <v>239</v>
      </c>
      <c r="H71" s="121" t="s">
        <v>282</v>
      </c>
      <c r="I71" s="69" t="s">
        <v>248</v>
      </c>
      <c r="J71" s="77" t="s">
        <v>217</v>
      </c>
      <c r="K71" s="121" t="s">
        <v>311</v>
      </c>
      <c r="L71" s="87">
        <v>111000203497</v>
      </c>
      <c r="M71" s="72">
        <v>4791833</v>
      </c>
      <c r="N71" s="66">
        <f>IF(U71&gt;1,M71,0)</f>
        <v>4791833</v>
      </c>
      <c r="O71" s="137">
        <v>45228</v>
      </c>
      <c r="P71" s="72">
        <f>IFERROR(ROUND((N71*(W71/X71)),0),0)</f>
        <v>4836433</v>
      </c>
      <c r="Q71" s="72">
        <f>+P71-N71+M71</f>
        <v>4836433</v>
      </c>
      <c r="R71" s="129">
        <f>+Q71</f>
        <v>4836433</v>
      </c>
      <c r="S71" s="204" t="e">
        <f t="shared" si="7"/>
        <v>#REF!</v>
      </c>
      <c r="T71" s="125"/>
      <c r="U71" s="126">
        <f t="shared" si="5"/>
        <v>63</v>
      </c>
      <c r="V71" s="127">
        <f t="shared" si="6"/>
        <v>45291</v>
      </c>
      <c r="W71" s="128">
        <f>VLOOKUP(V71,IPC!$B$9:$D$855,3,2)</f>
        <v>137.72</v>
      </c>
      <c r="X71" s="128">
        <f>VLOOKUP(O71,IPC!$B$9:$D$855,3,1)</f>
        <v>136.44999999999999</v>
      </c>
    </row>
    <row r="72" spans="1:24" s="67" customFormat="1" ht="26.4" x14ac:dyDescent="0.25">
      <c r="A72" s="67" t="s">
        <v>76</v>
      </c>
      <c r="B72" s="68" t="s">
        <v>28</v>
      </c>
      <c r="C72" s="192">
        <v>2</v>
      </c>
      <c r="D72" s="296" t="s">
        <v>257</v>
      </c>
      <c r="E72" s="288">
        <v>860043186</v>
      </c>
      <c r="F72" s="83" t="s">
        <v>263</v>
      </c>
      <c r="G72" s="79" t="s">
        <v>239</v>
      </c>
      <c r="H72" s="121" t="s">
        <v>282</v>
      </c>
      <c r="I72" s="69" t="s">
        <v>248</v>
      </c>
      <c r="J72" s="77" t="s">
        <v>217</v>
      </c>
      <c r="K72" s="121" t="s">
        <v>1847</v>
      </c>
      <c r="L72" s="87">
        <v>111000203497</v>
      </c>
      <c r="M72" s="72">
        <v>4791833</v>
      </c>
      <c r="N72" s="66">
        <f t="shared" ref="N72:N92" si="12">IF(U72&gt;1,M72,0)</f>
        <v>4791833</v>
      </c>
      <c r="O72" s="137">
        <v>45259</v>
      </c>
      <c r="P72" s="72">
        <f t="shared" ref="P72:P92" si="13">IFERROR(ROUND((N72*(W72/X72)),0),0)</f>
        <v>4813854</v>
      </c>
      <c r="Q72" s="72">
        <f t="shared" ref="Q72:Q92" si="14">+P72-N72+M72</f>
        <v>4813854</v>
      </c>
      <c r="R72" s="129">
        <f t="shared" ref="R72:R92" si="15">+Q72</f>
        <v>4813854</v>
      </c>
      <c r="S72" s="204" t="e">
        <f t="shared" si="7"/>
        <v>#REF!</v>
      </c>
      <c r="T72" s="125"/>
      <c r="U72" s="126">
        <f t="shared" ref="U72:U96" si="16">+$U$7-O72</f>
        <v>32</v>
      </c>
      <c r="V72" s="127">
        <f t="shared" si="6"/>
        <v>45291</v>
      </c>
      <c r="W72" s="128">
        <f>VLOOKUP(V72,IPC!$B$9:$D$855,3,2)</f>
        <v>137.72</v>
      </c>
      <c r="X72" s="128">
        <f>VLOOKUP(O72,IPC!$B$9:$D$855,3,1)</f>
        <v>137.09</v>
      </c>
    </row>
    <row r="73" spans="1:24" s="67" customFormat="1" ht="26.4" x14ac:dyDescent="0.25">
      <c r="A73" s="67" t="s">
        <v>76</v>
      </c>
      <c r="B73" s="68" t="s">
        <v>28</v>
      </c>
      <c r="C73" s="192">
        <v>2</v>
      </c>
      <c r="D73" s="296" t="s">
        <v>257</v>
      </c>
      <c r="E73" s="288">
        <v>860043186</v>
      </c>
      <c r="F73" s="83" t="s">
        <v>263</v>
      </c>
      <c r="G73" s="79" t="s">
        <v>239</v>
      </c>
      <c r="H73" s="121" t="s">
        <v>282</v>
      </c>
      <c r="I73" s="69" t="s">
        <v>248</v>
      </c>
      <c r="J73" s="77" t="s">
        <v>217</v>
      </c>
      <c r="K73" s="121" t="s">
        <v>1848</v>
      </c>
      <c r="L73" s="87">
        <v>111000203497</v>
      </c>
      <c r="M73" s="72">
        <v>4791833</v>
      </c>
      <c r="N73" s="66">
        <f t="shared" si="12"/>
        <v>4791833</v>
      </c>
      <c r="O73" s="137">
        <v>45289</v>
      </c>
      <c r="P73" s="72">
        <f t="shared" si="13"/>
        <v>4791833</v>
      </c>
      <c r="Q73" s="72">
        <f t="shared" si="14"/>
        <v>4791833</v>
      </c>
      <c r="R73" s="129">
        <f t="shared" si="15"/>
        <v>4791833</v>
      </c>
      <c r="S73" s="204" t="e">
        <f t="shared" si="7"/>
        <v>#REF!</v>
      </c>
      <c r="T73" s="125"/>
      <c r="U73" s="126">
        <f t="shared" si="16"/>
        <v>2</v>
      </c>
      <c r="V73" s="127">
        <f t="shared" ref="V73:V136" si="17">+$U$7</f>
        <v>45291</v>
      </c>
      <c r="W73" s="128">
        <f>VLOOKUP(V73,IPC!$B$9:$D$855,3,2)</f>
        <v>137.72</v>
      </c>
      <c r="X73" s="128">
        <f>VLOOKUP(O73,IPC!$B$9:$D$855,3,1)</f>
        <v>137.72</v>
      </c>
    </row>
    <row r="74" spans="1:24" s="67" customFormat="1" ht="26.4" x14ac:dyDescent="0.25">
      <c r="A74" s="67" t="s">
        <v>76</v>
      </c>
      <c r="B74" s="68" t="s">
        <v>28</v>
      </c>
      <c r="C74" s="192">
        <v>2</v>
      </c>
      <c r="D74" s="296" t="s">
        <v>257</v>
      </c>
      <c r="E74" s="288">
        <v>860043186</v>
      </c>
      <c r="F74" s="83" t="s">
        <v>263</v>
      </c>
      <c r="G74" s="79" t="s">
        <v>239</v>
      </c>
      <c r="H74" s="121" t="s">
        <v>282</v>
      </c>
      <c r="I74" s="69" t="s">
        <v>248</v>
      </c>
      <c r="J74" s="77" t="s">
        <v>217</v>
      </c>
      <c r="K74" s="121" t="s">
        <v>312</v>
      </c>
      <c r="L74" s="87">
        <v>111000203497</v>
      </c>
      <c r="M74" s="72">
        <v>220424294</v>
      </c>
      <c r="N74" s="66">
        <f t="shared" si="12"/>
        <v>0</v>
      </c>
      <c r="O74" s="137">
        <v>46750</v>
      </c>
      <c r="P74" s="72">
        <f t="shared" si="13"/>
        <v>0</v>
      </c>
      <c r="Q74" s="72">
        <f t="shared" si="14"/>
        <v>220424294</v>
      </c>
      <c r="R74" s="129">
        <f t="shared" si="15"/>
        <v>220424294</v>
      </c>
      <c r="S74" s="204" t="e">
        <f t="shared" si="7"/>
        <v>#REF!</v>
      </c>
      <c r="T74" s="125"/>
      <c r="U74" s="126">
        <f t="shared" si="16"/>
        <v>-1459</v>
      </c>
      <c r="V74" s="127">
        <f t="shared" si="17"/>
        <v>45291</v>
      </c>
      <c r="W74" s="128">
        <f>VLOOKUP(V74,IPC!$B$9:$D$855,3,2)</f>
        <v>137.72</v>
      </c>
      <c r="X74" s="128">
        <f>VLOOKUP(O74,IPC!$B$9:$D$855,3,1)</f>
        <v>141.47999999999999</v>
      </c>
    </row>
    <row r="75" spans="1:24" s="67" customFormat="1" ht="26.4" x14ac:dyDescent="0.25">
      <c r="A75" s="67" t="s">
        <v>76</v>
      </c>
      <c r="B75" s="68" t="s">
        <v>28</v>
      </c>
      <c r="C75" s="192">
        <v>2</v>
      </c>
      <c r="D75" s="296" t="s">
        <v>257</v>
      </c>
      <c r="E75" s="288">
        <v>860043186</v>
      </c>
      <c r="F75" s="83" t="s">
        <v>263</v>
      </c>
      <c r="G75" s="79" t="s">
        <v>239</v>
      </c>
      <c r="H75" s="121" t="s">
        <v>282</v>
      </c>
      <c r="I75" s="69" t="s">
        <v>248</v>
      </c>
      <c r="J75" s="77" t="s">
        <v>217</v>
      </c>
      <c r="K75" s="121" t="s">
        <v>313</v>
      </c>
      <c r="L75" s="87">
        <v>111000203460</v>
      </c>
      <c r="M75" s="72">
        <v>616802</v>
      </c>
      <c r="N75" s="66">
        <f t="shared" si="12"/>
        <v>616802</v>
      </c>
      <c r="O75" s="137">
        <v>45136</v>
      </c>
      <c r="P75" s="72">
        <f t="shared" si="13"/>
        <v>631803</v>
      </c>
      <c r="Q75" s="72">
        <f t="shared" si="14"/>
        <v>631803</v>
      </c>
      <c r="R75" s="129">
        <f t="shared" si="15"/>
        <v>631803</v>
      </c>
      <c r="S75" s="204" t="e">
        <f t="shared" ref="S75:S106" si="18">+R75/$R$848</f>
        <v>#REF!</v>
      </c>
      <c r="T75" s="125"/>
      <c r="U75" s="126">
        <f t="shared" si="16"/>
        <v>155</v>
      </c>
      <c r="V75" s="127">
        <f t="shared" si="17"/>
        <v>45291</v>
      </c>
      <c r="W75" s="128">
        <f>VLOOKUP(V75,IPC!$B$9:$D$855,3,2)</f>
        <v>137.72</v>
      </c>
      <c r="X75" s="128">
        <f>VLOOKUP(O75,IPC!$B$9:$D$855,3,1)</f>
        <v>134.44999999999999</v>
      </c>
    </row>
    <row r="76" spans="1:24" s="67" customFormat="1" ht="26.4" x14ac:dyDescent="0.25">
      <c r="A76" s="67" t="s">
        <v>76</v>
      </c>
      <c r="B76" s="68" t="s">
        <v>28</v>
      </c>
      <c r="C76" s="192">
        <v>2</v>
      </c>
      <c r="D76" s="296" t="s">
        <v>257</v>
      </c>
      <c r="E76" s="288">
        <v>860043186</v>
      </c>
      <c r="F76" s="83" t="s">
        <v>263</v>
      </c>
      <c r="G76" s="79" t="s">
        <v>239</v>
      </c>
      <c r="H76" s="121" t="s">
        <v>282</v>
      </c>
      <c r="I76" s="69" t="s">
        <v>248</v>
      </c>
      <c r="J76" s="77" t="s">
        <v>217</v>
      </c>
      <c r="K76" s="121" t="s">
        <v>314</v>
      </c>
      <c r="L76" s="87">
        <v>111000203460</v>
      </c>
      <c r="M76" s="72">
        <v>616802</v>
      </c>
      <c r="N76" s="66">
        <f t="shared" si="12"/>
        <v>616802</v>
      </c>
      <c r="O76" s="137">
        <v>45167</v>
      </c>
      <c r="P76" s="72">
        <f t="shared" si="13"/>
        <v>627417</v>
      </c>
      <c r="Q76" s="72">
        <f t="shared" si="14"/>
        <v>627417</v>
      </c>
      <c r="R76" s="129">
        <f t="shared" si="15"/>
        <v>627417</v>
      </c>
      <c r="S76" s="204" t="e">
        <f t="shared" si="18"/>
        <v>#REF!</v>
      </c>
      <c r="T76" s="125"/>
      <c r="U76" s="126">
        <f t="shared" si="16"/>
        <v>124</v>
      </c>
      <c r="V76" s="127">
        <f t="shared" si="17"/>
        <v>45291</v>
      </c>
      <c r="W76" s="128">
        <f>VLOOKUP(V76,IPC!$B$9:$D$855,3,2)</f>
        <v>137.72</v>
      </c>
      <c r="X76" s="128">
        <f>VLOOKUP(O76,IPC!$B$9:$D$855,3,1)</f>
        <v>135.38999999999999</v>
      </c>
    </row>
    <row r="77" spans="1:24" s="67" customFormat="1" ht="26.4" x14ac:dyDescent="0.25">
      <c r="A77" s="67" t="s">
        <v>76</v>
      </c>
      <c r="B77" s="68" t="s">
        <v>28</v>
      </c>
      <c r="C77" s="192">
        <v>2</v>
      </c>
      <c r="D77" s="296" t="s">
        <v>257</v>
      </c>
      <c r="E77" s="288">
        <v>860043186</v>
      </c>
      <c r="F77" s="83" t="s">
        <v>263</v>
      </c>
      <c r="G77" s="79" t="s">
        <v>239</v>
      </c>
      <c r="H77" s="121" t="s">
        <v>282</v>
      </c>
      <c r="I77" s="69" t="s">
        <v>248</v>
      </c>
      <c r="J77" s="77" t="s">
        <v>217</v>
      </c>
      <c r="K77" s="121" t="s">
        <v>315</v>
      </c>
      <c r="L77" s="87">
        <v>111000203460</v>
      </c>
      <c r="M77" s="72">
        <v>616802</v>
      </c>
      <c r="N77" s="66">
        <f t="shared" si="12"/>
        <v>616802</v>
      </c>
      <c r="O77" s="137">
        <v>45198</v>
      </c>
      <c r="P77" s="72">
        <f t="shared" si="13"/>
        <v>624098</v>
      </c>
      <c r="Q77" s="72">
        <f t="shared" si="14"/>
        <v>624098</v>
      </c>
      <c r="R77" s="129">
        <f t="shared" si="15"/>
        <v>624098</v>
      </c>
      <c r="S77" s="204" t="e">
        <f t="shared" si="18"/>
        <v>#REF!</v>
      </c>
      <c r="T77" s="125"/>
      <c r="U77" s="126">
        <f t="shared" si="16"/>
        <v>93</v>
      </c>
      <c r="V77" s="127">
        <f t="shared" si="17"/>
        <v>45291</v>
      </c>
      <c r="W77" s="128">
        <f>VLOOKUP(V77,IPC!$B$9:$D$855,3,2)</f>
        <v>137.72</v>
      </c>
      <c r="X77" s="128">
        <f>VLOOKUP(O77,IPC!$B$9:$D$855,3,1)</f>
        <v>136.11000000000001</v>
      </c>
    </row>
    <row r="78" spans="1:24" s="67" customFormat="1" ht="26.4" x14ac:dyDescent="0.25">
      <c r="A78" s="67" t="s">
        <v>76</v>
      </c>
      <c r="B78" s="68" t="s">
        <v>28</v>
      </c>
      <c r="C78" s="192">
        <v>2</v>
      </c>
      <c r="D78" s="296" t="s">
        <v>257</v>
      </c>
      <c r="E78" s="288">
        <v>860043186</v>
      </c>
      <c r="F78" s="83" t="s">
        <v>263</v>
      </c>
      <c r="G78" s="79" t="s">
        <v>239</v>
      </c>
      <c r="H78" s="121" t="s">
        <v>282</v>
      </c>
      <c r="I78" s="69" t="s">
        <v>248</v>
      </c>
      <c r="J78" s="77" t="s">
        <v>217</v>
      </c>
      <c r="K78" s="121" t="s">
        <v>316</v>
      </c>
      <c r="L78" s="87">
        <v>111000203460</v>
      </c>
      <c r="M78" s="72">
        <v>616802</v>
      </c>
      <c r="N78" s="66">
        <f t="shared" si="12"/>
        <v>616802</v>
      </c>
      <c r="O78" s="137">
        <v>45228</v>
      </c>
      <c r="P78" s="72">
        <f t="shared" si="13"/>
        <v>622543</v>
      </c>
      <c r="Q78" s="72">
        <f t="shared" si="14"/>
        <v>622543</v>
      </c>
      <c r="R78" s="129">
        <f t="shared" si="15"/>
        <v>622543</v>
      </c>
      <c r="S78" s="204" t="e">
        <f t="shared" si="18"/>
        <v>#REF!</v>
      </c>
      <c r="T78" s="125"/>
      <c r="U78" s="126">
        <f t="shared" si="16"/>
        <v>63</v>
      </c>
      <c r="V78" s="127">
        <f t="shared" si="17"/>
        <v>45291</v>
      </c>
      <c r="W78" s="128">
        <f>VLOOKUP(V78,IPC!$B$9:$D$855,3,2)</f>
        <v>137.72</v>
      </c>
      <c r="X78" s="128">
        <f>VLOOKUP(O78,IPC!$B$9:$D$855,3,1)</f>
        <v>136.44999999999999</v>
      </c>
    </row>
    <row r="79" spans="1:24" s="67" customFormat="1" ht="26.4" x14ac:dyDescent="0.25">
      <c r="A79" s="67" t="s">
        <v>76</v>
      </c>
      <c r="B79" s="134" t="s">
        <v>28</v>
      </c>
      <c r="C79" s="192">
        <v>2</v>
      </c>
      <c r="D79" s="295" t="s">
        <v>257</v>
      </c>
      <c r="E79" s="288">
        <v>860043186</v>
      </c>
      <c r="F79" s="78" t="s">
        <v>263</v>
      </c>
      <c r="G79" s="79" t="s">
        <v>239</v>
      </c>
      <c r="H79" s="201" t="s">
        <v>282</v>
      </c>
      <c r="I79" s="69" t="s">
        <v>248</v>
      </c>
      <c r="J79" s="77" t="s">
        <v>217</v>
      </c>
      <c r="K79" s="201" t="s">
        <v>1680</v>
      </c>
      <c r="L79" s="193">
        <v>111000203460</v>
      </c>
      <c r="M79" s="123">
        <v>616802</v>
      </c>
      <c r="N79" s="122">
        <f t="shared" si="12"/>
        <v>616802</v>
      </c>
      <c r="O79" s="145">
        <v>45259</v>
      </c>
      <c r="P79" s="123">
        <f t="shared" si="13"/>
        <v>619637</v>
      </c>
      <c r="Q79" s="123">
        <f t="shared" si="14"/>
        <v>619637</v>
      </c>
      <c r="R79" s="124">
        <f t="shared" si="15"/>
        <v>619637</v>
      </c>
      <c r="S79" s="204" t="e">
        <f t="shared" si="18"/>
        <v>#REF!</v>
      </c>
      <c r="T79" s="125"/>
      <c r="U79" s="126">
        <f t="shared" si="16"/>
        <v>32</v>
      </c>
      <c r="V79" s="127">
        <f t="shared" si="17"/>
        <v>45291</v>
      </c>
      <c r="W79" s="128">
        <f>VLOOKUP(V79,IPC!$B$9:$D$855,3,2)</f>
        <v>137.72</v>
      </c>
      <c r="X79" s="128">
        <f>VLOOKUP(O79,IPC!$B$9:$D$855,3,1)</f>
        <v>137.09</v>
      </c>
    </row>
    <row r="80" spans="1:24" s="67" customFormat="1" ht="26.4" x14ac:dyDescent="0.25">
      <c r="A80" s="67" t="s">
        <v>76</v>
      </c>
      <c r="B80" s="68" t="s">
        <v>28</v>
      </c>
      <c r="C80" s="192">
        <v>2</v>
      </c>
      <c r="D80" s="296" t="s">
        <v>257</v>
      </c>
      <c r="E80" s="288">
        <v>860043186</v>
      </c>
      <c r="F80" s="83" t="s">
        <v>263</v>
      </c>
      <c r="G80" s="79" t="s">
        <v>239</v>
      </c>
      <c r="H80" s="121" t="s">
        <v>282</v>
      </c>
      <c r="I80" s="69" t="s">
        <v>248</v>
      </c>
      <c r="J80" s="77" t="s">
        <v>217</v>
      </c>
      <c r="K80" s="121" t="s">
        <v>1849</v>
      </c>
      <c r="L80" s="87">
        <v>111000203460</v>
      </c>
      <c r="M80" s="72">
        <v>616802</v>
      </c>
      <c r="N80" s="66">
        <f t="shared" si="12"/>
        <v>616802</v>
      </c>
      <c r="O80" s="137">
        <v>45289</v>
      </c>
      <c r="P80" s="72">
        <f t="shared" si="13"/>
        <v>616802</v>
      </c>
      <c r="Q80" s="72">
        <f t="shared" si="14"/>
        <v>616802</v>
      </c>
      <c r="R80" s="129">
        <f t="shared" si="15"/>
        <v>616802</v>
      </c>
      <c r="S80" s="204" t="e">
        <f t="shared" si="18"/>
        <v>#REF!</v>
      </c>
      <c r="T80" s="125"/>
      <c r="U80" s="126">
        <f t="shared" si="16"/>
        <v>2</v>
      </c>
      <c r="V80" s="127">
        <f t="shared" si="17"/>
        <v>45291</v>
      </c>
      <c r="W80" s="128">
        <f>VLOOKUP(V80,IPC!$B$9:$D$855,3,2)</f>
        <v>137.72</v>
      </c>
      <c r="X80" s="128">
        <f>VLOOKUP(O80,IPC!$B$9:$D$855,3,1)</f>
        <v>137.72</v>
      </c>
    </row>
    <row r="81" spans="1:24" s="67" customFormat="1" ht="26.4" x14ac:dyDescent="0.25">
      <c r="A81" s="67" t="s">
        <v>76</v>
      </c>
      <c r="B81" s="68" t="s">
        <v>28</v>
      </c>
      <c r="C81" s="192">
        <v>2</v>
      </c>
      <c r="D81" s="296" t="s">
        <v>257</v>
      </c>
      <c r="E81" s="288">
        <v>860043186</v>
      </c>
      <c r="F81" s="83" t="s">
        <v>263</v>
      </c>
      <c r="G81" s="79" t="s">
        <v>239</v>
      </c>
      <c r="H81" s="121" t="s">
        <v>282</v>
      </c>
      <c r="I81" s="69" t="s">
        <v>248</v>
      </c>
      <c r="J81" s="77" t="s">
        <v>217</v>
      </c>
      <c r="K81" s="121" t="s">
        <v>317</v>
      </c>
      <c r="L81" s="87">
        <v>111000203460</v>
      </c>
      <c r="M81" s="72">
        <v>29606471</v>
      </c>
      <c r="N81" s="66">
        <f t="shared" si="12"/>
        <v>0</v>
      </c>
      <c r="O81" s="137">
        <v>46750</v>
      </c>
      <c r="P81" s="72">
        <f t="shared" si="13"/>
        <v>0</v>
      </c>
      <c r="Q81" s="72">
        <f t="shared" si="14"/>
        <v>29606471</v>
      </c>
      <c r="R81" s="129">
        <f t="shared" si="15"/>
        <v>29606471</v>
      </c>
      <c r="S81" s="204" t="e">
        <f t="shared" si="18"/>
        <v>#REF!</v>
      </c>
      <c r="T81" s="125"/>
      <c r="U81" s="126">
        <f t="shared" si="16"/>
        <v>-1459</v>
      </c>
      <c r="V81" s="127">
        <f t="shared" si="17"/>
        <v>45291</v>
      </c>
      <c r="W81" s="128">
        <f>VLOOKUP(V81,IPC!$B$9:$D$855,3,2)</f>
        <v>137.72</v>
      </c>
      <c r="X81" s="128">
        <f>VLOOKUP(O81,IPC!$B$9:$D$855,3,1)</f>
        <v>141.47999999999999</v>
      </c>
    </row>
    <row r="82" spans="1:24" s="67" customFormat="1" ht="26.4" x14ac:dyDescent="0.25">
      <c r="A82" s="67" t="s">
        <v>76</v>
      </c>
      <c r="B82" s="68" t="s">
        <v>28</v>
      </c>
      <c r="C82" s="192">
        <v>2</v>
      </c>
      <c r="D82" s="296" t="s">
        <v>257</v>
      </c>
      <c r="E82" s="288">
        <v>860043186</v>
      </c>
      <c r="F82" s="83" t="s">
        <v>263</v>
      </c>
      <c r="G82" s="79" t="s">
        <v>239</v>
      </c>
      <c r="H82" s="121" t="s">
        <v>282</v>
      </c>
      <c r="I82" s="69" t="s">
        <v>248</v>
      </c>
      <c r="J82" s="77" t="s">
        <v>217</v>
      </c>
      <c r="K82" s="121" t="s">
        <v>318</v>
      </c>
      <c r="L82" s="87">
        <v>111000203488</v>
      </c>
      <c r="M82" s="72">
        <v>1663150</v>
      </c>
      <c r="N82" s="66">
        <f t="shared" si="12"/>
        <v>1663150</v>
      </c>
      <c r="O82" s="137">
        <v>45106</v>
      </c>
      <c r="P82" s="72">
        <f t="shared" si="13"/>
        <v>1712132</v>
      </c>
      <c r="Q82" s="72">
        <f t="shared" si="14"/>
        <v>1712132</v>
      </c>
      <c r="R82" s="129">
        <f t="shared" si="15"/>
        <v>1712132</v>
      </c>
      <c r="S82" s="204" t="e">
        <f t="shared" si="18"/>
        <v>#REF!</v>
      </c>
      <c r="T82" s="125"/>
      <c r="U82" s="126">
        <f t="shared" si="16"/>
        <v>185</v>
      </c>
      <c r="V82" s="127">
        <f t="shared" si="17"/>
        <v>45291</v>
      </c>
      <c r="W82" s="128">
        <f>VLOOKUP(V82,IPC!$B$9:$D$855,3,2)</f>
        <v>137.72</v>
      </c>
      <c r="X82" s="128">
        <f>VLOOKUP(O82,IPC!$B$9:$D$855,3,1)</f>
        <v>133.78</v>
      </c>
    </row>
    <row r="83" spans="1:24" s="67" customFormat="1" ht="26.4" x14ac:dyDescent="0.25">
      <c r="A83" s="67" t="s">
        <v>76</v>
      </c>
      <c r="B83" s="68" t="s">
        <v>28</v>
      </c>
      <c r="C83" s="192">
        <v>2</v>
      </c>
      <c r="D83" s="296" t="s">
        <v>257</v>
      </c>
      <c r="E83" s="288">
        <v>860043186</v>
      </c>
      <c r="F83" s="83" t="s">
        <v>263</v>
      </c>
      <c r="G83" s="79" t="s">
        <v>239</v>
      </c>
      <c r="H83" s="121" t="s">
        <v>282</v>
      </c>
      <c r="I83" s="69" t="s">
        <v>248</v>
      </c>
      <c r="J83" s="77" t="s">
        <v>217</v>
      </c>
      <c r="K83" s="121" t="s">
        <v>319</v>
      </c>
      <c r="L83" s="87">
        <v>111000203488</v>
      </c>
      <c r="M83" s="72">
        <v>1663151</v>
      </c>
      <c r="N83" s="66">
        <f t="shared" si="12"/>
        <v>1663151</v>
      </c>
      <c r="O83" s="137">
        <v>45136</v>
      </c>
      <c r="P83" s="72">
        <f t="shared" si="13"/>
        <v>1703601</v>
      </c>
      <c r="Q83" s="72">
        <f t="shared" si="14"/>
        <v>1703601</v>
      </c>
      <c r="R83" s="129">
        <f t="shared" si="15"/>
        <v>1703601</v>
      </c>
      <c r="S83" s="204" t="e">
        <f t="shared" si="18"/>
        <v>#REF!</v>
      </c>
      <c r="T83" s="125"/>
      <c r="U83" s="126">
        <f t="shared" si="16"/>
        <v>155</v>
      </c>
      <c r="V83" s="127">
        <f t="shared" si="17"/>
        <v>45291</v>
      </c>
      <c r="W83" s="128">
        <f>VLOOKUP(V83,IPC!$B$9:$D$855,3,2)</f>
        <v>137.72</v>
      </c>
      <c r="X83" s="128">
        <f>VLOOKUP(O83,IPC!$B$9:$D$855,3,1)</f>
        <v>134.44999999999999</v>
      </c>
    </row>
    <row r="84" spans="1:24" s="67" customFormat="1" ht="26.4" x14ac:dyDescent="0.25">
      <c r="A84" s="67" t="s">
        <v>76</v>
      </c>
      <c r="B84" s="68" t="s">
        <v>28</v>
      </c>
      <c r="C84" s="192">
        <v>2</v>
      </c>
      <c r="D84" s="296" t="s">
        <v>257</v>
      </c>
      <c r="E84" s="288">
        <v>860043186</v>
      </c>
      <c r="F84" s="83" t="s">
        <v>263</v>
      </c>
      <c r="G84" s="79" t="s">
        <v>239</v>
      </c>
      <c r="H84" s="121" t="s">
        <v>282</v>
      </c>
      <c r="I84" s="69" t="s">
        <v>248</v>
      </c>
      <c r="J84" s="77" t="s">
        <v>217</v>
      </c>
      <c r="K84" s="121" t="s">
        <v>320</v>
      </c>
      <c r="L84" s="87">
        <v>111000203488</v>
      </c>
      <c r="M84" s="72">
        <v>1663151</v>
      </c>
      <c r="N84" s="66">
        <f t="shared" si="12"/>
        <v>1663151</v>
      </c>
      <c r="O84" s="137">
        <v>45167</v>
      </c>
      <c r="P84" s="72">
        <f t="shared" si="13"/>
        <v>1691773</v>
      </c>
      <c r="Q84" s="72">
        <f t="shared" si="14"/>
        <v>1691773</v>
      </c>
      <c r="R84" s="129">
        <f t="shared" si="15"/>
        <v>1691773</v>
      </c>
      <c r="S84" s="204" t="e">
        <f t="shared" si="18"/>
        <v>#REF!</v>
      </c>
      <c r="T84" s="125"/>
      <c r="U84" s="126">
        <f t="shared" si="16"/>
        <v>124</v>
      </c>
      <c r="V84" s="127">
        <f t="shared" si="17"/>
        <v>45291</v>
      </c>
      <c r="W84" s="128">
        <f>VLOOKUP(V84,IPC!$B$9:$D$855,3,2)</f>
        <v>137.72</v>
      </c>
      <c r="X84" s="128">
        <f>VLOOKUP(O84,IPC!$B$9:$D$855,3,1)</f>
        <v>135.38999999999999</v>
      </c>
    </row>
    <row r="85" spans="1:24" s="67" customFormat="1" ht="26.4" x14ac:dyDescent="0.25">
      <c r="A85" s="67" t="s">
        <v>76</v>
      </c>
      <c r="B85" s="68" t="s">
        <v>28</v>
      </c>
      <c r="C85" s="192">
        <v>2</v>
      </c>
      <c r="D85" s="296" t="s">
        <v>257</v>
      </c>
      <c r="E85" s="288">
        <v>860043186</v>
      </c>
      <c r="F85" s="83" t="s">
        <v>263</v>
      </c>
      <c r="G85" s="79" t="s">
        <v>239</v>
      </c>
      <c r="H85" s="121" t="s">
        <v>282</v>
      </c>
      <c r="I85" s="69" t="s">
        <v>248</v>
      </c>
      <c r="J85" s="77" t="s">
        <v>217</v>
      </c>
      <c r="K85" s="121" t="s">
        <v>321</v>
      </c>
      <c r="L85" s="87">
        <v>111000203488</v>
      </c>
      <c r="M85" s="72">
        <v>1663151</v>
      </c>
      <c r="N85" s="66">
        <f t="shared" si="12"/>
        <v>1663151</v>
      </c>
      <c r="O85" s="137">
        <v>45198</v>
      </c>
      <c r="P85" s="72">
        <f t="shared" si="13"/>
        <v>1682824</v>
      </c>
      <c r="Q85" s="72">
        <f t="shared" si="14"/>
        <v>1682824</v>
      </c>
      <c r="R85" s="129">
        <f t="shared" si="15"/>
        <v>1682824</v>
      </c>
      <c r="S85" s="204" t="e">
        <f t="shared" si="18"/>
        <v>#REF!</v>
      </c>
      <c r="T85" s="125"/>
      <c r="U85" s="126">
        <f t="shared" si="16"/>
        <v>93</v>
      </c>
      <c r="V85" s="127">
        <f t="shared" si="17"/>
        <v>45291</v>
      </c>
      <c r="W85" s="128">
        <f>VLOOKUP(V85,IPC!$B$9:$D$855,3,2)</f>
        <v>137.72</v>
      </c>
      <c r="X85" s="128">
        <f>VLOOKUP(O85,IPC!$B$9:$D$855,3,1)</f>
        <v>136.11000000000001</v>
      </c>
    </row>
    <row r="86" spans="1:24" s="67" customFormat="1" ht="26.4" x14ac:dyDescent="0.25">
      <c r="A86" s="67" t="s">
        <v>76</v>
      </c>
      <c r="B86" s="68" t="s">
        <v>28</v>
      </c>
      <c r="C86" s="192">
        <v>2</v>
      </c>
      <c r="D86" s="296" t="s">
        <v>257</v>
      </c>
      <c r="E86" s="288">
        <v>860043186</v>
      </c>
      <c r="F86" s="83" t="s">
        <v>263</v>
      </c>
      <c r="G86" s="79" t="s">
        <v>239</v>
      </c>
      <c r="H86" s="121" t="s">
        <v>282</v>
      </c>
      <c r="I86" s="69" t="s">
        <v>248</v>
      </c>
      <c r="J86" s="77" t="s">
        <v>217</v>
      </c>
      <c r="K86" s="121" t="s">
        <v>322</v>
      </c>
      <c r="L86" s="87">
        <v>111000203488</v>
      </c>
      <c r="M86" s="72">
        <v>1663151</v>
      </c>
      <c r="N86" s="66">
        <f t="shared" si="12"/>
        <v>1663151</v>
      </c>
      <c r="O86" s="137">
        <v>45228</v>
      </c>
      <c r="P86" s="72">
        <f t="shared" si="13"/>
        <v>1678631</v>
      </c>
      <c r="Q86" s="72">
        <f t="shared" si="14"/>
        <v>1678631</v>
      </c>
      <c r="R86" s="129">
        <f t="shared" si="15"/>
        <v>1678631</v>
      </c>
      <c r="S86" s="204" t="e">
        <f t="shared" si="18"/>
        <v>#REF!</v>
      </c>
      <c r="T86" s="125"/>
      <c r="U86" s="126">
        <f t="shared" si="16"/>
        <v>63</v>
      </c>
      <c r="V86" s="127">
        <f t="shared" si="17"/>
        <v>45291</v>
      </c>
      <c r="W86" s="128">
        <f>VLOOKUP(V86,IPC!$B$9:$D$855,3,2)</f>
        <v>137.72</v>
      </c>
      <c r="X86" s="128">
        <f>VLOOKUP(O86,IPC!$B$9:$D$855,3,1)</f>
        <v>136.44999999999999</v>
      </c>
    </row>
    <row r="87" spans="1:24" s="67" customFormat="1" ht="26.4" x14ac:dyDescent="0.25">
      <c r="A87" s="67" t="s">
        <v>76</v>
      </c>
      <c r="B87" s="68" t="s">
        <v>28</v>
      </c>
      <c r="C87" s="192">
        <v>2</v>
      </c>
      <c r="D87" s="296" t="s">
        <v>257</v>
      </c>
      <c r="E87" s="288">
        <v>860043186</v>
      </c>
      <c r="F87" s="83" t="s">
        <v>263</v>
      </c>
      <c r="G87" s="79" t="s">
        <v>239</v>
      </c>
      <c r="H87" s="121" t="s">
        <v>282</v>
      </c>
      <c r="I87" s="69" t="s">
        <v>248</v>
      </c>
      <c r="J87" s="77" t="s">
        <v>217</v>
      </c>
      <c r="K87" s="121" t="s">
        <v>1681</v>
      </c>
      <c r="L87" s="87">
        <v>111000203488</v>
      </c>
      <c r="M87" s="72">
        <v>1663151</v>
      </c>
      <c r="N87" s="66">
        <f t="shared" si="12"/>
        <v>1663151</v>
      </c>
      <c r="O87" s="137">
        <v>45259</v>
      </c>
      <c r="P87" s="72">
        <f t="shared" si="13"/>
        <v>1670794</v>
      </c>
      <c r="Q87" s="72">
        <f t="shared" si="14"/>
        <v>1670794</v>
      </c>
      <c r="R87" s="129">
        <f t="shared" si="15"/>
        <v>1670794</v>
      </c>
      <c r="S87" s="204" t="e">
        <f t="shared" si="18"/>
        <v>#REF!</v>
      </c>
      <c r="T87" s="125"/>
      <c r="U87" s="126">
        <f t="shared" si="16"/>
        <v>32</v>
      </c>
      <c r="V87" s="127">
        <f t="shared" si="17"/>
        <v>45291</v>
      </c>
      <c r="W87" s="128">
        <f>VLOOKUP(V87,IPC!$B$9:$D$855,3,2)</f>
        <v>137.72</v>
      </c>
      <c r="X87" s="128">
        <f>VLOOKUP(O87,IPC!$B$9:$D$855,3,1)</f>
        <v>137.09</v>
      </c>
    </row>
    <row r="88" spans="1:24" s="67" customFormat="1" ht="26.4" x14ac:dyDescent="0.25">
      <c r="A88" s="67" t="s">
        <v>76</v>
      </c>
      <c r="B88" s="68" t="s">
        <v>28</v>
      </c>
      <c r="C88" s="192">
        <v>2</v>
      </c>
      <c r="D88" s="296" t="s">
        <v>257</v>
      </c>
      <c r="E88" s="288">
        <v>860043186</v>
      </c>
      <c r="F88" s="83" t="s">
        <v>263</v>
      </c>
      <c r="G88" s="79" t="s">
        <v>239</v>
      </c>
      <c r="H88" s="121" t="s">
        <v>282</v>
      </c>
      <c r="I88" s="69" t="s">
        <v>248</v>
      </c>
      <c r="J88" s="77" t="s">
        <v>217</v>
      </c>
      <c r="K88" s="121" t="s">
        <v>1850</v>
      </c>
      <c r="L88" s="87">
        <v>111000203488</v>
      </c>
      <c r="M88" s="72">
        <v>1663151</v>
      </c>
      <c r="N88" s="66">
        <f t="shared" si="12"/>
        <v>1663151</v>
      </c>
      <c r="O88" s="137">
        <v>45289</v>
      </c>
      <c r="P88" s="72">
        <f t="shared" si="13"/>
        <v>1663151</v>
      </c>
      <c r="Q88" s="72">
        <f t="shared" si="14"/>
        <v>1663151</v>
      </c>
      <c r="R88" s="129">
        <f t="shared" si="15"/>
        <v>1663151</v>
      </c>
      <c r="S88" s="204" t="e">
        <f t="shared" si="18"/>
        <v>#REF!</v>
      </c>
      <c r="T88" s="125"/>
      <c r="U88" s="126">
        <f t="shared" si="16"/>
        <v>2</v>
      </c>
      <c r="V88" s="127">
        <f t="shared" si="17"/>
        <v>45291</v>
      </c>
      <c r="W88" s="128">
        <f>VLOOKUP(V88,IPC!$B$9:$D$855,3,2)</f>
        <v>137.72</v>
      </c>
      <c r="X88" s="128">
        <f>VLOOKUP(O88,IPC!$B$9:$D$855,3,1)</f>
        <v>137.72</v>
      </c>
    </row>
    <row r="89" spans="1:24" s="67" customFormat="1" ht="26.4" x14ac:dyDescent="0.25">
      <c r="A89" s="67" t="s">
        <v>76</v>
      </c>
      <c r="B89" s="68" t="s">
        <v>28</v>
      </c>
      <c r="C89" s="192">
        <v>2</v>
      </c>
      <c r="D89" s="296" t="s">
        <v>257</v>
      </c>
      <c r="E89" s="288">
        <v>860043186</v>
      </c>
      <c r="F89" s="83" t="s">
        <v>263</v>
      </c>
      <c r="G89" s="79" t="s">
        <v>239</v>
      </c>
      <c r="H89" s="121" t="s">
        <v>282</v>
      </c>
      <c r="I89" s="69" t="s">
        <v>248</v>
      </c>
      <c r="J89" s="77" t="s">
        <v>217</v>
      </c>
      <c r="K89" s="121" t="s">
        <v>323</v>
      </c>
      <c r="L89" s="87">
        <v>111000203488</v>
      </c>
      <c r="M89" s="72">
        <v>78168108</v>
      </c>
      <c r="N89" s="66">
        <f t="shared" si="12"/>
        <v>0</v>
      </c>
      <c r="O89" s="137">
        <v>46750</v>
      </c>
      <c r="P89" s="72">
        <f t="shared" si="13"/>
        <v>0</v>
      </c>
      <c r="Q89" s="72">
        <f t="shared" si="14"/>
        <v>78168108</v>
      </c>
      <c r="R89" s="129">
        <f t="shared" si="15"/>
        <v>78168108</v>
      </c>
      <c r="S89" s="204" t="e">
        <f t="shared" si="18"/>
        <v>#REF!</v>
      </c>
      <c r="T89" s="125"/>
      <c r="U89" s="126">
        <f t="shared" si="16"/>
        <v>-1459</v>
      </c>
      <c r="V89" s="127">
        <f t="shared" si="17"/>
        <v>45291</v>
      </c>
      <c r="W89" s="128">
        <f>VLOOKUP(V89,IPC!$B$9:$D$855,3,2)</f>
        <v>137.72</v>
      </c>
      <c r="X89" s="128">
        <f>VLOOKUP(O89,IPC!$B$9:$D$855,3,1)</f>
        <v>141.47999999999999</v>
      </c>
    </row>
    <row r="90" spans="1:24" s="67" customFormat="1" ht="26.4" x14ac:dyDescent="0.25">
      <c r="A90" s="67" t="s">
        <v>76</v>
      </c>
      <c r="B90" s="68" t="s">
        <v>28</v>
      </c>
      <c r="C90" s="192">
        <v>2</v>
      </c>
      <c r="D90" s="296" t="s">
        <v>257</v>
      </c>
      <c r="E90" s="288">
        <v>860043186</v>
      </c>
      <c r="F90" s="83" t="s">
        <v>263</v>
      </c>
      <c r="G90" s="79" t="s">
        <v>239</v>
      </c>
      <c r="H90" s="121" t="s">
        <v>282</v>
      </c>
      <c r="I90" s="69" t="s">
        <v>248</v>
      </c>
      <c r="J90" s="77" t="s">
        <v>217</v>
      </c>
      <c r="K90" s="121" t="s">
        <v>324</v>
      </c>
      <c r="L90" s="87">
        <v>119000012711</v>
      </c>
      <c r="M90" s="72">
        <v>3511487</v>
      </c>
      <c r="N90" s="66">
        <f t="shared" si="12"/>
        <v>3511487</v>
      </c>
      <c r="O90" s="137">
        <v>45101</v>
      </c>
      <c r="P90" s="72">
        <f t="shared" si="13"/>
        <v>3614905</v>
      </c>
      <c r="Q90" s="72">
        <f t="shared" si="14"/>
        <v>3614905</v>
      </c>
      <c r="R90" s="129">
        <f t="shared" si="15"/>
        <v>3614905</v>
      </c>
      <c r="S90" s="204" t="e">
        <f t="shared" si="18"/>
        <v>#REF!</v>
      </c>
      <c r="T90" s="125"/>
      <c r="U90" s="126">
        <f t="shared" si="16"/>
        <v>190</v>
      </c>
      <c r="V90" s="127">
        <f t="shared" si="17"/>
        <v>45291</v>
      </c>
      <c r="W90" s="128">
        <f>VLOOKUP(V90,IPC!$B$9:$D$855,3,2)</f>
        <v>137.72</v>
      </c>
      <c r="X90" s="128">
        <f>VLOOKUP(O90,IPC!$B$9:$D$855,3,1)</f>
        <v>133.78</v>
      </c>
    </row>
    <row r="91" spans="1:24" s="67" customFormat="1" ht="26.4" x14ac:dyDescent="0.25">
      <c r="A91" s="67" t="s">
        <v>76</v>
      </c>
      <c r="B91" s="68" t="s">
        <v>28</v>
      </c>
      <c r="C91" s="192">
        <v>2</v>
      </c>
      <c r="D91" s="296" t="s">
        <v>257</v>
      </c>
      <c r="E91" s="288">
        <v>860043186</v>
      </c>
      <c r="F91" s="83" t="s">
        <v>263</v>
      </c>
      <c r="G91" s="79" t="s">
        <v>239</v>
      </c>
      <c r="H91" s="121" t="s">
        <v>282</v>
      </c>
      <c r="I91" s="69" t="s">
        <v>248</v>
      </c>
      <c r="J91" s="77" t="s">
        <v>217</v>
      </c>
      <c r="K91" s="121" t="s">
        <v>325</v>
      </c>
      <c r="L91" s="87">
        <v>119000012711</v>
      </c>
      <c r="M91" s="72">
        <v>4747477</v>
      </c>
      <c r="N91" s="66">
        <f t="shared" si="12"/>
        <v>4747477</v>
      </c>
      <c r="O91" s="137">
        <v>45131</v>
      </c>
      <c r="P91" s="72">
        <f t="shared" si="13"/>
        <v>4862942</v>
      </c>
      <c r="Q91" s="72">
        <f t="shared" si="14"/>
        <v>4862942</v>
      </c>
      <c r="R91" s="129">
        <f t="shared" si="15"/>
        <v>4862942</v>
      </c>
      <c r="S91" s="204" t="e">
        <f t="shared" si="18"/>
        <v>#REF!</v>
      </c>
      <c r="T91" s="125"/>
      <c r="U91" s="126">
        <f t="shared" si="16"/>
        <v>160</v>
      </c>
      <c r="V91" s="127">
        <f t="shared" si="17"/>
        <v>45291</v>
      </c>
      <c r="W91" s="128">
        <f>VLOOKUP(V91,IPC!$B$9:$D$855,3,2)</f>
        <v>137.72</v>
      </c>
      <c r="X91" s="128">
        <f>VLOOKUP(O91,IPC!$B$9:$D$855,3,1)</f>
        <v>134.44999999999999</v>
      </c>
    </row>
    <row r="92" spans="1:24" s="67" customFormat="1" ht="26.4" x14ac:dyDescent="0.25">
      <c r="A92" s="67" t="s">
        <v>76</v>
      </c>
      <c r="B92" s="68" t="s">
        <v>28</v>
      </c>
      <c r="C92" s="192">
        <v>2</v>
      </c>
      <c r="D92" s="296" t="s">
        <v>257</v>
      </c>
      <c r="E92" s="288">
        <v>860043186</v>
      </c>
      <c r="F92" s="83" t="s">
        <v>263</v>
      </c>
      <c r="G92" s="79" t="s">
        <v>239</v>
      </c>
      <c r="H92" s="121" t="s">
        <v>282</v>
      </c>
      <c r="I92" s="69" t="s">
        <v>248</v>
      </c>
      <c r="J92" s="77" t="s">
        <v>217</v>
      </c>
      <c r="K92" s="121" t="s">
        <v>326</v>
      </c>
      <c r="L92" s="87">
        <v>119000012711</v>
      </c>
      <c r="M92" s="72">
        <v>4747477</v>
      </c>
      <c r="N92" s="66">
        <f t="shared" si="12"/>
        <v>4747477</v>
      </c>
      <c r="O92" s="137">
        <v>45162</v>
      </c>
      <c r="P92" s="72">
        <f t="shared" si="13"/>
        <v>4829179</v>
      </c>
      <c r="Q92" s="72">
        <f t="shared" si="14"/>
        <v>4829179</v>
      </c>
      <c r="R92" s="129">
        <f t="shared" si="15"/>
        <v>4829179</v>
      </c>
      <c r="S92" s="204" t="e">
        <f t="shared" si="18"/>
        <v>#REF!</v>
      </c>
      <c r="T92" s="125"/>
      <c r="U92" s="126">
        <f t="shared" si="16"/>
        <v>129</v>
      </c>
      <c r="V92" s="127">
        <f t="shared" si="17"/>
        <v>45291</v>
      </c>
      <c r="W92" s="128">
        <f>VLOOKUP(V92,IPC!$B$9:$D$855,3,2)</f>
        <v>137.72</v>
      </c>
      <c r="X92" s="128">
        <f>VLOOKUP(O92,IPC!$B$9:$D$855,3,1)</f>
        <v>135.38999999999999</v>
      </c>
    </row>
    <row r="93" spans="1:24" s="67" customFormat="1" ht="26.4" x14ac:dyDescent="0.25">
      <c r="A93" s="67" t="s">
        <v>76</v>
      </c>
      <c r="B93" s="68" t="s">
        <v>28</v>
      </c>
      <c r="C93" s="192">
        <v>2</v>
      </c>
      <c r="D93" s="296" t="s">
        <v>257</v>
      </c>
      <c r="E93" s="288">
        <v>860043186</v>
      </c>
      <c r="F93" s="83" t="s">
        <v>263</v>
      </c>
      <c r="G93" s="79" t="s">
        <v>239</v>
      </c>
      <c r="H93" s="121" t="s">
        <v>282</v>
      </c>
      <c r="I93" s="69" t="s">
        <v>248</v>
      </c>
      <c r="J93" s="77" t="s">
        <v>217</v>
      </c>
      <c r="K93" s="121" t="s">
        <v>1682</v>
      </c>
      <c r="L93" s="87">
        <v>119000012711</v>
      </c>
      <c r="M93" s="72">
        <v>4747477</v>
      </c>
      <c r="N93" s="66">
        <f t="shared" si="8"/>
        <v>4747477</v>
      </c>
      <c r="O93" s="137">
        <v>45193</v>
      </c>
      <c r="P93" s="72">
        <f t="shared" si="9"/>
        <v>4803633</v>
      </c>
      <c r="Q93" s="72">
        <f t="shared" si="10"/>
        <v>4803633</v>
      </c>
      <c r="R93" s="129">
        <f t="shared" si="11"/>
        <v>4803633</v>
      </c>
      <c r="S93" s="204" t="e">
        <f t="shared" si="18"/>
        <v>#REF!</v>
      </c>
      <c r="T93" s="125"/>
      <c r="U93" s="126">
        <f t="shared" si="16"/>
        <v>98</v>
      </c>
      <c r="V93" s="127">
        <f t="shared" si="17"/>
        <v>45291</v>
      </c>
      <c r="W93" s="128">
        <f>VLOOKUP(V93,IPC!$B$9:$D$855,3,2)</f>
        <v>137.72</v>
      </c>
      <c r="X93" s="128">
        <f>VLOOKUP(O93,IPC!$B$9:$D$855,3,1)</f>
        <v>136.11000000000001</v>
      </c>
    </row>
    <row r="94" spans="1:24" s="67" customFormat="1" ht="26.4" x14ac:dyDescent="0.25">
      <c r="A94" s="67" t="s">
        <v>76</v>
      </c>
      <c r="B94" s="68" t="s">
        <v>28</v>
      </c>
      <c r="C94" s="192">
        <v>2</v>
      </c>
      <c r="D94" s="296" t="s">
        <v>257</v>
      </c>
      <c r="E94" s="288">
        <v>860043186</v>
      </c>
      <c r="F94" s="83" t="s">
        <v>263</v>
      </c>
      <c r="G94" s="79" t="s">
        <v>239</v>
      </c>
      <c r="H94" s="121" t="s">
        <v>282</v>
      </c>
      <c r="I94" s="69" t="s">
        <v>248</v>
      </c>
      <c r="J94" s="77" t="s">
        <v>217</v>
      </c>
      <c r="K94" s="121" t="s">
        <v>327</v>
      </c>
      <c r="L94" s="87">
        <v>119000012711</v>
      </c>
      <c r="M94" s="72">
        <v>4747477</v>
      </c>
      <c r="N94" s="66">
        <f t="shared" si="8"/>
        <v>4747477</v>
      </c>
      <c r="O94" s="137">
        <v>45223</v>
      </c>
      <c r="P94" s="72">
        <f t="shared" si="9"/>
        <v>4791664</v>
      </c>
      <c r="Q94" s="72">
        <f t="shared" si="10"/>
        <v>4791664</v>
      </c>
      <c r="R94" s="129">
        <f t="shared" si="11"/>
        <v>4791664</v>
      </c>
      <c r="S94" s="204" t="e">
        <f t="shared" si="18"/>
        <v>#REF!</v>
      </c>
      <c r="T94" s="125"/>
      <c r="U94" s="126">
        <f t="shared" si="16"/>
        <v>68</v>
      </c>
      <c r="V94" s="127">
        <f t="shared" si="17"/>
        <v>45291</v>
      </c>
      <c r="W94" s="128">
        <f>VLOOKUP(V94,IPC!$B$9:$D$855,3,2)</f>
        <v>137.72</v>
      </c>
      <c r="X94" s="128">
        <f>VLOOKUP(O94,IPC!$B$9:$D$855,3,1)</f>
        <v>136.44999999999999</v>
      </c>
    </row>
    <row r="95" spans="1:24" s="67" customFormat="1" ht="26.4" x14ac:dyDescent="0.25">
      <c r="A95" s="67" t="s">
        <v>76</v>
      </c>
      <c r="B95" s="68" t="s">
        <v>28</v>
      </c>
      <c r="C95" s="192">
        <v>2</v>
      </c>
      <c r="D95" s="296" t="s">
        <v>257</v>
      </c>
      <c r="E95" s="288">
        <v>860043186</v>
      </c>
      <c r="F95" s="83" t="s">
        <v>263</v>
      </c>
      <c r="G95" s="79" t="s">
        <v>239</v>
      </c>
      <c r="H95" s="121" t="s">
        <v>282</v>
      </c>
      <c r="I95" s="69" t="s">
        <v>248</v>
      </c>
      <c r="J95" s="77" t="s">
        <v>217</v>
      </c>
      <c r="K95" s="121" t="s">
        <v>1683</v>
      </c>
      <c r="L95" s="87">
        <v>119000012711</v>
      </c>
      <c r="M95" s="72">
        <v>4747477</v>
      </c>
      <c r="N95" s="66">
        <f t="shared" si="8"/>
        <v>4747477</v>
      </c>
      <c r="O95" s="137">
        <v>45254</v>
      </c>
      <c r="P95" s="72">
        <f t="shared" si="9"/>
        <v>4769294</v>
      </c>
      <c r="Q95" s="72">
        <f t="shared" si="10"/>
        <v>4769294</v>
      </c>
      <c r="R95" s="129">
        <f t="shared" si="11"/>
        <v>4769294</v>
      </c>
      <c r="S95" s="204" t="e">
        <f t="shared" si="18"/>
        <v>#REF!</v>
      </c>
      <c r="T95" s="125"/>
      <c r="U95" s="126">
        <f t="shared" si="16"/>
        <v>37</v>
      </c>
      <c r="V95" s="127">
        <f t="shared" si="17"/>
        <v>45291</v>
      </c>
      <c r="W95" s="128">
        <f>VLOOKUP(V95,IPC!$B$9:$D$855,3,2)</f>
        <v>137.72</v>
      </c>
      <c r="X95" s="128">
        <f>VLOOKUP(O95,IPC!$B$9:$D$855,3,1)</f>
        <v>137.09</v>
      </c>
    </row>
    <row r="96" spans="1:24" s="67" customFormat="1" ht="26.4" x14ac:dyDescent="0.25">
      <c r="A96" s="67" t="s">
        <v>76</v>
      </c>
      <c r="B96" s="68" t="s">
        <v>28</v>
      </c>
      <c r="C96" s="192">
        <v>2</v>
      </c>
      <c r="D96" s="296" t="s">
        <v>257</v>
      </c>
      <c r="E96" s="288">
        <v>860043186</v>
      </c>
      <c r="F96" s="83" t="s">
        <v>263</v>
      </c>
      <c r="G96" s="79" t="s">
        <v>239</v>
      </c>
      <c r="H96" s="121" t="s">
        <v>282</v>
      </c>
      <c r="I96" s="69" t="s">
        <v>248</v>
      </c>
      <c r="J96" s="77" t="s">
        <v>217</v>
      </c>
      <c r="K96" s="121" t="s">
        <v>1851</v>
      </c>
      <c r="L96" s="87">
        <v>119000012711</v>
      </c>
      <c r="M96" s="72">
        <v>4747477</v>
      </c>
      <c r="N96" s="66">
        <f t="shared" si="8"/>
        <v>4747477</v>
      </c>
      <c r="O96" s="137">
        <v>45284</v>
      </c>
      <c r="P96" s="72">
        <f t="shared" si="9"/>
        <v>4747477</v>
      </c>
      <c r="Q96" s="72">
        <f t="shared" si="10"/>
        <v>4747477</v>
      </c>
      <c r="R96" s="129">
        <f t="shared" si="11"/>
        <v>4747477</v>
      </c>
      <c r="S96" s="204" t="e">
        <f t="shared" si="18"/>
        <v>#REF!</v>
      </c>
      <c r="T96" s="125"/>
      <c r="U96" s="126">
        <f t="shared" si="16"/>
        <v>7</v>
      </c>
      <c r="V96" s="127">
        <f t="shared" si="17"/>
        <v>45291</v>
      </c>
      <c r="W96" s="128">
        <f>VLOOKUP(V96,IPC!$B$9:$D$855,3,2)</f>
        <v>137.72</v>
      </c>
      <c r="X96" s="128">
        <f>VLOOKUP(O96,IPC!$B$9:$D$855,3,1)</f>
        <v>137.72</v>
      </c>
    </row>
    <row r="97" spans="1:24" s="67" customFormat="1" ht="26.4" x14ac:dyDescent="0.25">
      <c r="A97" s="67" t="s">
        <v>76</v>
      </c>
      <c r="B97" s="68" t="s">
        <v>28</v>
      </c>
      <c r="C97" s="192">
        <v>2</v>
      </c>
      <c r="D97" s="296" t="s">
        <v>257</v>
      </c>
      <c r="E97" s="288">
        <v>860043186</v>
      </c>
      <c r="F97" s="83" t="s">
        <v>263</v>
      </c>
      <c r="G97" s="79" t="s">
        <v>239</v>
      </c>
      <c r="H97" s="121" t="s">
        <v>282</v>
      </c>
      <c r="I97" s="69" t="s">
        <v>248</v>
      </c>
      <c r="J97" s="77" t="s">
        <v>217</v>
      </c>
      <c r="K97" s="121" t="s">
        <v>328</v>
      </c>
      <c r="L97" s="87">
        <v>119000012711</v>
      </c>
      <c r="M97" s="72">
        <v>75981891</v>
      </c>
      <c r="N97" s="66">
        <f>IF(U97&gt;1,M97,0)</f>
        <v>0</v>
      </c>
      <c r="O97" s="137">
        <v>45740</v>
      </c>
      <c r="P97" s="72">
        <f>IFERROR(ROUND((N97*(W97/X97)),0),0)</f>
        <v>0</v>
      </c>
      <c r="Q97" s="72">
        <f>+P97-N97+M97</f>
        <v>75981891</v>
      </c>
      <c r="R97" s="129">
        <f>+Q97</f>
        <v>75981891</v>
      </c>
      <c r="S97" s="204" t="e">
        <f t="shared" si="18"/>
        <v>#REF!</v>
      </c>
      <c r="T97" s="125"/>
      <c r="U97" s="126">
        <f>+$U$7-O97</f>
        <v>-449</v>
      </c>
      <c r="V97" s="127">
        <f t="shared" si="17"/>
        <v>45291</v>
      </c>
      <c r="W97" s="128">
        <f>VLOOKUP(V97,IPC!$B$9:$D$855,3,2)</f>
        <v>137.72</v>
      </c>
      <c r="X97" s="128">
        <f>VLOOKUP(O97,IPC!$B$9:$D$855,3,1)</f>
        <v>141.47999999999999</v>
      </c>
    </row>
    <row r="98" spans="1:24" s="67" customFormat="1" ht="26.4" x14ac:dyDescent="0.25">
      <c r="A98" s="67" t="s">
        <v>76</v>
      </c>
      <c r="B98" s="68" t="s">
        <v>28</v>
      </c>
      <c r="C98" s="192">
        <v>2</v>
      </c>
      <c r="D98" s="296" t="s">
        <v>257</v>
      </c>
      <c r="E98" s="288">
        <v>860043186</v>
      </c>
      <c r="F98" s="83" t="s">
        <v>263</v>
      </c>
      <c r="G98" s="79" t="s">
        <v>239</v>
      </c>
      <c r="H98" s="121" t="s">
        <v>282</v>
      </c>
      <c r="I98" s="69" t="s">
        <v>248</v>
      </c>
      <c r="J98" s="77" t="s">
        <v>217</v>
      </c>
      <c r="K98" s="121" t="s">
        <v>329</v>
      </c>
      <c r="L98" s="87">
        <v>5559054624787410</v>
      </c>
      <c r="M98" s="72">
        <v>11851834</v>
      </c>
      <c r="N98" s="66">
        <f>IF(U98&gt;1,M98,0)</f>
        <v>11851834</v>
      </c>
      <c r="O98" s="137">
        <v>45270</v>
      </c>
      <c r="P98" s="72">
        <f>IFERROR(ROUND((N98*(W98/X98)),0),0)</f>
        <v>11851834</v>
      </c>
      <c r="Q98" s="72">
        <f>+P98-N98+M98</f>
        <v>11851834</v>
      </c>
      <c r="R98" s="129">
        <f>+Q98</f>
        <v>11851834</v>
      </c>
      <c r="S98" s="204" t="e">
        <f t="shared" si="18"/>
        <v>#REF!</v>
      </c>
      <c r="T98" s="125"/>
      <c r="U98" s="126">
        <f>+$U$7-O98</f>
        <v>21</v>
      </c>
      <c r="V98" s="127">
        <f t="shared" si="17"/>
        <v>45291</v>
      </c>
      <c r="W98" s="128">
        <f>VLOOKUP(V98,IPC!$B$9:$D$855,3,2)</f>
        <v>137.72</v>
      </c>
      <c r="X98" s="128">
        <f>VLOOKUP(O98,IPC!$B$9:$D$855,3,1)</f>
        <v>137.72</v>
      </c>
    </row>
    <row r="99" spans="1:24" s="67" customFormat="1" ht="26.4" x14ac:dyDescent="0.25">
      <c r="A99" s="67" t="s">
        <v>76</v>
      </c>
      <c r="B99" s="68" t="s">
        <v>28</v>
      </c>
      <c r="C99" s="192">
        <v>2</v>
      </c>
      <c r="D99" s="296" t="s">
        <v>257</v>
      </c>
      <c r="E99" s="288">
        <v>860043186</v>
      </c>
      <c r="F99" s="83" t="s">
        <v>263</v>
      </c>
      <c r="G99" s="79" t="s">
        <v>239</v>
      </c>
      <c r="H99" s="121" t="s">
        <v>282</v>
      </c>
      <c r="I99" s="69" t="s">
        <v>248</v>
      </c>
      <c r="J99" s="77" t="s">
        <v>217</v>
      </c>
      <c r="K99" s="121" t="s">
        <v>330</v>
      </c>
      <c r="L99" s="87">
        <v>5559054624787410</v>
      </c>
      <c r="M99" s="72">
        <v>2992483</v>
      </c>
      <c r="N99" s="66">
        <f>IF(U99&gt;1,M99,0)</f>
        <v>0</v>
      </c>
      <c r="O99" s="137">
        <v>45301</v>
      </c>
      <c r="P99" s="72">
        <f>IFERROR(ROUND((N99*(W99/X99)),0),0)</f>
        <v>0</v>
      </c>
      <c r="Q99" s="72">
        <f>+P99-N99+M99</f>
        <v>2992483</v>
      </c>
      <c r="R99" s="129">
        <f>+Q99</f>
        <v>2992483</v>
      </c>
      <c r="S99" s="204" t="e">
        <f t="shared" si="18"/>
        <v>#REF!</v>
      </c>
      <c r="T99" s="125"/>
      <c r="U99" s="126">
        <f>+$U$7-O99</f>
        <v>-10</v>
      </c>
      <c r="V99" s="127">
        <f t="shared" si="17"/>
        <v>45291</v>
      </c>
      <c r="W99" s="128">
        <f>VLOOKUP(V99,IPC!$B$9:$D$855,3,2)</f>
        <v>137.72</v>
      </c>
      <c r="X99" s="128">
        <f>VLOOKUP(O99,IPC!$B$9:$D$855,3,1)</f>
        <v>138.97999999999999</v>
      </c>
    </row>
    <row r="100" spans="1:24" s="67" customFormat="1" ht="26.4" x14ac:dyDescent="0.25">
      <c r="A100" s="67" t="s">
        <v>76</v>
      </c>
      <c r="B100" s="134" t="s">
        <v>28</v>
      </c>
      <c r="C100" s="192">
        <v>3</v>
      </c>
      <c r="D100" s="295" t="s">
        <v>258</v>
      </c>
      <c r="E100" s="288">
        <v>860034594</v>
      </c>
      <c r="F100" s="78" t="s">
        <v>264</v>
      </c>
      <c r="G100" s="79" t="s">
        <v>239</v>
      </c>
      <c r="H100" s="201" t="s">
        <v>283</v>
      </c>
      <c r="I100" s="69" t="s">
        <v>248</v>
      </c>
      <c r="J100" s="77" t="s">
        <v>217</v>
      </c>
      <c r="K100" s="201" t="s">
        <v>331</v>
      </c>
      <c r="L100" s="193">
        <v>101130000323</v>
      </c>
      <c r="M100" s="123">
        <v>14586133</v>
      </c>
      <c r="N100" s="122">
        <f t="shared" ref="N100:N119" si="19">IF(U100&gt;1,M100,0)</f>
        <v>14586133</v>
      </c>
      <c r="O100" s="145">
        <v>45075</v>
      </c>
      <c r="P100" s="123">
        <f t="shared" ref="P100:P119" si="20">IFERROR(ROUND((N100*(W100/X100)),0),0)</f>
        <v>15060746</v>
      </c>
      <c r="Q100" s="123">
        <f t="shared" ref="Q100:Q119" si="21">+P100-N100+M100</f>
        <v>15060746</v>
      </c>
      <c r="R100" s="124">
        <f t="shared" ref="R100:R119" si="22">+Q100</f>
        <v>15060746</v>
      </c>
      <c r="S100" s="204" t="e">
        <f t="shared" si="18"/>
        <v>#REF!</v>
      </c>
      <c r="T100" s="125"/>
      <c r="U100" s="126">
        <f t="shared" ref="U100:U120" si="23">+$U$7-O100</f>
        <v>216</v>
      </c>
      <c r="V100" s="127">
        <f t="shared" si="17"/>
        <v>45291</v>
      </c>
      <c r="W100" s="128">
        <f>VLOOKUP(V100,IPC!$B$9:$D$855,3,2)</f>
        <v>137.72</v>
      </c>
      <c r="X100" s="128">
        <f>VLOOKUP(O100,IPC!$B$9:$D$855,3,1)</f>
        <v>133.38</v>
      </c>
    </row>
    <row r="101" spans="1:24" s="67" customFormat="1" ht="26.4" x14ac:dyDescent="0.25">
      <c r="A101" s="67" t="s">
        <v>76</v>
      </c>
      <c r="B101" s="68" t="s">
        <v>28</v>
      </c>
      <c r="C101" s="192">
        <v>3</v>
      </c>
      <c r="D101" s="296" t="s">
        <v>258</v>
      </c>
      <c r="E101" s="288">
        <v>860034594</v>
      </c>
      <c r="F101" s="83" t="s">
        <v>264</v>
      </c>
      <c r="G101" s="79" t="s">
        <v>239</v>
      </c>
      <c r="H101" s="121" t="s">
        <v>283</v>
      </c>
      <c r="I101" s="69" t="s">
        <v>248</v>
      </c>
      <c r="J101" s="77" t="s">
        <v>217</v>
      </c>
      <c r="K101" s="121" t="s">
        <v>332</v>
      </c>
      <c r="L101" s="87">
        <v>101130000323</v>
      </c>
      <c r="M101" s="72">
        <v>14586133</v>
      </c>
      <c r="N101" s="66">
        <f t="shared" si="19"/>
        <v>14586133</v>
      </c>
      <c r="O101" s="137">
        <v>45106</v>
      </c>
      <c r="P101" s="72">
        <f t="shared" si="20"/>
        <v>15015714</v>
      </c>
      <c r="Q101" s="72">
        <f t="shared" si="21"/>
        <v>15015714</v>
      </c>
      <c r="R101" s="129">
        <f t="shared" si="22"/>
        <v>15015714</v>
      </c>
      <c r="S101" s="204" t="e">
        <f t="shared" si="18"/>
        <v>#REF!</v>
      </c>
      <c r="T101" s="125"/>
      <c r="U101" s="126">
        <f t="shared" si="23"/>
        <v>185</v>
      </c>
      <c r="V101" s="127">
        <f t="shared" si="17"/>
        <v>45291</v>
      </c>
      <c r="W101" s="128">
        <f>VLOOKUP(V101,IPC!$B$9:$D$855,3,2)</f>
        <v>137.72</v>
      </c>
      <c r="X101" s="128">
        <f>VLOOKUP(O101,IPC!$B$9:$D$855,3,1)</f>
        <v>133.78</v>
      </c>
    </row>
    <row r="102" spans="1:24" s="67" customFormat="1" ht="26.4" x14ac:dyDescent="0.25">
      <c r="A102" s="67" t="s">
        <v>76</v>
      </c>
      <c r="B102" s="68" t="s">
        <v>28</v>
      </c>
      <c r="C102" s="192">
        <v>3</v>
      </c>
      <c r="D102" s="296" t="s">
        <v>258</v>
      </c>
      <c r="E102" s="288">
        <v>860034594</v>
      </c>
      <c r="F102" s="83" t="s">
        <v>264</v>
      </c>
      <c r="G102" s="79" t="s">
        <v>239</v>
      </c>
      <c r="H102" s="121" t="s">
        <v>283</v>
      </c>
      <c r="I102" s="69" t="s">
        <v>248</v>
      </c>
      <c r="J102" s="77" t="s">
        <v>217</v>
      </c>
      <c r="K102" s="121" t="s">
        <v>333</v>
      </c>
      <c r="L102" s="87">
        <v>101130000323</v>
      </c>
      <c r="M102" s="72">
        <v>14586133</v>
      </c>
      <c r="N102" s="66">
        <f t="shared" si="19"/>
        <v>14586133</v>
      </c>
      <c r="O102" s="137">
        <v>45136</v>
      </c>
      <c r="P102" s="72">
        <f t="shared" si="20"/>
        <v>14940887</v>
      </c>
      <c r="Q102" s="72">
        <f t="shared" si="21"/>
        <v>14940887</v>
      </c>
      <c r="R102" s="129">
        <f t="shared" si="22"/>
        <v>14940887</v>
      </c>
      <c r="S102" s="204" t="e">
        <f t="shared" si="18"/>
        <v>#REF!</v>
      </c>
      <c r="T102" s="125"/>
      <c r="U102" s="126">
        <f t="shared" si="23"/>
        <v>155</v>
      </c>
      <c r="V102" s="127">
        <f t="shared" si="17"/>
        <v>45291</v>
      </c>
      <c r="W102" s="128">
        <f>VLOOKUP(V102,IPC!$B$9:$D$855,3,2)</f>
        <v>137.72</v>
      </c>
      <c r="X102" s="128">
        <f>VLOOKUP(O102,IPC!$B$9:$D$855,3,1)</f>
        <v>134.44999999999999</v>
      </c>
    </row>
    <row r="103" spans="1:24" s="67" customFormat="1" ht="26.4" x14ac:dyDescent="0.25">
      <c r="A103" s="67" t="s">
        <v>76</v>
      </c>
      <c r="B103" s="68" t="s">
        <v>28</v>
      </c>
      <c r="C103" s="192">
        <v>3</v>
      </c>
      <c r="D103" s="296" t="s">
        <v>258</v>
      </c>
      <c r="E103" s="288">
        <v>860034594</v>
      </c>
      <c r="F103" s="83" t="s">
        <v>264</v>
      </c>
      <c r="G103" s="79" t="s">
        <v>239</v>
      </c>
      <c r="H103" s="121" t="s">
        <v>283</v>
      </c>
      <c r="I103" s="69" t="s">
        <v>248</v>
      </c>
      <c r="J103" s="77" t="s">
        <v>217</v>
      </c>
      <c r="K103" s="121" t="s">
        <v>334</v>
      </c>
      <c r="L103" s="87">
        <v>101130000323</v>
      </c>
      <c r="M103" s="72">
        <v>14586133</v>
      </c>
      <c r="N103" s="66">
        <f t="shared" si="19"/>
        <v>14586133</v>
      </c>
      <c r="O103" s="137">
        <v>45167</v>
      </c>
      <c r="P103" s="72">
        <f t="shared" si="20"/>
        <v>14837154</v>
      </c>
      <c r="Q103" s="72">
        <f t="shared" si="21"/>
        <v>14837154</v>
      </c>
      <c r="R103" s="129">
        <f t="shared" si="22"/>
        <v>14837154</v>
      </c>
      <c r="S103" s="204" t="e">
        <f t="shared" si="18"/>
        <v>#REF!</v>
      </c>
      <c r="T103" s="125"/>
      <c r="U103" s="126">
        <f t="shared" si="23"/>
        <v>124</v>
      </c>
      <c r="V103" s="127">
        <f t="shared" si="17"/>
        <v>45291</v>
      </c>
      <c r="W103" s="128">
        <f>VLOOKUP(V103,IPC!$B$9:$D$855,3,2)</f>
        <v>137.72</v>
      </c>
      <c r="X103" s="128">
        <f>VLOOKUP(O103,IPC!$B$9:$D$855,3,1)</f>
        <v>135.38999999999999</v>
      </c>
    </row>
    <row r="104" spans="1:24" s="67" customFormat="1" ht="26.4" x14ac:dyDescent="0.25">
      <c r="A104" s="67" t="s">
        <v>76</v>
      </c>
      <c r="B104" s="68" t="s">
        <v>28</v>
      </c>
      <c r="C104" s="192">
        <v>3</v>
      </c>
      <c r="D104" s="296" t="s">
        <v>258</v>
      </c>
      <c r="E104" s="288">
        <v>860034594</v>
      </c>
      <c r="F104" s="83" t="s">
        <v>264</v>
      </c>
      <c r="G104" s="79" t="s">
        <v>239</v>
      </c>
      <c r="H104" s="121" t="s">
        <v>283</v>
      </c>
      <c r="I104" s="69" t="s">
        <v>248</v>
      </c>
      <c r="J104" s="77" t="s">
        <v>217</v>
      </c>
      <c r="K104" s="121" t="s">
        <v>335</v>
      </c>
      <c r="L104" s="87">
        <v>101130000323</v>
      </c>
      <c r="M104" s="72">
        <v>14586133</v>
      </c>
      <c r="N104" s="66">
        <f t="shared" si="19"/>
        <v>14586133</v>
      </c>
      <c r="O104" s="137">
        <v>45198</v>
      </c>
      <c r="P104" s="72">
        <f t="shared" si="20"/>
        <v>14758668</v>
      </c>
      <c r="Q104" s="72">
        <f t="shared" si="21"/>
        <v>14758668</v>
      </c>
      <c r="R104" s="129">
        <f t="shared" si="22"/>
        <v>14758668</v>
      </c>
      <c r="S104" s="204" t="e">
        <f t="shared" si="18"/>
        <v>#REF!</v>
      </c>
      <c r="T104" s="125"/>
      <c r="U104" s="126">
        <f t="shared" si="23"/>
        <v>93</v>
      </c>
      <c r="V104" s="127">
        <f t="shared" si="17"/>
        <v>45291</v>
      </c>
      <c r="W104" s="128">
        <f>VLOOKUP(V104,IPC!$B$9:$D$855,3,2)</f>
        <v>137.72</v>
      </c>
      <c r="X104" s="128">
        <f>VLOOKUP(O104,IPC!$B$9:$D$855,3,1)</f>
        <v>136.11000000000001</v>
      </c>
    </row>
    <row r="105" spans="1:24" s="67" customFormat="1" ht="26.4" x14ac:dyDescent="0.25">
      <c r="A105" s="67" t="s">
        <v>76</v>
      </c>
      <c r="B105" s="68" t="s">
        <v>28</v>
      </c>
      <c r="C105" s="192">
        <v>3</v>
      </c>
      <c r="D105" s="296" t="s">
        <v>258</v>
      </c>
      <c r="E105" s="288">
        <v>860034594</v>
      </c>
      <c r="F105" s="83" t="s">
        <v>264</v>
      </c>
      <c r="G105" s="79" t="s">
        <v>239</v>
      </c>
      <c r="H105" s="121" t="s">
        <v>283</v>
      </c>
      <c r="I105" s="69" t="s">
        <v>248</v>
      </c>
      <c r="J105" s="77" t="s">
        <v>217</v>
      </c>
      <c r="K105" s="121" t="s">
        <v>336</v>
      </c>
      <c r="L105" s="87">
        <v>101130000323</v>
      </c>
      <c r="M105" s="72">
        <v>14586133</v>
      </c>
      <c r="N105" s="66">
        <f t="shared" si="19"/>
        <v>14586133</v>
      </c>
      <c r="O105" s="137">
        <v>45228</v>
      </c>
      <c r="P105" s="72">
        <f t="shared" si="20"/>
        <v>14721893</v>
      </c>
      <c r="Q105" s="72">
        <f t="shared" si="21"/>
        <v>14721893</v>
      </c>
      <c r="R105" s="129">
        <f t="shared" si="22"/>
        <v>14721893</v>
      </c>
      <c r="S105" s="204" t="e">
        <f t="shared" si="18"/>
        <v>#REF!</v>
      </c>
      <c r="T105" s="125"/>
      <c r="U105" s="126">
        <f t="shared" si="23"/>
        <v>63</v>
      </c>
      <c r="V105" s="127">
        <f t="shared" si="17"/>
        <v>45291</v>
      </c>
      <c r="W105" s="128">
        <f>VLOOKUP(V105,IPC!$B$9:$D$855,3,2)</f>
        <v>137.72</v>
      </c>
      <c r="X105" s="128">
        <f>VLOOKUP(O105,IPC!$B$9:$D$855,3,1)</f>
        <v>136.44999999999999</v>
      </c>
    </row>
    <row r="106" spans="1:24" s="67" customFormat="1" ht="26.4" x14ac:dyDescent="0.25">
      <c r="A106" s="67" t="s">
        <v>76</v>
      </c>
      <c r="B106" s="68" t="s">
        <v>28</v>
      </c>
      <c r="C106" s="192">
        <v>3</v>
      </c>
      <c r="D106" s="296" t="s">
        <v>258</v>
      </c>
      <c r="E106" s="288">
        <v>860034594</v>
      </c>
      <c r="F106" s="83" t="s">
        <v>264</v>
      </c>
      <c r="G106" s="79" t="s">
        <v>239</v>
      </c>
      <c r="H106" s="121" t="s">
        <v>283</v>
      </c>
      <c r="I106" s="69" t="s">
        <v>248</v>
      </c>
      <c r="J106" s="77" t="s">
        <v>217</v>
      </c>
      <c r="K106" s="121" t="s">
        <v>1684</v>
      </c>
      <c r="L106" s="87">
        <v>101130000323</v>
      </c>
      <c r="M106" s="72">
        <v>14586133</v>
      </c>
      <c r="N106" s="66">
        <f t="shared" si="19"/>
        <v>14586133</v>
      </c>
      <c r="O106" s="137">
        <v>45259</v>
      </c>
      <c r="P106" s="72">
        <f t="shared" si="20"/>
        <v>14653164</v>
      </c>
      <c r="Q106" s="72">
        <f t="shared" si="21"/>
        <v>14653164</v>
      </c>
      <c r="R106" s="129">
        <f t="shared" si="22"/>
        <v>14653164</v>
      </c>
      <c r="S106" s="204" t="e">
        <f t="shared" si="18"/>
        <v>#REF!</v>
      </c>
      <c r="T106" s="125"/>
      <c r="U106" s="126">
        <f t="shared" si="23"/>
        <v>32</v>
      </c>
      <c r="V106" s="127">
        <f t="shared" si="17"/>
        <v>45291</v>
      </c>
      <c r="W106" s="128">
        <f>VLOOKUP(V106,IPC!$B$9:$D$855,3,2)</f>
        <v>137.72</v>
      </c>
      <c r="X106" s="128">
        <f>VLOOKUP(O106,IPC!$B$9:$D$855,3,1)</f>
        <v>137.09</v>
      </c>
    </row>
    <row r="107" spans="1:24" s="67" customFormat="1" ht="26.4" x14ac:dyDescent="0.25">
      <c r="A107" s="67" t="s">
        <v>76</v>
      </c>
      <c r="B107" s="68" t="s">
        <v>28</v>
      </c>
      <c r="C107" s="192">
        <v>3</v>
      </c>
      <c r="D107" s="296" t="s">
        <v>258</v>
      </c>
      <c r="E107" s="288">
        <v>860034594</v>
      </c>
      <c r="F107" s="83" t="s">
        <v>264</v>
      </c>
      <c r="G107" s="79" t="s">
        <v>239</v>
      </c>
      <c r="H107" s="121" t="s">
        <v>283</v>
      </c>
      <c r="I107" s="69" t="s">
        <v>248</v>
      </c>
      <c r="J107" s="77" t="s">
        <v>217</v>
      </c>
      <c r="K107" s="121" t="s">
        <v>1852</v>
      </c>
      <c r="L107" s="87">
        <v>101130000323</v>
      </c>
      <c r="M107" s="72">
        <v>14586133</v>
      </c>
      <c r="N107" s="66">
        <f t="shared" si="19"/>
        <v>14586133</v>
      </c>
      <c r="O107" s="137">
        <v>45289</v>
      </c>
      <c r="P107" s="72">
        <f t="shared" si="20"/>
        <v>14586133</v>
      </c>
      <c r="Q107" s="72">
        <f t="shared" si="21"/>
        <v>14586133</v>
      </c>
      <c r="R107" s="129">
        <f t="shared" si="22"/>
        <v>14586133</v>
      </c>
      <c r="S107" s="204" t="e">
        <f t="shared" ref="S107:S138" si="24">+R107/$R$848</f>
        <v>#REF!</v>
      </c>
      <c r="T107" s="125"/>
      <c r="U107" s="126">
        <f t="shared" si="23"/>
        <v>2</v>
      </c>
      <c r="V107" s="127">
        <f t="shared" si="17"/>
        <v>45291</v>
      </c>
      <c r="W107" s="128">
        <f>VLOOKUP(V107,IPC!$B$9:$D$855,3,2)</f>
        <v>137.72</v>
      </c>
      <c r="X107" s="128">
        <f>VLOOKUP(O107,IPC!$B$9:$D$855,3,1)</f>
        <v>137.72</v>
      </c>
    </row>
    <row r="108" spans="1:24" s="67" customFormat="1" ht="26.4" x14ac:dyDescent="0.25">
      <c r="A108" s="67" t="s">
        <v>76</v>
      </c>
      <c r="B108" s="68" t="s">
        <v>28</v>
      </c>
      <c r="C108" s="192">
        <v>3</v>
      </c>
      <c r="D108" s="296" t="s">
        <v>258</v>
      </c>
      <c r="E108" s="288">
        <v>860034594</v>
      </c>
      <c r="F108" s="83" t="s">
        <v>264</v>
      </c>
      <c r="G108" s="79" t="s">
        <v>239</v>
      </c>
      <c r="H108" s="121" t="s">
        <v>283</v>
      </c>
      <c r="I108" s="69" t="s">
        <v>248</v>
      </c>
      <c r="J108" s="77" t="s">
        <v>217</v>
      </c>
      <c r="K108" s="121" t="s">
        <v>337</v>
      </c>
      <c r="L108" s="87">
        <v>101130000323</v>
      </c>
      <c r="M108" s="72">
        <v>612617607</v>
      </c>
      <c r="N108" s="66">
        <f t="shared" si="19"/>
        <v>0</v>
      </c>
      <c r="O108" s="137">
        <v>46567</v>
      </c>
      <c r="P108" s="72">
        <f t="shared" si="20"/>
        <v>0</v>
      </c>
      <c r="Q108" s="72">
        <f t="shared" si="21"/>
        <v>612617607</v>
      </c>
      <c r="R108" s="129">
        <f t="shared" si="22"/>
        <v>612617607</v>
      </c>
      <c r="S108" s="204" t="e">
        <f t="shared" si="24"/>
        <v>#REF!</v>
      </c>
      <c r="T108" s="125"/>
      <c r="U108" s="126">
        <f t="shared" si="23"/>
        <v>-1276</v>
      </c>
      <c r="V108" s="127">
        <f t="shared" si="17"/>
        <v>45291</v>
      </c>
      <c r="W108" s="128">
        <f>VLOOKUP(V108,IPC!$B$9:$D$855,3,2)</f>
        <v>137.72</v>
      </c>
      <c r="X108" s="128">
        <f>VLOOKUP(O108,IPC!$B$9:$D$855,3,1)</f>
        <v>141.47999999999999</v>
      </c>
    </row>
    <row r="109" spans="1:24" s="67" customFormat="1" ht="39.6" x14ac:dyDescent="0.25">
      <c r="A109" s="67" t="s">
        <v>76</v>
      </c>
      <c r="B109" s="68" t="s">
        <v>28</v>
      </c>
      <c r="C109" s="192">
        <v>3</v>
      </c>
      <c r="D109" s="296" t="s">
        <v>258</v>
      </c>
      <c r="E109" s="288">
        <v>860034594</v>
      </c>
      <c r="F109" s="83" t="s">
        <v>264</v>
      </c>
      <c r="G109" s="79" t="s">
        <v>239</v>
      </c>
      <c r="H109" s="121" t="s">
        <v>283</v>
      </c>
      <c r="I109" s="69" t="s">
        <v>248</v>
      </c>
      <c r="J109" s="77" t="s">
        <v>217</v>
      </c>
      <c r="K109" s="121" t="s">
        <v>338</v>
      </c>
      <c r="L109" s="87">
        <v>5199710026447790</v>
      </c>
      <c r="M109" s="72">
        <v>6036480</v>
      </c>
      <c r="N109" s="66">
        <f t="shared" si="19"/>
        <v>6036480</v>
      </c>
      <c r="O109" s="137">
        <v>45209</v>
      </c>
      <c r="P109" s="72">
        <f t="shared" si="20"/>
        <v>6092664</v>
      </c>
      <c r="Q109" s="72">
        <f t="shared" si="21"/>
        <v>6092664</v>
      </c>
      <c r="R109" s="129">
        <f t="shared" si="22"/>
        <v>6092664</v>
      </c>
      <c r="S109" s="204" t="e">
        <f t="shared" si="24"/>
        <v>#REF!</v>
      </c>
      <c r="T109" s="125"/>
      <c r="U109" s="126">
        <f t="shared" si="23"/>
        <v>82</v>
      </c>
      <c r="V109" s="127">
        <f t="shared" si="17"/>
        <v>45291</v>
      </c>
      <c r="W109" s="128">
        <f>VLOOKUP(V109,IPC!$B$9:$D$855,3,2)</f>
        <v>137.72</v>
      </c>
      <c r="X109" s="128">
        <f>VLOOKUP(O109,IPC!$B$9:$D$855,3,1)</f>
        <v>136.44999999999999</v>
      </c>
    </row>
    <row r="110" spans="1:24" s="67" customFormat="1" ht="39.6" x14ac:dyDescent="0.25">
      <c r="A110" s="67" t="s">
        <v>76</v>
      </c>
      <c r="B110" s="68" t="s">
        <v>28</v>
      </c>
      <c r="C110" s="192">
        <v>3</v>
      </c>
      <c r="D110" s="296" t="s">
        <v>258</v>
      </c>
      <c r="E110" s="288">
        <v>860034594</v>
      </c>
      <c r="F110" s="83" t="s">
        <v>264</v>
      </c>
      <c r="G110" s="79" t="s">
        <v>239</v>
      </c>
      <c r="H110" s="121" t="s">
        <v>283</v>
      </c>
      <c r="I110" s="69" t="s">
        <v>248</v>
      </c>
      <c r="J110" s="77" t="s">
        <v>217</v>
      </c>
      <c r="K110" s="121" t="s">
        <v>339</v>
      </c>
      <c r="L110" s="87">
        <v>5474791109604030</v>
      </c>
      <c r="M110" s="72">
        <v>3371058</v>
      </c>
      <c r="N110" s="66">
        <f t="shared" si="19"/>
        <v>3371058</v>
      </c>
      <c r="O110" s="137">
        <v>45209</v>
      </c>
      <c r="P110" s="72">
        <f t="shared" si="20"/>
        <v>3402434</v>
      </c>
      <c r="Q110" s="72">
        <f t="shared" si="21"/>
        <v>3402434</v>
      </c>
      <c r="R110" s="129">
        <f t="shared" si="22"/>
        <v>3402434</v>
      </c>
      <c r="S110" s="204" t="e">
        <f t="shared" si="24"/>
        <v>#REF!</v>
      </c>
      <c r="T110" s="125"/>
      <c r="U110" s="126">
        <f t="shared" si="23"/>
        <v>82</v>
      </c>
      <c r="V110" s="127">
        <f t="shared" si="17"/>
        <v>45291</v>
      </c>
      <c r="W110" s="128">
        <f>VLOOKUP(V110,IPC!$B$9:$D$855,3,2)</f>
        <v>137.72</v>
      </c>
      <c r="X110" s="128">
        <f>VLOOKUP(O110,IPC!$B$9:$D$855,3,1)</f>
        <v>136.44999999999999</v>
      </c>
    </row>
    <row r="111" spans="1:24" s="67" customFormat="1" ht="26.4" x14ac:dyDescent="0.25">
      <c r="A111" s="67" t="s">
        <v>76</v>
      </c>
      <c r="B111" s="68" t="s">
        <v>28</v>
      </c>
      <c r="C111" s="192">
        <v>4</v>
      </c>
      <c r="D111" s="296" t="s">
        <v>98</v>
      </c>
      <c r="E111" s="288">
        <v>860002964</v>
      </c>
      <c r="F111" s="83" t="s">
        <v>265</v>
      </c>
      <c r="G111" s="79" t="s">
        <v>239</v>
      </c>
      <c r="H111" s="121" t="s">
        <v>284</v>
      </c>
      <c r="I111" s="69" t="s">
        <v>248</v>
      </c>
      <c r="J111" s="77" t="s">
        <v>217</v>
      </c>
      <c r="K111" s="121" t="s">
        <v>340</v>
      </c>
      <c r="L111" s="87">
        <v>854247977</v>
      </c>
      <c r="M111" s="72">
        <v>546833</v>
      </c>
      <c r="N111" s="66">
        <f t="shared" si="19"/>
        <v>546833</v>
      </c>
      <c r="O111" s="137">
        <v>45200</v>
      </c>
      <c r="P111" s="72">
        <f t="shared" si="20"/>
        <v>551923</v>
      </c>
      <c r="Q111" s="72">
        <f t="shared" si="21"/>
        <v>551923</v>
      </c>
      <c r="R111" s="129">
        <f t="shared" si="22"/>
        <v>551923</v>
      </c>
      <c r="S111" s="204" t="e">
        <f t="shared" si="24"/>
        <v>#REF!</v>
      </c>
      <c r="T111" s="125"/>
      <c r="U111" s="126">
        <f t="shared" si="23"/>
        <v>91</v>
      </c>
      <c r="V111" s="127">
        <f t="shared" si="17"/>
        <v>45291</v>
      </c>
      <c r="W111" s="128">
        <f>VLOOKUP(V111,IPC!$B$9:$D$855,3,2)</f>
        <v>137.72</v>
      </c>
      <c r="X111" s="128">
        <f>VLOOKUP(O111,IPC!$B$9:$D$855,3,1)</f>
        <v>136.44999999999999</v>
      </c>
    </row>
    <row r="112" spans="1:24" s="67" customFormat="1" ht="26.4" x14ac:dyDescent="0.25">
      <c r="A112" s="67" t="s">
        <v>76</v>
      </c>
      <c r="B112" s="68" t="s">
        <v>28</v>
      </c>
      <c r="C112" s="192">
        <v>4</v>
      </c>
      <c r="D112" s="296" t="s">
        <v>98</v>
      </c>
      <c r="E112" s="288">
        <v>860002964</v>
      </c>
      <c r="F112" s="83" t="s">
        <v>265</v>
      </c>
      <c r="G112" s="79" t="s">
        <v>239</v>
      </c>
      <c r="H112" s="121" t="s">
        <v>284</v>
      </c>
      <c r="I112" s="69" t="s">
        <v>248</v>
      </c>
      <c r="J112" s="77" t="s">
        <v>217</v>
      </c>
      <c r="K112" s="121" t="s">
        <v>1685</v>
      </c>
      <c r="L112" s="87">
        <v>854247977</v>
      </c>
      <c r="M112" s="72">
        <v>546833</v>
      </c>
      <c r="N112" s="66">
        <f t="shared" si="19"/>
        <v>546833</v>
      </c>
      <c r="O112" s="137">
        <v>45231</v>
      </c>
      <c r="P112" s="72">
        <f t="shared" si="20"/>
        <v>549346</v>
      </c>
      <c r="Q112" s="72">
        <f t="shared" si="21"/>
        <v>549346</v>
      </c>
      <c r="R112" s="129">
        <f t="shared" si="22"/>
        <v>549346</v>
      </c>
      <c r="S112" s="204" t="e">
        <f t="shared" si="24"/>
        <v>#REF!</v>
      </c>
      <c r="T112" s="125"/>
      <c r="U112" s="126">
        <f t="shared" si="23"/>
        <v>60</v>
      </c>
      <c r="V112" s="127">
        <f t="shared" si="17"/>
        <v>45291</v>
      </c>
      <c r="W112" s="128">
        <f>VLOOKUP(V112,IPC!$B$9:$D$855,3,2)</f>
        <v>137.72</v>
      </c>
      <c r="X112" s="128">
        <f>VLOOKUP(O112,IPC!$B$9:$D$855,3,1)</f>
        <v>137.09</v>
      </c>
    </row>
    <row r="113" spans="1:24" s="67" customFormat="1" ht="26.4" x14ac:dyDescent="0.25">
      <c r="A113" s="67" t="s">
        <v>76</v>
      </c>
      <c r="B113" s="68" t="s">
        <v>28</v>
      </c>
      <c r="C113" s="192">
        <v>4</v>
      </c>
      <c r="D113" s="296" t="s">
        <v>98</v>
      </c>
      <c r="E113" s="288">
        <v>860002964</v>
      </c>
      <c r="F113" s="83" t="s">
        <v>265</v>
      </c>
      <c r="G113" s="79" t="s">
        <v>239</v>
      </c>
      <c r="H113" s="121" t="s">
        <v>284</v>
      </c>
      <c r="I113" s="69" t="s">
        <v>248</v>
      </c>
      <c r="J113" s="77" t="s">
        <v>217</v>
      </c>
      <c r="K113" s="121" t="s">
        <v>1853</v>
      </c>
      <c r="L113" s="87">
        <v>854247977</v>
      </c>
      <c r="M113" s="72">
        <v>546833</v>
      </c>
      <c r="N113" s="66">
        <f t="shared" si="19"/>
        <v>546833</v>
      </c>
      <c r="O113" s="137">
        <v>45261</v>
      </c>
      <c r="P113" s="72">
        <f t="shared" si="20"/>
        <v>546833</v>
      </c>
      <c r="Q113" s="72">
        <f t="shared" si="21"/>
        <v>546833</v>
      </c>
      <c r="R113" s="129">
        <f t="shared" si="22"/>
        <v>546833</v>
      </c>
      <c r="S113" s="204" t="e">
        <f t="shared" si="24"/>
        <v>#REF!</v>
      </c>
      <c r="T113" s="125"/>
      <c r="U113" s="126">
        <f t="shared" si="23"/>
        <v>30</v>
      </c>
      <c r="V113" s="127">
        <f t="shared" si="17"/>
        <v>45291</v>
      </c>
      <c r="W113" s="128">
        <f>VLOOKUP(V113,IPC!$B$9:$D$855,3,2)</f>
        <v>137.72</v>
      </c>
      <c r="X113" s="128">
        <f>VLOOKUP(O113,IPC!$B$9:$D$855,3,1)</f>
        <v>137.72</v>
      </c>
    </row>
    <row r="114" spans="1:24" s="67" customFormat="1" ht="26.4" x14ac:dyDescent="0.25">
      <c r="A114" s="67" t="s">
        <v>76</v>
      </c>
      <c r="B114" s="68" t="s">
        <v>28</v>
      </c>
      <c r="C114" s="192">
        <v>4</v>
      </c>
      <c r="D114" s="296" t="s">
        <v>98</v>
      </c>
      <c r="E114" s="288">
        <v>860002964</v>
      </c>
      <c r="F114" s="83" t="s">
        <v>265</v>
      </c>
      <c r="G114" s="79" t="s">
        <v>239</v>
      </c>
      <c r="H114" s="121" t="s">
        <v>284</v>
      </c>
      <c r="I114" s="69" t="s">
        <v>248</v>
      </c>
      <c r="J114" s="77" t="s">
        <v>217</v>
      </c>
      <c r="K114" s="121" t="s">
        <v>341</v>
      </c>
      <c r="L114" s="87">
        <v>854247977</v>
      </c>
      <c r="M114" s="72">
        <v>4921497</v>
      </c>
      <c r="N114" s="66">
        <f t="shared" si="19"/>
        <v>0</v>
      </c>
      <c r="O114" s="137">
        <v>45505</v>
      </c>
      <c r="P114" s="72">
        <f t="shared" si="20"/>
        <v>0</v>
      </c>
      <c r="Q114" s="72">
        <f t="shared" si="21"/>
        <v>4921497</v>
      </c>
      <c r="R114" s="129">
        <f t="shared" si="22"/>
        <v>4921497</v>
      </c>
      <c r="S114" s="204" t="e">
        <f t="shared" si="24"/>
        <v>#REF!</v>
      </c>
      <c r="T114" s="125"/>
      <c r="U114" s="126">
        <f t="shared" si="23"/>
        <v>-214</v>
      </c>
      <c r="V114" s="127">
        <f t="shared" si="17"/>
        <v>45291</v>
      </c>
      <c r="W114" s="128">
        <f>VLOOKUP(V114,IPC!$B$9:$D$855,3,2)</f>
        <v>137.72</v>
      </c>
      <c r="X114" s="128">
        <f>VLOOKUP(O114,IPC!$B$9:$D$855,3,1)</f>
        <v>141.47999999999999</v>
      </c>
    </row>
    <row r="115" spans="1:24" s="67" customFormat="1" ht="26.4" x14ac:dyDescent="0.25">
      <c r="A115" s="67" t="s">
        <v>76</v>
      </c>
      <c r="B115" s="68" t="s">
        <v>28</v>
      </c>
      <c r="C115" s="192">
        <v>4</v>
      </c>
      <c r="D115" s="296" t="s">
        <v>98</v>
      </c>
      <c r="E115" s="288">
        <v>860002964</v>
      </c>
      <c r="F115" s="83" t="s">
        <v>265</v>
      </c>
      <c r="G115" s="79" t="s">
        <v>239</v>
      </c>
      <c r="H115" s="121" t="s">
        <v>284</v>
      </c>
      <c r="I115" s="69" t="s">
        <v>248</v>
      </c>
      <c r="J115" s="77" t="s">
        <v>217</v>
      </c>
      <c r="K115" s="121" t="s">
        <v>342</v>
      </c>
      <c r="L115" s="87">
        <v>559430087</v>
      </c>
      <c r="M115" s="72">
        <v>85085</v>
      </c>
      <c r="N115" s="66">
        <f t="shared" si="19"/>
        <v>85085</v>
      </c>
      <c r="O115" s="137">
        <v>45111</v>
      </c>
      <c r="P115" s="72">
        <f t="shared" si="20"/>
        <v>87154</v>
      </c>
      <c r="Q115" s="72">
        <f t="shared" si="21"/>
        <v>87154</v>
      </c>
      <c r="R115" s="129">
        <f t="shared" si="22"/>
        <v>87154</v>
      </c>
      <c r="S115" s="204" t="e">
        <f t="shared" si="24"/>
        <v>#REF!</v>
      </c>
      <c r="T115" s="125"/>
      <c r="U115" s="126">
        <f t="shared" si="23"/>
        <v>180</v>
      </c>
      <c r="V115" s="127">
        <f t="shared" si="17"/>
        <v>45291</v>
      </c>
      <c r="W115" s="128">
        <f>VLOOKUP(V115,IPC!$B$9:$D$855,3,2)</f>
        <v>137.72</v>
      </c>
      <c r="X115" s="128">
        <f>VLOOKUP(O115,IPC!$B$9:$D$855,3,1)</f>
        <v>134.44999999999999</v>
      </c>
    </row>
    <row r="116" spans="1:24" s="67" customFormat="1" ht="26.4" x14ac:dyDescent="0.25">
      <c r="A116" s="67" t="s">
        <v>76</v>
      </c>
      <c r="B116" s="68" t="s">
        <v>28</v>
      </c>
      <c r="C116" s="192">
        <v>4</v>
      </c>
      <c r="D116" s="296" t="s">
        <v>98</v>
      </c>
      <c r="E116" s="288">
        <v>860002964</v>
      </c>
      <c r="F116" s="83" t="s">
        <v>265</v>
      </c>
      <c r="G116" s="79" t="s">
        <v>239</v>
      </c>
      <c r="H116" s="121" t="s">
        <v>284</v>
      </c>
      <c r="I116" s="69" t="s">
        <v>248</v>
      </c>
      <c r="J116" s="77" t="s">
        <v>217</v>
      </c>
      <c r="K116" s="121" t="s">
        <v>343</v>
      </c>
      <c r="L116" s="87">
        <v>559430087</v>
      </c>
      <c r="M116" s="72">
        <v>2137063</v>
      </c>
      <c r="N116" s="66">
        <f t="shared" si="19"/>
        <v>2137063</v>
      </c>
      <c r="O116" s="137">
        <v>45142</v>
      </c>
      <c r="P116" s="72">
        <f t="shared" si="20"/>
        <v>2173841</v>
      </c>
      <c r="Q116" s="72">
        <f t="shared" si="21"/>
        <v>2173841</v>
      </c>
      <c r="R116" s="129">
        <f t="shared" si="22"/>
        <v>2173841</v>
      </c>
      <c r="S116" s="204" t="e">
        <f t="shared" si="24"/>
        <v>#REF!</v>
      </c>
      <c r="T116" s="125"/>
      <c r="U116" s="126">
        <f t="shared" si="23"/>
        <v>149</v>
      </c>
      <c r="V116" s="127">
        <f t="shared" si="17"/>
        <v>45291</v>
      </c>
      <c r="W116" s="128">
        <f>VLOOKUP(V116,IPC!$B$9:$D$855,3,2)</f>
        <v>137.72</v>
      </c>
      <c r="X116" s="128">
        <f>VLOOKUP(O116,IPC!$B$9:$D$855,3,1)</f>
        <v>135.38999999999999</v>
      </c>
    </row>
    <row r="117" spans="1:24" s="67" customFormat="1" ht="26.4" x14ac:dyDescent="0.25">
      <c r="A117" s="67" t="s">
        <v>76</v>
      </c>
      <c r="B117" s="68" t="s">
        <v>28</v>
      </c>
      <c r="C117" s="192">
        <v>4</v>
      </c>
      <c r="D117" s="296" t="s">
        <v>98</v>
      </c>
      <c r="E117" s="288">
        <v>860002964</v>
      </c>
      <c r="F117" s="83" t="s">
        <v>265</v>
      </c>
      <c r="G117" s="79" t="s">
        <v>239</v>
      </c>
      <c r="H117" s="121" t="s">
        <v>284</v>
      </c>
      <c r="I117" s="69" t="s">
        <v>248</v>
      </c>
      <c r="J117" s="77" t="s">
        <v>217</v>
      </c>
      <c r="K117" s="121" t="s">
        <v>344</v>
      </c>
      <c r="L117" s="87">
        <v>559430087</v>
      </c>
      <c r="M117" s="72">
        <v>2143335</v>
      </c>
      <c r="N117" s="66">
        <f t="shared" si="19"/>
        <v>2143335</v>
      </c>
      <c r="O117" s="137">
        <v>45173</v>
      </c>
      <c r="P117" s="72">
        <f t="shared" si="20"/>
        <v>2168688</v>
      </c>
      <c r="Q117" s="72">
        <f t="shared" si="21"/>
        <v>2168688</v>
      </c>
      <c r="R117" s="129">
        <f t="shared" si="22"/>
        <v>2168688</v>
      </c>
      <c r="S117" s="204" t="e">
        <f t="shared" si="24"/>
        <v>#REF!</v>
      </c>
      <c r="T117" s="125"/>
      <c r="U117" s="126">
        <f t="shared" si="23"/>
        <v>118</v>
      </c>
      <c r="V117" s="127">
        <f t="shared" si="17"/>
        <v>45291</v>
      </c>
      <c r="W117" s="128">
        <f>VLOOKUP(V117,IPC!$B$9:$D$855,3,2)</f>
        <v>137.72</v>
      </c>
      <c r="X117" s="128">
        <f>VLOOKUP(O117,IPC!$B$9:$D$855,3,1)</f>
        <v>136.11000000000001</v>
      </c>
    </row>
    <row r="118" spans="1:24" s="67" customFormat="1" ht="26.4" x14ac:dyDescent="0.25">
      <c r="A118" s="67" t="s">
        <v>76</v>
      </c>
      <c r="B118" s="68" t="s">
        <v>28</v>
      </c>
      <c r="C118" s="192">
        <v>4</v>
      </c>
      <c r="D118" s="296" t="s">
        <v>98</v>
      </c>
      <c r="E118" s="288">
        <v>860002964</v>
      </c>
      <c r="F118" s="83" t="s">
        <v>265</v>
      </c>
      <c r="G118" s="79" t="s">
        <v>239</v>
      </c>
      <c r="H118" s="121" t="s">
        <v>284</v>
      </c>
      <c r="I118" s="69" t="s">
        <v>248</v>
      </c>
      <c r="J118" s="77" t="s">
        <v>217</v>
      </c>
      <c r="K118" s="121" t="s">
        <v>345</v>
      </c>
      <c r="L118" s="87">
        <v>559430087</v>
      </c>
      <c r="M118" s="72">
        <v>2143335</v>
      </c>
      <c r="N118" s="66">
        <f t="shared" si="19"/>
        <v>2143335</v>
      </c>
      <c r="O118" s="137">
        <v>45203</v>
      </c>
      <c r="P118" s="72">
        <f t="shared" si="20"/>
        <v>2163284</v>
      </c>
      <c r="Q118" s="72">
        <f t="shared" si="21"/>
        <v>2163284</v>
      </c>
      <c r="R118" s="129">
        <f t="shared" si="22"/>
        <v>2163284</v>
      </c>
      <c r="S118" s="204" t="e">
        <f t="shared" si="24"/>
        <v>#REF!</v>
      </c>
      <c r="T118" s="125"/>
      <c r="U118" s="126">
        <f t="shared" si="23"/>
        <v>88</v>
      </c>
      <c r="V118" s="127">
        <f t="shared" si="17"/>
        <v>45291</v>
      </c>
      <c r="W118" s="128">
        <f>VLOOKUP(V118,IPC!$B$9:$D$855,3,2)</f>
        <v>137.72</v>
      </c>
      <c r="X118" s="128">
        <f>VLOOKUP(O118,IPC!$B$9:$D$855,3,1)</f>
        <v>136.44999999999999</v>
      </c>
    </row>
    <row r="119" spans="1:24" s="67" customFormat="1" ht="26.4" x14ac:dyDescent="0.25">
      <c r="A119" s="67" t="s">
        <v>76</v>
      </c>
      <c r="B119" s="68" t="s">
        <v>28</v>
      </c>
      <c r="C119" s="192">
        <v>4</v>
      </c>
      <c r="D119" s="296" t="s">
        <v>98</v>
      </c>
      <c r="E119" s="288">
        <v>860002964</v>
      </c>
      <c r="F119" s="83" t="s">
        <v>265</v>
      </c>
      <c r="G119" s="79" t="s">
        <v>239</v>
      </c>
      <c r="H119" s="121" t="s">
        <v>284</v>
      </c>
      <c r="I119" s="69" t="s">
        <v>248</v>
      </c>
      <c r="J119" s="77" t="s">
        <v>217</v>
      </c>
      <c r="K119" s="121" t="s">
        <v>1686</v>
      </c>
      <c r="L119" s="87">
        <v>559430087</v>
      </c>
      <c r="M119" s="72">
        <v>2143335</v>
      </c>
      <c r="N119" s="66">
        <f t="shared" si="19"/>
        <v>2143335</v>
      </c>
      <c r="O119" s="137">
        <v>45234</v>
      </c>
      <c r="P119" s="72">
        <f t="shared" si="20"/>
        <v>2153185</v>
      </c>
      <c r="Q119" s="72">
        <f t="shared" si="21"/>
        <v>2153185</v>
      </c>
      <c r="R119" s="129">
        <f t="shared" si="22"/>
        <v>2153185</v>
      </c>
      <c r="S119" s="204" t="e">
        <f t="shared" si="24"/>
        <v>#REF!</v>
      </c>
      <c r="T119" s="125"/>
      <c r="U119" s="126">
        <f t="shared" si="23"/>
        <v>57</v>
      </c>
      <c r="V119" s="127">
        <f t="shared" si="17"/>
        <v>45291</v>
      </c>
      <c r="W119" s="128">
        <f>VLOOKUP(V119,IPC!$B$9:$D$855,3,2)</f>
        <v>137.72</v>
      </c>
      <c r="X119" s="128">
        <f>VLOOKUP(O119,IPC!$B$9:$D$855,3,1)</f>
        <v>137.09</v>
      </c>
    </row>
    <row r="120" spans="1:24" s="67" customFormat="1" ht="26.4" x14ac:dyDescent="0.25">
      <c r="A120" s="67" t="s">
        <v>76</v>
      </c>
      <c r="B120" s="68" t="s">
        <v>28</v>
      </c>
      <c r="C120" s="192">
        <v>4</v>
      </c>
      <c r="D120" s="296" t="s">
        <v>98</v>
      </c>
      <c r="E120" s="288">
        <v>860002964</v>
      </c>
      <c r="F120" s="83" t="s">
        <v>265</v>
      </c>
      <c r="G120" s="79" t="s">
        <v>239</v>
      </c>
      <c r="H120" s="121" t="s">
        <v>284</v>
      </c>
      <c r="I120" s="69" t="s">
        <v>248</v>
      </c>
      <c r="J120" s="77" t="s">
        <v>217</v>
      </c>
      <c r="K120" s="121" t="s">
        <v>1854</v>
      </c>
      <c r="L120" s="87">
        <v>559430087</v>
      </c>
      <c r="M120" s="72">
        <v>2143335</v>
      </c>
      <c r="N120" s="66">
        <f>IF(U120&gt;1,M120,0)</f>
        <v>2143335</v>
      </c>
      <c r="O120" s="137">
        <v>45264</v>
      </c>
      <c r="P120" s="72">
        <f>IFERROR(ROUND((N120*(W120/X120)),0),0)</f>
        <v>2143335</v>
      </c>
      <c r="Q120" s="72">
        <f>+P120-N120+M120</f>
        <v>2143335</v>
      </c>
      <c r="R120" s="129">
        <f>+Q120</f>
        <v>2143335</v>
      </c>
      <c r="S120" s="204" t="e">
        <f t="shared" si="24"/>
        <v>#REF!</v>
      </c>
      <c r="T120" s="125"/>
      <c r="U120" s="126">
        <f t="shared" si="23"/>
        <v>27</v>
      </c>
      <c r="V120" s="127">
        <f t="shared" si="17"/>
        <v>45291</v>
      </c>
      <c r="W120" s="128">
        <f>VLOOKUP(V120,IPC!$B$9:$D$855,3,2)</f>
        <v>137.72</v>
      </c>
      <c r="X120" s="128">
        <f>VLOOKUP(O120,IPC!$B$9:$D$855,3,1)</f>
        <v>137.72</v>
      </c>
    </row>
    <row r="121" spans="1:24" s="67" customFormat="1" ht="26.4" x14ac:dyDescent="0.25">
      <c r="A121" s="67" t="s">
        <v>76</v>
      </c>
      <c r="B121" s="68" t="s">
        <v>28</v>
      </c>
      <c r="C121" s="192">
        <v>4</v>
      </c>
      <c r="D121" s="296" t="s">
        <v>98</v>
      </c>
      <c r="E121" s="288">
        <v>860002964</v>
      </c>
      <c r="F121" s="83" t="s">
        <v>265</v>
      </c>
      <c r="G121" s="79" t="s">
        <v>239</v>
      </c>
      <c r="H121" s="121" t="s">
        <v>284</v>
      </c>
      <c r="I121" s="69" t="s">
        <v>248</v>
      </c>
      <c r="J121" s="77" t="s">
        <v>217</v>
      </c>
      <c r="K121" s="121" t="s">
        <v>346</v>
      </c>
      <c r="L121" s="87">
        <v>559430087</v>
      </c>
      <c r="M121" s="72">
        <v>98801661</v>
      </c>
      <c r="N121" s="66">
        <f>IF(U121&gt;1,M121,0)</f>
        <v>0</v>
      </c>
      <c r="O121" s="137">
        <v>46330</v>
      </c>
      <c r="P121" s="72">
        <f>IFERROR(ROUND((N121*(W121/X121)),0),0)</f>
        <v>0</v>
      </c>
      <c r="Q121" s="72">
        <f>+P121-N121+M121</f>
        <v>98801661</v>
      </c>
      <c r="R121" s="129">
        <f>+Q121</f>
        <v>98801661</v>
      </c>
      <c r="S121" s="204" t="e">
        <f t="shared" si="24"/>
        <v>#REF!</v>
      </c>
      <c r="T121" s="125"/>
      <c r="U121" s="126">
        <f>+$U$7-O121</f>
        <v>-1039</v>
      </c>
      <c r="V121" s="127">
        <f t="shared" si="17"/>
        <v>45291</v>
      </c>
      <c r="W121" s="128">
        <f>VLOOKUP(V121,IPC!$B$9:$D$855,3,2)</f>
        <v>137.72</v>
      </c>
      <c r="X121" s="128">
        <f>VLOOKUP(O121,IPC!$B$9:$D$855,3,1)</f>
        <v>141.47999999999999</v>
      </c>
    </row>
    <row r="122" spans="1:24" s="67" customFormat="1" ht="26.4" x14ac:dyDescent="0.25">
      <c r="A122" s="67" t="s">
        <v>76</v>
      </c>
      <c r="B122" s="68" t="s">
        <v>28</v>
      </c>
      <c r="C122" s="192">
        <v>5</v>
      </c>
      <c r="D122" s="296" t="s">
        <v>100</v>
      </c>
      <c r="E122" s="288">
        <v>890300279</v>
      </c>
      <c r="F122" s="83" t="s">
        <v>266</v>
      </c>
      <c r="G122" s="79" t="s">
        <v>239</v>
      </c>
      <c r="H122" s="121" t="s">
        <v>285</v>
      </c>
      <c r="I122" s="69" t="s">
        <v>248</v>
      </c>
      <c r="J122" s="77" t="s">
        <v>217</v>
      </c>
      <c r="K122" s="121" t="s">
        <v>347</v>
      </c>
      <c r="L122" s="87">
        <v>80230035083</v>
      </c>
      <c r="M122" s="72">
        <v>4216667</v>
      </c>
      <c r="N122" s="66">
        <f>IF(U122&gt;1,M122,0)</f>
        <v>4216667</v>
      </c>
      <c r="O122" s="137">
        <v>45057</v>
      </c>
      <c r="P122" s="72">
        <f>IFERROR(ROUND((N122*(W122/X122)),0),0)</f>
        <v>4353871</v>
      </c>
      <c r="Q122" s="72">
        <f>+P122-N122+M122</f>
        <v>4353871</v>
      </c>
      <c r="R122" s="129">
        <f>+Q122</f>
        <v>4353871</v>
      </c>
      <c r="S122" s="204" t="e">
        <f t="shared" si="24"/>
        <v>#REF!</v>
      </c>
      <c r="T122" s="125"/>
      <c r="U122" s="126">
        <f>+$U$7-O122</f>
        <v>234</v>
      </c>
      <c r="V122" s="127">
        <f t="shared" si="17"/>
        <v>45291</v>
      </c>
      <c r="W122" s="128">
        <f>VLOOKUP(V122,IPC!$B$9:$D$855,3,2)</f>
        <v>137.72</v>
      </c>
      <c r="X122" s="128">
        <f>VLOOKUP(O122,IPC!$B$9:$D$855,3,1)</f>
        <v>133.38</v>
      </c>
    </row>
    <row r="123" spans="1:24" s="67" customFormat="1" ht="26.4" x14ac:dyDescent="0.25">
      <c r="A123" s="67" t="s">
        <v>76</v>
      </c>
      <c r="B123" s="68" t="s">
        <v>28</v>
      </c>
      <c r="C123" s="192">
        <v>5</v>
      </c>
      <c r="D123" s="296" t="s">
        <v>100</v>
      </c>
      <c r="E123" s="288">
        <v>890300279</v>
      </c>
      <c r="F123" s="83" t="s">
        <v>266</v>
      </c>
      <c r="G123" s="79" t="s">
        <v>239</v>
      </c>
      <c r="H123" s="121" t="s">
        <v>285</v>
      </c>
      <c r="I123" s="69" t="s">
        <v>248</v>
      </c>
      <c r="J123" s="77" t="s">
        <v>217</v>
      </c>
      <c r="K123" s="121" t="s">
        <v>348</v>
      </c>
      <c r="L123" s="87">
        <v>80230035083</v>
      </c>
      <c r="M123" s="72">
        <v>4216667</v>
      </c>
      <c r="N123" s="66">
        <f t="shared" ref="N123:N156" si="25">IF(U123&gt;1,M123,0)</f>
        <v>4216667</v>
      </c>
      <c r="O123" s="137">
        <v>45088</v>
      </c>
      <c r="P123" s="72">
        <f t="shared" ref="P123:P156" si="26">IFERROR(ROUND((N123*(W123/X123)),0),0)</f>
        <v>4340853</v>
      </c>
      <c r="Q123" s="72">
        <f t="shared" ref="Q123:Q156" si="27">+P123-N123+M123</f>
        <v>4340853</v>
      </c>
      <c r="R123" s="129">
        <f t="shared" ref="R123:R186" si="28">+Q123</f>
        <v>4340853</v>
      </c>
      <c r="S123" s="204" t="e">
        <f t="shared" si="24"/>
        <v>#REF!</v>
      </c>
      <c r="T123" s="125"/>
      <c r="U123" s="126">
        <f t="shared" ref="U123:U186" si="29">+$U$7-O123</f>
        <v>203</v>
      </c>
      <c r="V123" s="127">
        <f t="shared" si="17"/>
        <v>45291</v>
      </c>
      <c r="W123" s="128">
        <f>VLOOKUP(V123,IPC!$B$9:$D$855,3,2)</f>
        <v>137.72</v>
      </c>
      <c r="X123" s="128">
        <f>VLOOKUP(O123,IPC!$B$9:$D$855,3,1)</f>
        <v>133.78</v>
      </c>
    </row>
    <row r="124" spans="1:24" s="67" customFormat="1" ht="26.4" x14ac:dyDescent="0.25">
      <c r="A124" s="67" t="s">
        <v>76</v>
      </c>
      <c r="B124" s="68" t="s">
        <v>28</v>
      </c>
      <c r="C124" s="192">
        <v>5</v>
      </c>
      <c r="D124" s="296" t="s">
        <v>100</v>
      </c>
      <c r="E124" s="288">
        <v>890300279</v>
      </c>
      <c r="F124" s="83" t="s">
        <v>267</v>
      </c>
      <c r="G124" s="79" t="s">
        <v>239</v>
      </c>
      <c r="H124" s="121" t="s">
        <v>285</v>
      </c>
      <c r="I124" s="69" t="s">
        <v>248</v>
      </c>
      <c r="J124" s="77" t="s">
        <v>217</v>
      </c>
      <c r="K124" s="121" t="s">
        <v>349</v>
      </c>
      <c r="L124" s="87">
        <v>80230035083</v>
      </c>
      <c r="M124" s="72">
        <v>4216667</v>
      </c>
      <c r="N124" s="66">
        <f t="shared" si="25"/>
        <v>4216667</v>
      </c>
      <c r="O124" s="137">
        <v>45118</v>
      </c>
      <c r="P124" s="72">
        <f t="shared" si="26"/>
        <v>4319222</v>
      </c>
      <c r="Q124" s="72">
        <f t="shared" si="27"/>
        <v>4319222</v>
      </c>
      <c r="R124" s="129">
        <f t="shared" si="28"/>
        <v>4319222</v>
      </c>
      <c r="S124" s="204" t="e">
        <f t="shared" si="24"/>
        <v>#REF!</v>
      </c>
      <c r="T124" s="125"/>
      <c r="U124" s="126">
        <f t="shared" si="29"/>
        <v>173</v>
      </c>
      <c r="V124" s="127">
        <f t="shared" si="17"/>
        <v>45291</v>
      </c>
      <c r="W124" s="128">
        <f>VLOOKUP(V124,IPC!$B$9:$D$855,3,2)</f>
        <v>137.72</v>
      </c>
      <c r="X124" s="128">
        <f>VLOOKUP(O124,IPC!$B$9:$D$855,3,1)</f>
        <v>134.44999999999999</v>
      </c>
    </row>
    <row r="125" spans="1:24" s="67" customFormat="1" ht="26.4" x14ac:dyDescent="0.25">
      <c r="A125" s="67" t="s">
        <v>76</v>
      </c>
      <c r="B125" s="68" t="s">
        <v>28</v>
      </c>
      <c r="C125" s="192">
        <v>5</v>
      </c>
      <c r="D125" s="296" t="s">
        <v>100</v>
      </c>
      <c r="E125" s="288">
        <v>890300279</v>
      </c>
      <c r="F125" s="83" t="s">
        <v>267</v>
      </c>
      <c r="G125" s="79" t="s">
        <v>239</v>
      </c>
      <c r="H125" s="121" t="s">
        <v>285</v>
      </c>
      <c r="I125" s="69" t="s">
        <v>248</v>
      </c>
      <c r="J125" s="77" t="s">
        <v>217</v>
      </c>
      <c r="K125" s="121" t="s">
        <v>350</v>
      </c>
      <c r="L125" s="87">
        <v>80230035083</v>
      </c>
      <c r="M125" s="72">
        <v>4216667</v>
      </c>
      <c r="N125" s="66">
        <f t="shared" si="25"/>
        <v>4216667</v>
      </c>
      <c r="O125" s="137">
        <v>45149</v>
      </c>
      <c r="P125" s="72">
        <f t="shared" si="26"/>
        <v>4289234</v>
      </c>
      <c r="Q125" s="72">
        <f t="shared" si="27"/>
        <v>4289234</v>
      </c>
      <c r="R125" s="129">
        <f t="shared" si="28"/>
        <v>4289234</v>
      </c>
      <c r="S125" s="204" t="e">
        <f t="shared" si="24"/>
        <v>#REF!</v>
      </c>
      <c r="T125" s="125"/>
      <c r="U125" s="126">
        <f t="shared" si="29"/>
        <v>142</v>
      </c>
      <c r="V125" s="127">
        <f t="shared" si="17"/>
        <v>45291</v>
      </c>
      <c r="W125" s="128">
        <f>VLOOKUP(V125,IPC!$B$9:$D$855,3,2)</f>
        <v>137.72</v>
      </c>
      <c r="X125" s="128">
        <f>VLOOKUP(O125,IPC!$B$9:$D$855,3,1)</f>
        <v>135.38999999999999</v>
      </c>
    </row>
    <row r="126" spans="1:24" s="67" customFormat="1" ht="26.4" x14ac:dyDescent="0.25">
      <c r="A126" s="67" t="s">
        <v>76</v>
      </c>
      <c r="B126" s="68" t="s">
        <v>28</v>
      </c>
      <c r="C126" s="192">
        <v>5</v>
      </c>
      <c r="D126" s="296" t="s">
        <v>100</v>
      </c>
      <c r="E126" s="288">
        <v>890300279</v>
      </c>
      <c r="F126" s="83" t="s">
        <v>267</v>
      </c>
      <c r="G126" s="79" t="s">
        <v>239</v>
      </c>
      <c r="H126" s="121" t="s">
        <v>285</v>
      </c>
      <c r="I126" s="69" t="s">
        <v>248</v>
      </c>
      <c r="J126" s="77" t="s">
        <v>217</v>
      </c>
      <c r="K126" s="121" t="s">
        <v>351</v>
      </c>
      <c r="L126" s="87">
        <v>80230035083</v>
      </c>
      <c r="M126" s="72">
        <v>4216667</v>
      </c>
      <c r="N126" s="66">
        <f t="shared" si="25"/>
        <v>4216667</v>
      </c>
      <c r="O126" s="137">
        <v>45180</v>
      </c>
      <c r="P126" s="72">
        <f t="shared" si="26"/>
        <v>4266545</v>
      </c>
      <c r="Q126" s="72">
        <f t="shared" si="27"/>
        <v>4266545</v>
      </c>
      <c r="R126" s="129">
        <f t="shared" si="28"/>
        <v>4266545</v>
      </c>
      <c r="S126" s="204" t="e">
        <f t="shared" si="24"/>
        <v>#REF!</v>
      </c>
      <c r="T126" s="125"/>
      <c r="U126" s="126">
        <f t="shared" si="29"/>
        <v>111</v>
      </c>
      <c r="V126" s="127">
        <f t="shared" si="17"/>
        <v>45291</v>
      </c>
      <c r="W126" s="128">
        <f>VLOOKUP(V126,IPC!$B$9:$D$855,3,2)</f>
        <v>137.72</v>
      </c>
      <c r="X126" s="128">
        <f>VLOOKUP(O126,IPC!$B$9:$D$855,3,1)</f>
        <v>136.11000000000001</v>
      </c>
    </row>
    <row r="127" spans="1:24" s="67" customFormat="1" ht="26.4" x14ac:dyDescent="0.25">
      <c r="A127" s="67" t="s">
        <v>76</v>
      </c>
      <c r="B127" s="68" t="s">
        <v>28</v>
      </c>
      <c r="C127" s="192">
        <v>5</v>
      </c>
      <c r="D127" s="296" t="s">
        <v>100</v>
      </c>
      <c r="E127" s="288">
        <v>890300279</v>
      </c>
      <c r="F127" s="83" t="s">
        <v>267</v>
      </c>
      <c r="G127" s="79" t="s">
        <v>239</v>
      </c>
      <c r="H127" s="121" t="s">
        <v>285</v>
      </c>
      <c r="I127" s="69" t="s">
        <v>248</v>
      </c>
      <c r="J127" s="77" t="s">
        <v>217</v>
      </c>
      <c r="K127" s="121" t="s">
        <v>352</v>
      </c>
      <c r="L127" s="87">
        <v>80230035083</v>
      </c>
      <c r="M127" s="72">
        <v>4216667</v>
      </c>
      <c r="N127" s="66">
        <f t="shared" si="25"/>
        <v>4216667</v>
      </c>
      <c r="O127" s="137">
        <v>45210</v>
      </c>
      <c r="P127" s="72">
        <f t="shared" si="26"/>
        <v>4255913</v>
      </c>
      <c r="Q127" s="72">
        <f t="shared" si="27"/>
        <v>4255913</v>
      </c>
      <c r="R127" s="129">
        <f t="shared" si="28"/>
        <v>4255913</v>
      </c>
      <c r="S127" s="204" t="e">
        <f t="shared" si="24"/>
        <v>#REF!</v>
      </c>
      <c r="T127" s="125"/>
      <c r="U127" s="126">
        <f t="shared" si="29"/>
        <v>81</v>
      </c>
      <c r="V127" s="127">
        <f t="shared" si="17"/>
        <v>45291</v>
      </c>
      <c r="W127" s="128">
        <f>VLOOKUP(V127,IPC!$B$9:$D$855,3,2)</f>
        <v>137.72</v>
      </c>
      <c r="X127" s="128">
        <f>VLOOKUP(O127,IPC!$B$9:$D$855,3,1)</f>
        <v>136.44999999999999</v>
      </c>
    </row>
    <row r="128" spans="1:24" s="67" customFormat="1" ht="26.4" x14ac:dyDescent="0.25">
      <c r="A128" s="67" t="s">
        <v>76</v>
      </c>
      <c r="B128" s="68" t="s">
        <v>28</v>
      </c>
      <c r="C128" s="192">
        <v>5</v>
      </c>
      <c r="D128" s="296" t="s">
        <v>100</v>
      </c>
      <c r="E128" s="288">
        <v>890300279</v>
      </c>
      <c r="F128" s="83" t="s">
        <v>267</v>
      </c>
      <c r="G128" s="79" t="s">
        <v>239</v>
      </c>
      <c r="H128" s="121" t="s">
        <v>285</v>
      </c>
      <c r="I128" s="69" t="s">
        <v>248</v>
      </c>
      <c r="J128" s="77" t="s">
        <v>217</v>
      </c>
      <c r="K128" s="121" t="s">
        <v>1687</v>
      </c>
      <c r="L128" s="87">
        <v>80230035083</v>
      </c>
      <c r="M128" s="72">
        <v>4216667</v>
      </c>
      <c r="N128" s="66">
        <f t="shared" si="25"/>
        <v>4216667</v>
      </c>
      <c r="O128" s="137">
        <v>45241</v>
      </c>
      <c r="P128" s="72">
        <f t="shared" si="26"/>
        <v>4236045</v>
      </c>
      <c r="Q128" s="72">
        <f t="shared" si="27"/>
        <v>4236045</v>
      </c>
      <c r="R128" s="129">
        <f t="shared" si="28"/>
        <v>4236045</v>
      </c>
      <c r="S128" s="204" t="e">
        <f t="shared" si="24"/>
        <v>#REF!</v>
      </c>
      <c r="T128" s="125"/>
      <c r="U128" s="126">
        <f t="shared" si="29"/>
        <v>50</v>
      </c>
      <c r="V128" s="127">
        <f t="shared" si="17"/>
        <v>45291</v>
      </c>
      <c r="W128" s="128">
        <f>VLOOKUP(V128,IPC!$B$9:$D$855,3,2)</f>
        <v>137.72</v>
      </c>
      <c r="X128" s="128">
        <f>VLOOKUP(O128,IPC!$B$9:$D$855,3,1)</f>
        <v>137.09</v>
      </c>
    </row>
    <row r="129" spans="1:24" s="67" customFormat="1" ht="26.4" x14ac:dyDescent="0.25">
      <c r="A129" s="67" t="s">
        <v>76</v>
      </c>
      <c r="B129" s="68" t="s">
        <v>28</v>
      </c>
      <c r="C129" s="192">
        <v>5</v>
      </c>
      <c r="D129" s="296" t="s">
        <v>100</v>
      </c>
      <c r="E129" s="288">
        <v>890300279</v>
      </c>
      <c r="F129" s="83" t="s">
        <v>267</v>
      </c>
      <c r="G129" s="79" t="s">
        <v>239</v>
      </c>
      <c r="H129" s="121" t="s">
        <v>285</v>
      </c>
      <c r="I129" s="69" t="s">
        <v>248</v>
      </c>
      <c r="J129" s="77" t="s">
        <v>217</v>
      </c>
      <c r="K129" s="121" t="s">
        <v>1855</v>
      </c>
      <c r="L129" s="87">
        <v>80230035083</v>
      </c>
      <c r="M129" s="72">
        <v>4216667</v>
      </c>
      <c r="N129" s="66">
        <f t="shared" si="25"/>
        <v>4216667</v>
      </c>
      <c r="O129" s="137">
        <v>45271</v>
      </c>
      <c r="P129" s="72">
        <f t="shared" si="26"/>
        <v>4216667</v>
      </c>
      <c r="Q129" s="72">
        <f t="shared" si="27"/>
        <v>4216667</v>
      </c>
      <c r="R129" s="129">
        <f t="shared" si="28"/>
        <v>4216667</v>
      </c>
      <c r="S129" s="204" t="e">
        <f t="shared" si="24"/>
        <v>#REF!</v>
      </c>
      <c r="T129" s="125"/>
      <c r="U129" s="126">
        <f t="shared" si="29"/>
        <v>20</v>
      </c>
      <c r="V129" s="127">
        <f t="shared" si="17"/>
        <v>45291</v>
      </c>
      <c r="W129" s="128">
        <f>VLOOKUP(V129,IPC!$B$9:$D$855,3,2)</f>
        <v>137.72</v>
      </c>
      <c r="X129" s="128">
        <f>VLOOKUP(O129,IPC!$B$9:$D$855,3,1)</f>
        <v>137.72</v>
      </c>
    </row>
    <row r="130" spans="1:24" s="67" customFormat="1" ht="26.4" x14ac:dyDescent="0.25">
      <c r="A130" s="67" t="s">
        <v>76</v>
      </c>
      <c r="B130" s="68" t="s">
        <v>28</v>
      </c>
      <c r="C130" s="192">
        <v>5</v>
      </c>
      <c r="D130" s="296" t="s">
        <v>100</v>
      </c>
      <c r="E130" s="288">
        <v>890300279</v>
      </c>
      <c r="F130" s="83" t="s">
        <v>267</v>
      </c>
      <c r="G130" s="79" t="s">
        <v>239</v>
      </c>
      <c r="H130" s="121" t="s">
        <v>285</v>
      </c>
      <c r="I130" s="69" t="s">
        <v>248</v>
      </c>
      <c r="J130" s="77" t="s">
        <v>217</v>
      </c>
      <c r="K130" s="121" t="s">
        <v>353</v>
      </c>
      <c r="L130" s="87">
        <v>80230035083</v>
      </c>
      <c r="M130" s="72">
        <v>75899989</v>
      </c>
      <c r="N130" s="66">
        <f t="shared" si="25"/>
        <v>0</v>
      </c>
      <c r="O130" s="137">
        <v>45972</v>
      </c>
      <c r="P130" s="72">
        <f t="shared" si="26"/>
        <v>0</v>
      </c>
      <c r="Q130" s="72">
        <f t="shared" si="27"/>
        <v>75899989</v>
      </c>
      <c r="R130" s="129">
        <f t="shared" si="28"/>
        <v>75899989</v>
      </c>
      <c r="S130" s="204" t="e">
        <f t="shared" si="24"/>
        <v>#REF!</v>
      </c>
      <c r="T130" s="125"/>
      <c r="U130" s="126">
        <f t="shared" si="29"/>
        <v>-681</v>
      </c>
      <c r="V130" s="127">
        <f t="shared" si="17"/>
        <v>45291</v>
      </c>
      <c r="W130" s="128">
        <f>VLOOKUP(V130,IPC!$B$9:$D$855,3,2)</f>
        <v>137.72</v>
      </c>
      <c r="X130" s="128">
        <f>VLOOKUP(O130,IPC!$B$9:$D$855,3,1)</f>
        <v>141.47999999999999</v>
      </c>
    </row>
    <row r="131" spans="1:24" s="67" customFormat="1" ht="26.4" x14ac:dyDescent="0.25">
      <c r="A131" s="67" t="s">
        <v>76</v>
      </c>
      <c r="B131" s="68" t="s">
        <v>28</v>
      </c>
      <c r="C131" s="192">
        <v>5</v>
      </c>
      <c r="D131" s="296" t="s">
        <v>100</v>
      </c>
      <c r="E131" s="288">
        <v>890300279</v>
      </c>
      <c r="F131" s="83" t="s">
        <v>267</v>
      </c>
      <c r="G131" s="79" t="s">
        <v>239</v>
      </c>
      <c r="H131" s="121" t="s">
        <v>285</v>
      </c>
      <c r="I131" s="69" t="s">
        <v>248</v>
      </c>
      <c r="J131" s="77" t="s">
        <v>217</v>
      </c>
      <c r="K131" s="121" t="s">
        <v>354</v>
      </c>
      <c r="L131" s="87">
        <v>80200115914</v>
      </c>
      <c r="M131" s="72">
        <v>3986190</v>
      </c>
      <c r="N131" s="66">
        <f t="shared" si="25"/>
        <v>3986190</v>
      </c>
      <c r="O131" s="137">
        <v>45068</v>
      </c>
      <c r="P131" s="72">
        <f t="shared" si="26"/>
        <v>4115895</v>
      </c>
      <c r="Q131" s="72">
        <f t="shared" si="27"/>
        <v>4115895</v>
      </c>
      <c r="R131" s="129">
        <f t="shared" si="28"/>
        <v>4115895</v>
      </c>
      <c r="S131" s="204" t="e">
        <f t="shared" si="24"/>
        <v>#REF!</v>
      </c>
      <c r="T131" s="125"/>
      <c r="U131" s="126">
        <f t="shared" si="29"/>
        <v>223</v>
      </c>
      <c r="V131" s="127">
        <f t="shared" si="17"/>
        <v>45291</v>
      </c>
      <c r="W131" s="128">
        <f>VLOOKUP(V131,IPC!$B$9:$D$855,3,2)</f>
        <v>137.72</v>
      </c>
      <c r="X131" s="128">
        <f>VLOOKUP(O131,IPC!$B$9:$D$855,3,1)</f>
        <v>133.38</v>
      </c>
    </row>
    <row r="132" spans="1:24" s="67" customFormat="1" ht="26.4" x14ac:dyDescent="0.25">
      <c r="A132" s="67" t="s">
        <v>76</v>
      </c>
      <c r="B132" s="68" t="s">
        <v>28</v>
      </c>
      <c r="C132" s="192">
        <v>5</v>
      </c>
      <c r="D132" s="296" t="s">
        <v>100</v>
      </c>
      <c r="E132" s="288">
        <v>890300279</v>
      </c>
      <c r="F132" s="83" t="s">
        <v>267</v>
      </c>
      <c r="G132" s="79" t="s">
        <v>239</v>
      </c>
      <c r="H132" s="121" t="s">
        <v>285</v>
      </c>
      <c r="I132" s="69" t="s">
        <v>248</v>
      </c>
      <c r="J132" s="77" t="s">
        <v>217</v>
      </c>
      <c r="K132" s="121" t="s">
        <v>355</v>
      </c>
      <c r="L132" s="87">
        <v>80200115914</v>
      </c>
      <c r="M132" s="72">
        <v>3986190</v>
      </c>
      <c r="N132" s="66">
        <f t="shared" si="25"/>
        <v>3986190</v>
      </c>
      <c r="O132" s="137">
        <v>45099</v>
      </c>
      <c r="P132" s="72">
        <f t="shared" si="26"/>
        <v>4103589</v>
      </c>
      <c r="Q132" s="72">
        <f t="shared" si="27"/>
        <v>4103589</v>
      </c>
      <c r="R132" s="129">
        <f t="shared" si="28"/>
        <v>4103589</v>
      </c>
      <c r="S132" s="204" t="e">
        <f t="shared" si="24"/>
        <v>#REF!</v>
      </c>
      <c r="T132" s="125"/>
      <c r="U132" s="126">
        <f t="shared" si="29"/>
        <v>192</v>
      </c>
      <c r="V132" s="127">
        <f t="shared" si="17"/>
        <v>45291</v>
      </c>
      <c r="W132" s="128">
        <f>VLOOKUP(V132,IPC!$B$9:$D$855,3,2)</f>
        <v>137.72</v>
      </c>
      <c r="X132" s="128">
        <f>VLOOKUP(O132,IPC!$B$9:$D$855,3,1)</f>
        <v>133.78</v>
      </c>
    </row>
    <row r="133" spans="1:24" s="67" customFormat="1" ht="26.4" x14ac:dyDescent="0.25">
      <c r="A133" s="67" t="s">
        <v>76</v>
      </c>
      <c r="B133" s="68" t="s">
        <v>28</v>
      </c>
      <c r="C133" s="192">
        <v>5</v>
      </c>
      <c r="D133" s="296" t="s">
        <v>100</v>
      </c>
      <c r="E133" s="288">
        <v>890300279</v>
      </c>
      <c r="F133" s="83" t="s">
        <v>267</v>
      </c>
      <c r="G133" s="79" t="s">
        <v>239</v>
      </c>
      <c r="H133" s="121" t="s">
        <v>285</v>
      </c>
      <c r="I133" s="69" t="s">
        <v>248</v>
      </c>
      <c r="J133" s="77" t="s">
        <v>217</v>
      </c>
      <c r="K133" s="121" t="s">
        <v>356</v>
      </c>
      <c r="L133" s="87">
        <v>80200115914</v>
      </c>
      <c r="M133" s="72">
        <v>3986190</v>
      </c>
      <c r="N133" s="66">
        <f t="shared" si="25"/>
        <v>3986190</v>
      </c>
      <c r="O133" s="137">
        <v>45129</v>
      </c>
      <c r="P133" s="72">
        <f t="shared" si="26"/>
        <v>4083139</v>
      </c>
      <c r="Q133" s="72">
        <f t="shared" si="27"/>
        <v>4083139</v>
      </c>
      <c r="R133" s="129">
        <f t="shared" si="28"/>
        <v>4083139</v>
      </c>
      <c r="S133" s="204" t="e">
        <f t="shared" si="24"/>
        <v>#REF!</v>
      </c>
      <c r="T133" s="125"/>
      <c r="U133" s="126">
        <f t="shared" si="29"/>
        <v>162</v>
      </c>
      <c r="V133" s="127">
        <f t="shared" si="17"/>
        <v>45291</v>
      </c>
      <c r="W133" s="128">
        <f>VLOOKUP(V133,IPC!$B$9:$D$855,3,2)</f>
        <v>137.72</v>
      </c>
      <c r="X133" s="128">
        <f>VLOOKUP(O133,IPC!$B$9:$D$855,3,1)</f>
        <v>134.44999999999999</v>
      </c>
    </row>
    <row r="134" spans="1:24" s="67" customFormat="1" ht="26.4" x14ac:dyDescent="0.25">
      <c r="A134" s="67" t="s">
        <v>76</v>
      </c>
      <c r="B134" s="68" t="s">
        <v>28</v>
      </c>
      <c r="C134" s="192">
        <v>5</v>
      </c>
      <c r="D134" s="296" t="s">
        <v>100</v>
      </c>
      <c r="E134" s="288">
        <v>890300279</v>
      </c>
      <c r="F134" s="83" t="s">
        <v>267</v>
      </c>
      <c r="G134" s="79" t="s">
        <v>239</v>
      </c>
      <c r="H134" s="121" t="s">
        <v>285</v>
      </c>
      <c r="I134" s="69" t="s">
        <v>248</v>
      </c>
      <c r="J134" s="77" t="s">
        <v>217</v>
      </c>
      <c r="K134" s="121" t="s">
        <v>357</v>
      </c>
      <c r="L134" s="87">
        <v>80200115914</v>
      </c>
      <c r="M134" s="72">
        <v>3986190</v>
      </c>
      <c r="N134" s="66">
        <f t="shared" si="25"/>
        <v>3986190</v>
      </c>
      <c r="O134" s="137">
        <v>45160</v>
      </c>
      <c r="P134" s="72">
        <f t="shared" si="26"/>
        <v>4054791</v>
      </c>
      <c r="Q134" s="72">
        <f t="shared" si="27"/>
        <v>4054791</v>
      </c>
      <c r="R134" s="129">
        <f t="shared" si="28"/>
        <v>4054791</v>
      </c>
      <c r="S134" s="204" t="e">
        <f t="shared" si="24"/>
        <v>#REF!</v>
      </c>
      <c r="T134" s="125"/>
      <c r="U134" s="126">
        <f t="shared" si="29"/>
        <v>131</v>
      </c>
      <c r="V134" s="127">
        <f t="shared" si="17"/>
        <v>45291</v>
      </c>
      <c r="W134" s="128">
        <f>VLOOKUP(V134,IPC!$B$9:$D$855,3,2)</f>
        <v>137.72</v>
      </c>
      <c r="X134" s="128">
        <f>VLOOKUP(O134,IPC!$B$9:$D$855,3,1)</f>
        <v>135.38999999999999</v>
      </c>
    </row>
    <row r="135" spans="1:24" s="67" customFormat="1" ht="26.4" x14ac:dyDescent="0.25">
      <c r="A135" s="67" t="s">
        <v>76</v>
      </c>
      <c r="B135" s="68" t="s">
        <v>28</v>
      </c>
      <c r="C135" s="192">
        <v>5</v>
      </c>
      <c r="D135" s="296" t="s">
        <v>100</v>
      </c>
      <c r="E135" s="288">
        <v>890300279</v>
      </c>
      <c r="F135" s="83" t="s">
        <v>267</v>
      </c>
      <c r="G135" s="79" t="s">
        <v>239</v>
      </c>
      <c r="H135" s="121" t="s">
        <v>285</v>
      </c>
      <c r="I135" s="69" t="s">
        <v>248</v>
      </c>
      <c r="J135" s="77" t="s">
        <v>217</v>
      </c>
      <c r="K135" s="121" t="s">
        <v>358</v>
      </c>
      <c r="L135" s="87">
        <v>80200115914</v>
      </c>
      <c r="M135" s="72">
        <v>3986190</v>
      </c>
      <c r="N135" s="66">
        <f t="shared" si="25"/>
        <v>3986190</v>
      </c>
      <c r="O135" s="137">
        <v>45191</v>
      </c>
      <c r="P135" s="72">
        <f t="shared" si="26"/>
        <v>4033341</v>
      </c>
      <c r="Q135" s="72">
        <f t="shared" si="27"/>
        <v>4033341</v>
      </c>
      <c r="R135" s="129">
        <f t="shared" si="28"/>
        <v>4033341</v>
      </c>
      <c r="S135" s="204" t="e">
        <f t="shared" si="24"/>
        <v>#REF!</v>
      </c>
      <c r="T135" s="125"/>
      <c r="U135" s="126">
        <f t="shared" si="29"/>
        <v>100</v>
      </c>
      <c r="V135" s="127">
        <f t="shared" si="17"/>
        <v>45291</v>
      </c>
      <c r="W135" s="128">
        <f>VLOOKUP(V135,IPC!$B$9:$D$855,3,2)</f>
        <v>137.72</v>
      </c>
      <c r="X135" s="128">
        <f>VLOOKUP(O135,IPC!$B$9:$D$855,3,1)</f>
        <v>136.11000000000001</v>
      </c>
    </row>
    <row r="136" spans="1:24" s="67" customFormat="1" ht="26.4" x14ac:dyDescent="0.25">
      <c r="A136" s="67" t="s">
        <v>76</v>
      </c>
      <c r="B136" s="68" t="s">
        <v>28</v>
      </c>
      <c r="C136" s="192">
        <v>5</v>
      </c>
      <c r="D136" s="296" t="s">
        <v>100</v>
      </c>
      <c r="E136" s="288">
        <v>890300279</v>
      </c>
      <c r="F136" s="83" t="s">
        <v>267</v>
      </c>
      <c r="G136" s="79" t="s">
        <v>239</v>
      </c>
      <c r="H136" s="121" t="s">
        <v>285</v>
      </c>
      <c r="I136" s="69" t="s">
        <v>248</v>
      </c>
      <c r="J136" s="77" t="s">
        <v>217</v>
      </c>
      <c r="K136" s="121" t="s">
        <v>359</v>
      </c>
      <c r="L136" s="87">
        <v>80200115914</v>
      </c>
      <c r="M136" s="72">
        <v>3986190</v>
      </c>
      <c r="N136" s="66">
        <f t="shared" si="25"/>
        <v>3986190</v>
      </c>
      <c r="O136" s="137">
        <v>45221</v>
      </c>
      <c r="P136" s="72">
        <f t="shared" si="26"/>
        <v>4023291</v>
      </c>
      <c r="Q136" s="72">
        <f t="shared" si="27"/>
        <v>4023291</v>
      </c>
      <c r="R136" s="129">
        <f t="shared" si="28"/>
        <v>4023291</v>
      </c>
      <c r="S136" s="204" t="e">
        <f t="shared" si="24"/>
        <v>#REF!</v>
      </c>
      <c r="T136" s="125"/>
      <c r="U136" s="126">
        <f t="shared" si="29"/>
        <v>70</v>
      </c>
      <c r="V136" s="127">
        <f t="shared" si="17"/>
        <v>45291</v>
      </c>
      <c r="W136" s="128">
        <f>VLOOKUP(V136,IPC!$B$9:$D$855,3,2)</f>
        <v>137.72</v>
      </c>
      <c r="X136" s="128">
        <f>VLOOKUP(O136,IPC!$B$9:$D$855,3,1)</f>
        <v>136.44999999999999</v>
      </c>
    </row>
    <row r="137" spans="1:24" s="67" customFormat="1" ht="26.4" x14ac:dyDescent="0.25">
      <c r="A137" s="67" t="s">
        <v>76</v>
      </c>
      <c r="B137" s="68" t="s">
        <v>28</v>
      </c>
      <c r="C137" s="192">
        <v>5</v>
      </c>
      <c r="D137" s="296" t="s">
        <v>100</v>
      </c>
      <c r="E137" s="288">
        <v>890300279</v>
      </c>
      <c r="F137" s="83" t="s">
        <v>267</v>
      </c>
      <c r="G137" s="79" t="s">
        <v>239</v>
      </c>
      <c r="H137" s="121" t="s">
        <v>285</v>
      </c>
      <c r="I137" s="69" t="s">
        <v>248</v>
      </c>
      <c r="J137" s="77" t="s">
        <v>217</v>
      </c>
      <c r="K137" s="121" t="s">
        <v>1688</v>
      </c>
      <c r="L137" s="87">
        <v>80200115914</v>
      </c>
      <c r="M137" s="72">
        <v>3986190</v>
      </c>
      <c r="N137" s="66">
        <f t="shared" si="25"/>
        <v>3986190</v>
      </c>
      <c r="O137" s="137">
        <v>45252</v>
      </c>
      <c r="P137" s="72">
        <f t="shared" si="26"/>
        <v>4004509</v>
      </c>
      <c r="Q137" s="72">
        <f t="shared" si="27"/>
        <v>4004509</v>
      </c>
      <c r="R137" s="129">
        <f t="shared" si="28"/>
        <v>4004509</v>
      </c>
      <c r="S137" s="204" t="e">
        <f t="shared" si="24"/>
        <v>#REF!</v>
      </c>
      <c r="T137" s="125"/>
      <c r="U137" s="126">
        <f t="shared" si="29"/>
        <v>39</v>
      </c>
      <c r="V137" s="127">
        <f t="shared" ref="V137:V200" si="30">+$U$7</f>
        <v>45291</v>
      </c>
      <c r="W137" s="128">
        <f>VLOOKUP(V137,IPC!$B$9:$D$855,3,2)</f>
        <v>137.72</v>
      </c>
      <c r="X137" s="128">
        <f>VLOOKUP(O137,IPC!$B$9:$D$855,3,1)</f>
        <v>137.09</v>
      </c>
    </row>
    <row r="138" spans="1:24" s="67" customFormat="1" ht="26.4" x14ac:dyDescent="0.25">
      <c r="A138" s="67" t="s">
        <v>76</v>
      </c>
      <c r="B138" s="68" t="s">
        <v>28</v>
      </c>
      <c r="C138" s="192">
        <v>5</v>
      </c>
      <c r="D138" s="296" t="s">
        <v>100</v>
      </c>
      <c r="E138" s="288">
        <v>890300279</v>
      </c>
      <c r="F138" s="83" t="s">
        <v>267</v>
      </c>
      <c r="G138" s="79" t="s">
        <v>239</v>
      </c>
      <c r="H138" s="121" t="s">
        <v>285</v>
      </c>
      <c r="I138" s="69" t="s">
        <v>248</v>
      </c>
      <c r="J138" s="77" t="s">
        <v>217</v>
      </c>
      <c r="K138" s="121" t="s">
        <v>1856</v>
      </c>
      <c r="L138" s="87">
        <v>80200115914</v>
      </c>
      <c r="M138" s="72">
        <v>3986190</v>
      </c>
      <c r="N138" s="66">
        <f t="shared" si="25"/>
        <v>3986190</v>
      </c>
      <c r="O138" s="137">
        <v>45282</v>
      </c>
      <c r="P138" s="72">
        <f t="shared" si="26"/>
        <v>3986190</v>
      </c>
      <c r="Q138" s="72">
        <f t="shared" si="27"/>
        <v>3986190</v>
      </c>
      <c r="R138" s="129">
        <f t="shared" si="28"/>
        <v>3986190</v>
      </c>
      <c r="S138" s="204" t="e">
        <f t="shared" si="24"/>
        <v>#REF!</v>
      </c>
      <c r="T138" s="125"/>
      <c r="U138" s="126">
        <f t="shared" si="29"/>
        <v>9</v>
      </c>
      <c r="V138" s="127">
        <f t="shared" si="30"/>
        <v>45291</v>
      </c>
      <c r="W138" s="128">
        <f>VLOOKUP(V138,IPC!$B$9:$D$855,3,2)</f>
        <v>137.72</v>
      </c>
      <c r="X138" s="128">
        <f>VLOOKUP(O138,IPC!$B$9:$D$855,3,1)</f>
        <v>137.72</v>
      </c>
    </row>
    <row r="139" spans="1:24" s="67" customFormat="1" ht="26.4" x14ac:dyDescent="0.25">
      <c r="A139" s="67" t="s">
        <v>76</v>
      </c>
      <c r="B139" s="68" t="s">
        <v>28</v>
      </c>
      <c r="C139" s="192">
        <v>5</v>
      </c>
      <c r="D139" s="296" t="s">
        <v>100</v>
      </c>
      <c r="E139" s="288">
        <v>890300279</v>
      </c>
      <c r="F139" s="83" t="s">
        <v>267</v>
      </c>
      <c r="G139" s="79" t="s">
        <v>239</v>
      </c>
      <c r="H139" s="121" t="s">
        <v>285</v>
      </c>
      <c r="I139" s="69" t="s">
        <v>248</v>
      </c>
      <c r="J139" s="77" t="s">
        <v>217</v>
      </c>
      <c r="K139" s="121" t="s">
        <v>360</v>
      </c>
      <c r="L139" s="87">
        <v>80200115914</v>
      </c>
      <c r="M139" s="72">
        <v>62063126</v>
      </c>
      <c r="N139" s="66">
        <f t="shared" si="25"/>
        <v>0</v>
      </c>
      <c r="O139" s="137">
        <v>45648</v>
      </c>
      <c r="P139" s="72">
        <f t="shared" si="26"/>
        <v>0</v>
      </c>
      <c r="Q139" s="72">
        <f t="shared" si="27"/>
        <v>62063126</v>
      </c>
      <c r="R139" s="129">
        <f t="shared" si="28"/>
        <v>62063126</v>
      </c>
      <c r="S139" s="204" t="e">
        <f t="shared" ref="S139:S170" si="31">+R139/$R$848</f>
        <v>#REF!</v>
      </c>
      <c r="T139" s="125"/>
      <c r="U139" s="126">
        <f t="shared" si="29"/>
        <v>-357</v>
      </c>
      <c r="V139" s="127">
        <f t="shared" si="30"/>
        <v>45291</v>
      </c>
      <c r="W139" s="128">
        <f>VLOOKUP(V139,IPC!$B$9:$D$855,3,2)</f>
        <v>137.72</v>
      </c>
      <c r="X139" s="128">
        <f>VLOOKUP(O139,IPC!$B$9:$D$855,3,1)</f>
        <v>141.47999999999999</v>
      </c>
    </row>
    <row r="140" spans="1:24" s="67" customFormat="1" ht="26.4" x14ac:dyDescent="0.25">
      <c r="A140" s="67" t="s">
        <v>76</v>
      </c>
      <c r="B140" s="68" t="s">
        <v>28</v>
      </c>
      <c r="C140" s="192">
        <v>5</v>
      </c>
      <c r="D140" s="296" t="s">
        <v>100</v>
      </c>
      <c r="E140" s="288">
        <v>890300279</v>
      </c>
      <c r="F140" s="83" t="s">
        <v>267</v>
      </c>
      <c r="G140" s="79" t="s">
        <v>239</v>
      </c>
      <c r="H140" s="121" t="s">
        <v>285</v>
      </c>
      <c r="I140" s="69" t="s">
        <v>248</v>
      </c>
      <c r="J140" s="77" t="s">
        <v>217</v>
      </c>
      <c r="K140" s="121" t="s">
        <v>361</v>
      </c>
      <c r="L140" s="87">
        <v>81630028116</v>
      </c>
      <c r="M140" s="72">
        <v>3519996</v>
      </c>
      <c r="N140" s="66">
        <f t="shared" si="25"/>
        <v>3519996</v>
      </c>
      <c r="O140" s="137">
        <v>45167</v>
      </c>
      <c r="P140" s="72">
        <f t="shared" si="26"/>
        <v>3580574</v>
      </c>
      <c r="Q140" s="72">
        <f t="shared" si="27"/>
        <v>3580574</v>
      </c>
      <c r="R140" s="129">
        <f t="shared" si="28"/>
        <v>3580574</v>
      </c>
      <c r="S140" s="204" t="e">
        <f t="shared" si="31"/>
        <v>#REF!</v>
      </c>
      <c r="T140" s="125"/>
      <c r="U140" s="126">
        <f t="shared" si="29"/>
        <v>124</v>
      </c>
      <c r="V140" s="127">
        <f t="shared" si="30"/>
        <v>45291</v>
      </c>
      <c r="W140" s="128">
        <f>VLOOKUP(V140,IPC!$B$9:$D$855,3,2)</f>
        <v>137.72</v>
      </c>
      <c r="X140" s="128">
        <f>VLOOKUP(O140,IPC!$B$9:$D$855,3,1)</f>
        <v>135.38999999999999</v>
      </c>
    </row>
    <row r="141" spans="1:24" s="67" customFormat="1" ht="26.4" x14ac:dyDescent="0.25">
      <c r="A141" s="67" t="s">
        <v>76</v>
      </c>
      <c r="B141" s="68" t="s">
        <v>28</v>
      </c>
      <c r="C141" s="192">
        <v>5</v>
      </c>
      <c r="D141" s="296" t="s">
        <v>100</v>
      </c>
      <c r="E141" s="288">
        <v>890300279</v>
      </c>
      <c r="F141" s="83" t="s">
        <v>267</v>
      </c>
      <c r="G141" s="79" t="s">
        <v>239</v>
      </c>
      <c r="H141" s="121" t="s">
        <v>285</v>
      </c>
      <c r="I141" s="69" t="s">
        <v>248</v>
      </c>
      <c r="J141" s="77" t="s">
        <v>217</v>
      </c>
      <c r="K141" s="121" t="s">
        <v>358</v>
      </c>
      <c r="L141" s="87">
        <v>81630028116</v>
      </c>
      <c r="M141" s="72">
        <v>3519996</v>
      </c>
      <c r="N141" s="66">
        <f t="shared" si="25"/>
        <v>3519996</v>
      </c>
      <c r="O141" s="137">
        <v>45198</v>
      </c>
      <c r="P141" s="72">
        <f t="shared" si="26"/>
        <v>3561633</v>
      </c>
      <c r="Q141" s="72">
        <f t="shared" si="27"/>
        <v>3561633</v>
      </c>
      <c r="R141" s="129">
        <f t="shared" si="28"/>
        <v>3561633</v>
      </c>
      <c r="S141" s="204" t="e">
        <f t="shared" si="31"/>
        <v>#REF!</v>
      </c>
      <c r="T141" s="125"/>
      <c r="U141" s="126">
        <f t="shared" si="29"/>
        <v>93</v>
      </c>
      <c r="V141" s="127">
        <f t="shared" si="30"/>
        <v>45291</v>
      </c>
      <c r="W141" s="128">
        <f>VLOOKUP(V141,IPC!$B$9:$D$855,3,2)</f>
        <v>137.72</v>
      </c>
      <c r="X141" s="128">
        <f>VLOOKUP(O141,IPC!$B$9:$D$855,3,1)</f>
        <v>136.11000000000001</v>
      </c>
    </row>
    <row r="142" spans="1:24" s="67" customFormat="1" ht="26.4" x14ac:dyDescent="0.25">
      <c r="A142" s="67" t="s">
        <v>76</v>
      </c>
      <c r="B142" s="68" t="s">
        <v>28</v>
      </c>
      <c r="C142" s="192">
        <v>5</v>
      </c>
      <c r="D142" s="296" t="s">
        <v>100</v>
      </c>
      <c r="E142" s="288">
        <v>890300279</v>
      </c>
      <c r="F142" s="83" t="s">
        <v>267</v>
      </c>
      <c r="G142" s="79" t="s">
        <v>239</v>
      </c>
      <c r="H142" s="121" t="s">
        <v>285</v>
      </c>
      <c r="I142" s="69" t="s">
        <v>248</v>
      </c>
      <c r="J142" s="77" t="s">
        <v>217</v>
      </c>
      <c r="K142" s="121" t="s">
        <v>359</v>
      </c>
      <c r="L142" s="87">
        <v>81630028116</v>
      </c>
      <c r="M142" s="72">
        <v>3520000</v>
      </c>
      <c r="N142" s="66">
        <f t="shared" si="25"/>
        <v>3520000</v>
      </c>
      <c r="O142" s="137">
        <v>45228</v>
      </c>
      <c r="P142" s="72">
        <f t="shared" si="26"/>
        <v>3552762</v>
      </c>
      <c r="Q142" s="72">
        <f t="shared" si="27"/>
        <v>3552762</v>
      </c>
      <c r="R142" s="129">
        <f t="shared" si="28"/>
        <v>3552762</v>
      </c>
      <c r="S142" s="204" t="e">
        <f t="shared" si="31"/>
        <v>#REF!</v>
      </c>
      <c r="T142" s="125"/>
      <c r="U142" s="126">
        <f t="shared" si="29"/>
        <v>63</v>
      </c>
      <c r="V142" s="127">
        <f t="shared" si="30"/>
        <v>45291</v>
      </c>
      <c r="W142" s="128">
        <f>VLOOKUP(V142,IPC!$B$9:$D$855,3,2)</f>
        <v>137.72</v>
      </c>
      <c r="X142" s="128">
        <f>VLOOKUP(O142,IPC!$B$9:$D$855,3,1)</f>
        <v>136.44999999999999</v>
      </c>
    </row>
    <row r="143" spans="1:24" s="67" customFormat="1" ht="26.4" x14ac:dyDescent="0.25">
      <c r="A143" s="67" t="s">
        <v>76</v>
      </c>
      <c r="B143" s="68" t="s">
        <v>28</v>
      </c>
      <c r="C143" s="192">
        <v>5</v>
      </c>
      <c r="D143" s="296" t="s">
        <v>100</v>
      </c>
      <c r="E143" s="288">
        <v>890300279</v>
      </c>
      <c r="F143" s="83" t="s">
        <v>267</v>
      </c>
      <c r="G143" s="79" t="s">
        <v>239</v>
      </c>
      <c r="H143" s="121" t="s">
        <v>285</v>
      </c>
      <c r="I143" s="69" t="s">
        <v>248</v>
      </c>
      <c r="J143" s="77" t="s">
        <v>217</v>
      </c>
      <c r="K143" s="121" t="s">
        <v>1688</v>
      </c>
      <c r="L143" s="87">
        <v>81630028116</v>
      </c>
      <c r="M143" s="72">
        <v>3520000</v>
      </c>
      <c r="N143" s="66">
        <f t="shared" si="25"/>
        <v>3520000</v>
      </c>
      <c r="O143" s="137">
        <v>45259</v>
      </c>
      <c r="P143" s="72">
        <f t="shared" si="26"/>
        <v>3536176</v>
      </c>
      <c r="Q143" s="72">
        <f t="shared" si="27"/>
        <v>3536176</v>
      </c>
      <c r="R143" s="129">
        <f t="shared" si="28"/>
        <v>3536176</v>
      </c>
      <c r="S143" s="204" t="e">
        <f t="shared" si="31"/>
        <v>#REF!</v>
      </c>
      <c r="T143" s="125"/>
      <c r="U143" s="126">
        <f t="shared" si="29"/>
        <v>32</v>
      </c>
      <c r="V143" s="127">
        <f t="shared" si="30"/>
        <v>45291</v>
      </c>
      <c r="W143" s="128">
        <f>VLOOKUP(V143,IPC!$B$9:$D$855,3,2)</f>
        <v>137.72</v>
      </c>
      <c r="X143" s="128">
        <f>VLOOKUP(O143,IPC!$B$9:$D$855,3,1)</f>
        <v>137.09</v>
      </c>
    </row>
    <row r="144" spans="1:24" s="67" customFormat="1" ht="26.4" x14ac:dyDescent="0.25">
      <c r="A144" s="67" t="s">
        <v>76</v>
      </c>
      <c r="B144" s="68" t="s">
        <v>28</v>
      </c>
      <c r="C144" s="192">
        <v>5</v>
      </c>
      <c r="D144" s="296" t="s">
        <v>100</v>
      </c>
      <c r="E144" s="288">
        <v>890300279</v>
      </c>
      <c r="F144" s="83" t="s">
        <v>267</v>
      </c>
      <c r="G144" s="79" t="s">
        <v>239</v>
      </c>
      <c r="H144" s="121" t="s">
        <v>285</v>
      </c>
      <c r="I144" s="69" t="s">
        <v>248</v>
      </c>
      <c r="J144" s="77" t="s">
        <v>217</v>
      </c>
      <c r="K144" s="121" t="s">
        <v>1856</v>
      </c>
      <c r="L144" s="87">
        <v>81630028116</v>
      </c>
      <c r="M144" s="72">
        <v>3520000</v>
      </c>
      <c r="N144" s="66">
        <f t="shared" si="25"/>
        <v>3520000</v>
      </c>
      <c r="O144" s="137">
        <v>45289</v>
      </c>
      <c r="P144" s="72">
        <f t="shared" si="26"/>
        <v>3520000</v>
      </c>
      <c r="Q144" s="72">
        <f t="shared" si="27"/>
        <v>3520000</v>
      </c>
      <c r="R144" s="129">
        <f t="shared" si="28"/>
        <v>3520000</v>
      </c>
      <c r="S144" s="204" t="e">
        <f t="shared" si="31"/>
        <v>#REF!</v>
      </c>
      <c r="T144" s="125"/>
      <c r="U144" s="126">
        <f t="shared" si="29"/>
        <v>2</v>
      </c>
      <c r="V144" s="127">
        <f t="shared" si="30"/>
        <v>45291</v>
      </c>
      <c r="W144" s="128">
        <f>VLOOKUP(V144,IPC!$B$9:$D$855,3,2)</f>
        <v>137.72</v>
      </c>
      <c r="X144" s="128">
        <f>VLOOKUP(O144,IPC!$B$9:$D$855,3,1)</f>
        <v>137.72</v>
      </c>
    </row>
    <row r="145" spans="1:24" s="67" customFormat="1" ht="26.4" x14ac:dyDescent="0.25">
      <c r="A145" s="67" t="s">
        <v>76</v>
      </c>
      <c r="B145" s="68" t="s">
        <v>28</v>
      </c>
      <c r="C145" s="192">
        <v>5</v>
      </c>
      <c r="D145" s="296" t="s">
        <v>100</v>
      </c>
      <c r="E145" s="288">
        <v>890300279</v>
      </c>
      <c r="F145" s="83" t="s">
        <v>267</v>
      </c>
      <c r="G145" s="121" t="s">
        <v>239</v>
      </c>
      <c r="H145" s="230" t="s">
        <v>285</v>
      </c>
      <c r="I145" s="69" t="s">
        <v>248</v>
      </c>
      <c r="J145" s="77" t="s">
        <v>217</v>
      </c>
      <c r="K145" s="121" t="s">
        <v>360</v>
      </c>
      <c r="L145" s="87">
        <v>81630028116</v>
      </c>
      <c r="M145" s="72">
        <v>88000000</v>
      </c>
      <c r="N145" s="66">
        <f t="shared" si="25"/>
        <v>0</v>
      </c>
      <c r="O145" s="137">
        <v>45929</v>
      </c>
      <c r="P145" s="72">
        <f t="shared" si="26"/>
        <v>0</v>
      </c>
      <c r="Q145" s="72">
        <f t="shared" si="27"/>
        <v>88000000</v>
      </c>
      <c r="R145" s="129">
        <f t="shared" si="28"/>
        <v>88000000</v>
      </c>
      <c r="S145" s="204" t="e">
        <f t="shared" si="31"/>
        <v>#REF!</v>
      </c>
      <c r="T145" s="125"/>
      <c r="U145" s="126">
        <f t="shared" si="29"/>
        <v>-638</v>
      </c>
      <c r="V145" s="127">
        <f t="shared" si="30"/>
        <v>45291</v>
      </c>
      <c r="W145" s="128">
        <f>VLOOKUP(V145,IPC!$B$9:$D$855,3,2)</f>
        <v>137.72</v>
      </c>
      <c r="X145" s="128">
        <f>VLOOKUP(O145,IPC!$B$9:$D$855,3,1)</f>
        <v>141.47999999999999</v>
      </c>
    </row>
    <row r="146" spans="1:24" s="67" customFormat="1" ht="26.4" x14ac:dyDescent="0.25">
      <c r="A146" s="67" t="s">
        <v>76</v>
      </c>
      <c r="B146" s="68" t="s">
        <v>28</v>
      </c>
      <c r="C146" s="192">
        <v>5</v>
      </c>
      <c r="D146" s="296" t="s">
        <v>100</v>
      </c>
      <c r="E146" s="288">
        <v>890300279</v>
      </c>
      <c r="F146" s="83" t="s">
        <v>267</v>
      </c>
      <c r="G146" s="121" t="s">
        <v>239</v>
      </c>
      <c r="H146" s="230" t="s">
        <v>285</v>
      </c>
      <c r="I146" s="69" t="s">
        <v>248</v>
      </c>
      <c r="J146" s="77" t="s">
        <v>217</v>
      </c>
      <c r="K146" s="121" t="s">
        <v>362</v>
      </c>
      <c r="L146" s="87">
        <v>81630031805</v>
      </c>
      <c r="M146" s="72">
        <v>1640393</v>
      </c>
      <c r="N146" s="66">
        <f t="shared" si="25"/>
        <v>1640393</v>
      </c>
      <c r="O146" s="137">
        <v>45133</v>
      </c>
      <c r="P146" s="72">
        <f t="shared" si="26"/>
        <v>1680290</v>
      </c>
      <c r="Q146" s="72">
        <f t="shared" si="27"/>
        <v>1680290</v>
      </c>
      <c r="R146" s="129">
        <f t="shared" si="28"/>
        <v>1680290</v>
      </c>
      <c r="S146" s="204" t="e">
        <f t="shared" si="31"/>
        <v>#REF!</v>
      </c>
      <c r="T146" s="125"/>
      <c r="U146" s="126">
        <f t="shared" si="29"/>
        <v>158</v>
      </c>
      <c r="V146" s="127">
        <f t="shared" si="30"/>
        <v>45291</v>
      </c>
      <c r="W146" s="128">
        <f>VLOOKUP(V146,IPC!$B$9:$D$855,3,2)</f>
        <v>137.72</v>
      </c>
      <c r="X146" s="128">
        <f>VLOOKUP(O146,IPC!$B$9:$D$855,3,1)</f>
        <v>134.44999999999999</v>
      </c>
    </row>
    <row r="147" spans="1:24" s="67" customFormat="1" ht="26.4" x14ac:dyDescent="0.25">
      <c r="A147" s="67" t="s">
        <v>76</v>
      </c>
      <c r="B147" s="68" t="s">
        <v>28</v>
      </c>
      <c r="C147" s="192">
        <v>5</v>
      </c>
      <c r="D147" s="296" t="s">
        <v>100</v>
      </c>
      <c r="E147" s="288">
        <v>890300279</v>
      </c>
      <c r="F147" s="83" t="s">
        <v>267</v>
      </c>
      <c r="G147" s="121" t="s">
        <v>239</v>
      </c>
      <c r="H147" s="230" t="s">
        <v>285</v>
      </c>
      <c r="I147" s="69" t="s">
        <v>248</v>
      </c>
      <c r="J147" s="77" t="s">
        <v>217</v>
      </c>
      <c r="K147" s="121" t="s">
        <v>363</v>
      </c>
      <c r="L147" s="87">
        <v>81630031805</v>
      </c>
      <c r="M147" s="72">
        <v>1640393</v>
      </c>
      <c r="N147" s="66">
        <f t="shared" si="25"/>
        <v>1640393</v>
      </c>
      <c r="O147" s="137">
        <v>45164</v>
      </c>
      <c r="P147" s="72">
        <f t="shared" si="26"/>
        <v>1668623</v>
      </c>
      <c r="Q147" s="72">
        <f t="shared" si="27"/>
        <v>1668623</v>
      </c>
      <c r="R147" s="129">
        <f t="shared" si="28"/>
        <v>1668623</v>
      </c>
      <c r="S147" s="204" t="e">
        <f t="shared" si="31"/>
        <v>#REF!</v>
      </c>
      <c r="T147" s="125"/>
      <c r="U147" s="126">
        <f t="shared" si="29"/>
        <v>127</v>
      </c>
      <c r="V147" s="127">
        <f t="shared" si="30"/>
        <v>45291</v>
      </c>
      <c r="W147" s="128">
        <f>VLOOKUP(V147,IPC!$B$9:$D$855,3,2)</f>
        <v>137.72</v>
      </c>
      <c r="X147" s="128">
        <f>VLOOKUP(O147,IPC!$B$9:$D$855,3,1)</f>
        <v>135.38999999999999</v>
      </c>
    </row>
    <row r="148" spans="1:24" s="67" customFormat="1" ht="26.4" x14ac:dyDescent="0.25">
      <c r="A148" s="67" t="s">
        <v>76</v>
      </c>
      <c r="B148" s="68" t="s">
        <v>28</v>
      </c>
      <c r="C148" s="192">
        <v>5</v>
      </c>
      <c r="D148" s="296" t="s">
        <v>100</v>
      </c>
      <c r="E148" s="288">
        <v>890300279</v>
      </c>
      <c r="F148" s="83" t="s">
        <v>267</v>
      </c>
      <c r="G148" s="121" t="s">
        <v>239</v>
      </c>
      <c r="H148" s="230" t="s">
        <v>285</v>
      </c>
      <c r="I148" s="69" t="s">
        <v>248</v>
      </c>
      <c r="J148" s="77" t="s">
        <v>217</v>
      </c>
      <c r="K148" s="121" t="s">
        <v>364</v>
      </c>
      <c r="L148" s="87">
        <v>81630031805</v>
      </c>
      <c r="M148" s="72">
        <v>1640393</v>
      </c>
      <c r="N148" s="66">
        <f t="shared" si="25"/>
        <v>1640393</v>
      </c>
      <c r="O148" s="137">
        <v>45195</v>
      </c>
      <c r="P148" s="72">
        <f t="shared" si="26"/>
        <v>1659797</v>
      </c>
      <c r="Q148" s="72">
        <f t="shared" si="27"/>
        <v>1659797</v>
      </c>
      <c r="R148" s="129">
        <f t="shared" si="28"/>
        <v>1659797</v>
      </c>
      <c r="S148" s="204" t="e">
        <f t="shared" si="31"/>
        <v>#REF!</v>
      </c>
      <c r="T148" s="125"/>
      <c r="U148" s="126">
        <f t="shared" si="29"/>
        <v>96</v>
      </c>
      <c r="V148" s="127">
        <f t="shared" si="30"/>
        <v>45291</v>
      </c>
      <c r="W148" s="128">
        <f>VLOOKUP(V148,IPC!$B$9:$D$855,3,2)</f>
        <v>137.72</v>
      </c>
      <c r="X148" s="128">
        <f>VLOOKUP(O148,IPC!$B$9:$D$855,3,1)</f>
        <v>136.11000000000001</v>
      </c>
    </row>
    <row r="149" spans="1:24" s="67" customFormat="1" ht="26.4" x14ac:dyDescent="0.25">
      <c r="A149" s="67" t="s">
        <v>76</v>
      </c>
      <c r="B149" s="68" t="s">
        <v>28</v>
      </c>
      <c r="C149" s="192">
        <v>5</v>
      </c>
      <c r="D149" s="296" t="s">
        <v>100</v>
      </c>
      <c r="E149" s="288">
        <v>890300279</v>
      </c>
      <c r="F149" s="83" t="s">
        <v>267</v>
      </c>
      <c r="G149" s="121" t="s">
        <v>239</v>
      </c>
      <c r="H149" s="230" t="s">
        <v>285</v>
      </c>
      <c r="I149" s="69" t="s">
        <v>248</v>
      </c>
      <c r="J149" s="77" t="s">
        <v>217</v>
      </c>
      <c r="K149" s="121" t="s">
        <v>365</v>
      </c>
      <c r="L149" s="87">
        <v>81630031805</v>
      </c>
      <c r="M149" s="72">
        <v>1640393</v>
      </c>
      <c r="N149" s="66">
        <f t="shared" si="25"/>
        <v>1640393</v>
      </c>
      <c r="O149" s="137">
        <v>45225</v>
      </c>
      <c r="P149" s="72">
        <f t="shared" si="26"/>
        <v>1655661</v>
      </c>
      <c r="Q149" s="72">
        <f t="shared" si="27"/>
        <v>1655661</v>
      </c>
      <c r="R149" s="129">
        <f t="shared" si="28"/>
        <v>1655661</v>
      </c>
      <c r="S149" s="204" t="e">
        <f t="shared" si="31"/>
        <v>#REF!</v>
      </c>
      <c r="T149" s="125"/>
      <c r="U149" s="126">
        <f t="shared" si="29"/>
        <v>66</v>
      </c>
      <c r="V149" s="127">
        <f t="shared" si="30"/>
        <v>45291</v>
      </c>
      <c r="W149" s="128">
        <f>VLOOKUP(V149,IPC!$B$9:$D$855,3,2)</f>
        <v>137.72</v>
      </c>
      <c r="X149" s="128">
        <f>VLOOKUP(O149,IPC!$B$9:$D$855,3,1)</f>
        <v>136.44999999999999</v>
      </c>
    </row>
    <row r="150" spans="1:24" s="67" customFormat="1" ht="26.4" x14ac:dyDescent="0.25">
      <c r="A150" s="67" t="s">
        <v>76</v>
      </c>
      <c r="B150" s="68" t="s">
        <v>28</v>
      </c>
      <c r="C150" s="192">
        <v>5</v>
      </c>
      <c r="D150" s="296" t="s">
        <v>100</v>
      </c>
      <c r="E150" s="288">
        <v>890300279</v>
      </c>
      <c r="F150" s="83" t="s">
        <v>267</v>
      </c>
      <c r="G150" s="121" t="s">
        <v>239</v>
      </c>
      <c r="H150" s="230" t="s">
        <v>285</v>
      </c>
      <c r="I150" s="69" t="s">
        <v>248</v>
      </c>
      <c r="J150" s="77" t="s">
        <v>217</v>
      </c>
      <c r="K150" s="121" t="s">
        <v>1689</v>
      </c>
      <c r="L150" s="87">
        <v>81630031805</v>
      </c>
      <c r="M150" s="72">
        <v>1640393</v>
      </c>
      <c r="N150" s="66">
        <f t="shared" si="25"/>
        <v>1640393</v>
      </c>
      <c r="O150" s="137">
        <v>45256</v>
      </c>
      <c r="P150" s="72">
        <f t="shared" si="26"/>
        <v>1647931</v>
      </c>
      <c r="Q150" s="72">
        <f t="shared" si="27"/>
        <v>1647931</v>
      </c>
      <c r="R150" s="129">
        <f t="shared" si="28"/>
        <v>1647931</v>
      </c>
      <c r="S150" s="204" t="e">
        <f t="shared" si="31"/>
        <v>#REF!</v>
      </c>
      <c r="T150" s="125"/>
      <c r="U150" s="126">
        <f t="shared" si="29"/>
        <v>35</v>
      </c>
      <c r="V150" s="127">
        <f t="shared" si="30"/>
        <v>45291</v>
      </c>
      <c r="W150" s="128">
        <f>VLOOKUP(V150,IPC!$B$9:$D$855,3,2)</f>
        <v>137.72</v>
      </c>
      <c r="X150" s="128">
        <f>VLOOKUP(O150,IPC!$B$9:$D$855,3,1)</f>
        <v>137.09</v>
      </c>
    </row>
    <row r="151" spans="1:24" s="67" customFormat="1" ht="26.4" x14ac:dyDescent="0.25">
      <c r="A151" s="67" t="s">
        <v>76</v>
      </c>
      <c r="B151" s="68" t="s">
        <v>28</v>
      </c>
      <c r="C151" s="192">
        <v>5</v>
      </c>
      <c r="D151" s="296" t="s">
        <v>100</v>
      </c>
      <c r="E151" s="288">
        <v>890300279</v>
      </c>
      <c r="F151" s="83" t="s">
        <v>267</v>
      </c>
      <c r="G151" s="121" t="s">
        <v>239</v>
      </c>
      <c r="H151" s="230" t="s">
        <v>285</v>
      </c>
      <c r="I151" s="69" t="s">
        <v>248</v>
      </c>
      <c r="J151" s="77" t="s">
        <v>217</v>
      </c>
      <c r="K151" s="121" t="s">
        <v>1857</v>
      </c>
      <c r="L151" s="87">
        <v>81630031805</v>
      </c>
      <c r="M151" s="72">
        <v>1640393</v>
      </c>
      <c r="N151" s="66">
        <f t="shared" si="25"/>
        <v>1640393</v>
      </c>
      <c r="O151" s="137">
        <v>45286</v>
      </c>
      <c r="P151" s="72">
        <f t="shared" si="26"/>
        <v>1640393</v>
      </c>
      <c r="Q151" s="72">
        <f t="shared" si="27"/>
        <v>1640393</v>
      </c>
      <c r="R151" s="129">
        <f t="shared" si="28"/>
        <v>1640393</v>
      </c>
      <c r="S151" s="204" t="e">
        <f t="shared" si="31"/>
        <v>#REF!</v>
      </c>
      <c r="T151" s="125"/>
      <c r="U151" s="126">
        <f t="shared" si="29"/>
        <v>5</v>
      </c>
      <c r="V151" s="127">
        <f t="shared" si="30"/>
        <v>45291</v>
      </c>
      <c r="W151" s="128">
        <f>VLOOKUP(V151,IPC!$B$9:$D$855,3,2)</f>
        <v>137.72</v>
      </c>
      <c r="X151" s="128">
        <f>VLOOKUP(O151,IPC!$B$9:$D$855,3,1)</f>
        <v>137.72</v>
      </c>
    </row>
    <row r="152" spans="1:24" s="67" customFormat="1" ht="26.4" x14ac:dyDescent="0.25">
      <c r="A152" s="67" t="s">
        <v>76</v>
      </c>
      <c r="B152" s="68" t="s">
        <v>28</v>
      </c>
      <c r="C152" s="192">
        <v>5</v>
      </c>
      <c r="D152" s="296" t="s">
        <v>100</v>
      </c>
      <c r="E152" s="288">
        <v>890300279</v>
      </c>
      <c r="F152" s="83" t="s">
        <v>267</v>
      </c>
      <c r="G152" s="121" t="s">
        <v>239</v>
      </c>
      <c r="H152" s="121" t="s">
        <v>285</v>
      </c>
      <c r="I152" s="69" t="s">
        <v>248</v>
      </c>
      <c r="J152" s="77" t="s">
        <v>217</v>
      </c>
      <c r="K152" s="121" t="s">
        <v>366</v>
      </c>
      <c r="L152" s="87">
        <v>81630031805</v>
      </c>
      <c r="M152" s="72">
        <v>1942693</v>
      </c>
      <c r="N152" s="66">
        <f>IF(U152&gt;1,M152,0)</f>
        <v>0</v>
      </c>
      <c r="O152" s="137">
        <v>45408</v>
      </c>
      <c r="P152" s="72">
        <f>IFERROR(ROUND((N152*(W152/X152)),0),0)</f>
        <v>0</v>
      </c>
      <c r="Q152" s="72">
        <f>+P152-N152+M152</f>
        <v>1942693</v>
      </c>
      <c r="R152" s="129">
        <f>+Q152</f>
        <v>1942693</v>
      </c>
      <c r="S152" s="204" t="e">
        <f t="shared" si="31"/>
        <v>#REF!</v>
      </c>
      <c r="T152" s="125"/>
      <c r="U152" s="126">
        <f>+$U$7-O152</f>
        <v>-117</v>
      </c>
      <c r="V152" s="127">
        <f t="shared" si="30"/>
        <v>45291</v>
      </c>
      <c r="W152" s="128">
        <f>VLOOKUP(V152,IPC!$B$9:$D$855,3,2)</f>
        <v>137.72</v>
      </c>
      <c r="X152" s="128">
        <f>VLOOKUP(O152,IPC!$B$9:$D$855,3,1)</f>
        <v>141.47999999999999</v>
      </c>
    </row>
    <row r="153" spans="1:24" s="67" customFormat="1" ht="26.4" x14ac:dyDescent="0.25">
      <c r="A153" s="67" t="s">
        <v>76</v>
      </c>
      <c r="B153" s="68" t="s">
        <v>28</v>
      </c>
      <c r="C153" s="192">
        <v>6</v>
      </c>
      <c r="D153" s="296" t="s">
        <v>259</v>
      </c>
      <c r="E153" s="288">
        <v>800149923</v>
      </c>
      <c r="F153" s="83" t="s">
        <v>268</v>
      </c>
      <c r="G153" s="121" t="s">
        <v>108</v>
      </c>
      <c r="H153" s="121" t="s">
        <v>286</v>
      </c>
      <c r="I153" s="69" t="s">
        <v>248</v>
      </c>
      <c r="J153" s="77" t="s">
        <v>217</v>
      </c>
      <c r="K153" s="121" t="s">
        <v>367</v>
      </c>
      <c r="L153" s="87">
        <v>1400118220</v>
      </c>
      <c r="M153" s="72">
        <v>6375744</v>
      </c>
      <c r="N153" s="66">
        <f>IF(U153&gt;1,M153,0)</f>
        <v>6375744</v>
      </c>
      <c r="O153" s="137">
        <v>44930</v>
      </c>
      <c r="P153" s="72">
        <f>IFERROR(ROUND((N153*(W153/X153)),0),0)</f>
        <v>6845462</v>
      </c>
      <c r="Q153" s="72">
        <f>+P153-N153+M153</f>
        <v>6845462</v>
      </c>
      <c r="R153" s="129">
        <f t="shared" si="28"/>
        <v>6845462</v>
      </c>
      <c r="S153" s="204" t="e">
        <f t="shared" si="31"/>
        <v>#REF!</v>
      </c>
      <c r="T153" s="125"/>
      <c r="U153" s="126">
        <f>+$U$7-O153</f>
        <v>361</v>
      </c>
      <c r="V153" s="127">
        <f t="shared" si="30"/>
        <v>45291</v>
      </c>
      <c r="W153" s="128">
        <f>VLOOKUP(V153,IPC!$B$9:$D$855,3,2)</f>
        <v>137.72</v>
      </c>
      <c r="X153" s="128">
        <f>VLOOKUP(O153,IPC!$B$9:$D$855,3,1)</f>
        <v>128.27000000000001</v>
      </c>
    </row>
    <row r="154" spans="1:24" s="67" customFormat="1" ht="26.4" x14ac:dyDescent="0.25">
      <c r="A154" s="67" t="s">
        <v>76</v>
      </c>
      <c r="B154" s="68" t="s">
        <v>28</v>
      </c>
      <c r="C154" s="192">
        <v>6</v>
      </c>
      <c r="D154" s="296" t="s">
        <v>259</v>
      </c>
      <c r="E154" s="288">
        <v>800149923</v>
      </c>
      <c r="F154" s="83" t="s">
        <v>269</v>
      </c>
      <c r="G154" s="121" t="s">
        <v>108</v>
      </c>
      <c r="H154" s="121" t="s">
        <v>286</v>
      </c>
      <c r="I154" s="69" t="s">
        <v>248</v>
      </c>
      <c r="J154" s="77" t="s">
        <v>217</v>
      </c>
      <c r="K154" s="121" t="s">
        <v>368</v>
      </c>
      <c r="L154" s="87">
        <v>1400118220</v>
      </c>
      <c r="M154" s="72">
        <v>6375744</v>
      </c>
      <c r="N154" s="66">
        <f>IF(U154&gt;1,M154,0)</f>
        <v>6375744</v>
      </c>
      <c r="O154" s="137">
        <v>44961</v>
      </c>
      <c r="P154" s="72">
        <f>IFERROR(ROUND((N154*(W154/X154)),0),0)</f>
        <v>6733646</v>
      </c>
      <c r="Q154" s="72">
        <f>+P154-N154+M154</f>
        <v>6733646</v>
      </c>
      <c r="R154" s="129">
        <f t="shared" si="28"/>
        <v>6733646</v>
      </c>
      <c r="S154" s="204" t="e">
        <f t="shared" si="31"/>
        <v>#REF!</v>
      </c>
      <c r="T154" s="125"/>
      <c r="U154" s="126">
        <f>+$U$7-O154</f>
        <v>330</v>
      </c>
      <c r="V154" s="127">
        <f t="shared" si="30"/>
        <v>45291</v>
      </c>
      <c r="W154" s="128">
        <f>VLOOKUP(V154,IPC!$B$9:$D$855,3,2)</f>
        <v>137.72</v>
      </c>
      <c r="X154" s="128">
        <f>VLOOKUP(O154,IPC!$B$9:$D$855,3,1)</f>
        <v>130.4</v>
      </c>
    </row>
    <row r="155" spans="1:24" s="67" customFormat="1" ht="26.4" x14ac:dyDescent="0.25">
      <c r="A155" s="67" t="s">
        <v>76</v>
      </c>
      <c r="B155" s="68" t="s">
        <v>28</v>
      </c>
      <c r="C155" s="192">
        <v>6</v>
      </c>
      <c r="D155" s="296" t="s">
        <v>259</v>
      </c>
      <c r="E155" s="288">
        <v>800149923</v>
      </c>
      <c r="F155" s="83" t="s">
        <v>270</v>
      </c>
      <c r="G155" s="121" t="s">
        <v>108</v>
      </c>
      <c r="H155" s="121" t="s">
        <v>286</v>
      </c>
      <c r="I155" s="69" t="s">
        <v>248</v>
      </c>
      <c r="J155" s="77" t="s">
        <v>217</v>
      </c>
      <c r="K155" s="121" t="s">
        <v>369</v>
      </c>
      <c r="L155" s="87">
        <v>1400118220</v>
      </c>
      <c r="M155" s="72">
        <v>6375744</v>
      </c>
      <c r="N155" s="66">
        <f t="shared" si="25"/>
        <v>6375744</v>
      </c>
      <c r="O155" s="137">
        <v>44989</v>
      </c>
      <c r="P155" s="72">
        <f t="shared" si="26"/>
        <v>6663637</v>
      </c>
      <c r="Q155" s="72">
        <f t="shared" si="27"/>
        <v>6663637</v>
      </c>
      <c r="R155" s="129">
        <f t="shared" si="28"/>
        <v>6663637</v>
      </c>
      <c r="S155" s="204" t="e">
        <f t="shared" si="31"/>
        <v>#REF!</v>
      </c>
      <c r="T155" s="125"/>
      <c r="U155" s="126">
        <f t="shared" si="29"/>
        <v>302</v>
      </c>
      <c r="V155" s="127">
        <f t="shared" si="30"/>
        <v>45291</v>
      </c>
      <c r="W155" s="128">
        <f>VLOOKUP(V155,IPC!$B$9:$D$855,3,2)</f>
        <v>137.72</v>
      </c>
      <c r="X155" s="128">
        <f>VLOOKUP(O155,IPC!$B$9:$D$855,3,1)</f>
        <v>131.77000000000001</v>
      </c>
    </row>
    <row r="156" spans="1:24" s="67" customFormat="1" ht="26.4" x14ac:dyDescent="0.25">
      <c r="A156" s="67" t="s">
        <v>76</v>
      </c>
      <c r="B156" s="68" t="s">
        <v>28</v>
      </c>
      <c r="C156" s="192">
        <v>6</v>
      </c>
      <c r="D156" s="296" t="s">
        <v>259</v>
      </c>
      <c r="E156" s="288">
        <v>800149923</v>
      </c>
      <c r="F156" s="83" t="s">
        <v>271</v>
      </c>
      <c r="G156" s="121" t="s">
        <v>108</v>
      </c>
      <c r="H156" s="121" t="s">
        <v>286</v>
      </c>
      <c r="I156" s="69" t="s">
        <v>248</v>
      </c>
      <c r="J156" s="77" t="s">
        <v>217</v>
      </c>
      <c r="K156" s="121" t="s">
        <v>370</v>
      </c>
      <c r="L156" s="87">
        <v>1400118220</v>
      </c>
      <c r="M156" s="72">
        <v>6375744</v>
      </c>
      <c r="N156" s="66">
        <f t="shared" si="25"/>
        <v>6375744</v>
      </c>
      <c r="O156" s="137">
        <v>45020</v>
      </c>
      <c r="P156" s="72">
        <f t="shared" si="26"/>
        <v>6611954</v>
      </c>
      <c r="Q156" s="72">
        <f t="shared" si="27"/>
        <v>6611954</v>
      </c>
      <c r="R156" s="129">
        <f t="shared" si="28"/>
        <v>6611954</v>
      </c>
      <c r="S156" s="204" t="e">
        <f t="shared" si="31"/>
        <v>#REF!</v>
      </c>
      <c r="T156" s="125"/>
      <c r="U156" s="126">
        <f t="shared" si="29"/>
        <v>271</v>
      </c>
      <c r="V156" s="127">
        <f t="shared" si="30"/>
        <v>45291</v>
      </c>
      <c r="W156" s="128">
        <f>VLOOKUP(V156,IPC!$B$9:$D$855,3,2)</f>
        <v>137.72</v>
      </c>
      <c r="X156" s="128">
        <f>VLOOKUP(O156,IPC!$B$9:$D$855,3,1)</f>
        <v>132.80000000000001</v>
      </c>
    </row>
    <row r="157" spans="1:24" s="67" customFormat="1" ht="26.4" x14ac:dyDescent="0.25">
      <c r="A157" s="67" t="s">
        <v>76</v>
      </c>
      <c r="B157" s="68" t="s">
        <v>28</v>
      </c>
      <c r="C157" s="192">
        <v>6</v>
      </c>
      <c r="D157" s="296" t="s">
        <v>259</v>
      </c>
      <c r="E157" s="288">
        <v>800149923</v>
      </c>
      <c r="F157" s="83" t="s">
        <v>272</v>
      </c>
      <c r="G157" s="121" t="s">
        <v>108</v>
      </c>
      <c r="H157" s="121" t="s">
        <v>286</v>
      </c>
      <c r="I157" s="69" t="s">
        <v>248</v>
      </c>
      <c r="J157" s="77" t="s">
        <v>217</v>
      </c>
      <c r="K157" s="121" t="s">
        <v>371</v>
      </c>
      <c r="L157" s="87">
        <v>1400118220</v>
      </c>
      <c r="M157" s="72">
        <v>6375744</v>
      </c>
      <c r="N157" s="66">
        <f>IF(U157&gt;1,M157,0)</f>
        <v>6375744</v>
      </c>
      <c r="O157" s="137">
        <v>45050</v>
      </c>
      <c r="P157" s="72">
        <f>IFERROR(ROUND((N157*(W157/X157)),0),0)</f>
        <v>6583202</v>
      </c>
      <c r="Q157" s="72">
        <f>+P157-N157+M157</f>
        <v>6583202</v>
      </c>
      <c r="R157" s="129">
        <f>+Q157</f>
        <v>6583202</v>
      </c>
      <c r="S157" s="204" t="e">
        <f t="shared" si="31"/>
        <v>#REF!</v>
      </c>
      <c r="T157" s="125"/>
      <c r="U157" s="126">
        <f t="shared" si="29"/>
        <v>241</v>
      </c>
      <c r="V157" s="127">
        <f t="shared" si="30"/>
        <v>45291</v>
      </c>
      <c r="W157" s="128">
        <f>VLOOKUP(V157,IPC!$B$9:$D$855,3,2)</f>
        <v>137.72</v>
      </c>
      <c r="X157" s="128">
        <f>VLOOKUP(O157,IPC!$B$9:$D$855,3,1)</f>
        <v>133.38</v>
      </c>
    </row>
    <row r="158" spans="1:24" s="67" customFormat="1" ht="26.4" x14ac:dyDescent="0.25">
      <c r="A158" s="67" t="s">
        <v>76</v>
      </c>
      <c r="B158" s="68" t="s">
        <v>28</v>
      </c>
      <c r="C158" s="192">
        <v>6</v>
      </c>
      <c r="D158" s="296" t="s">
        <v>259</v>
      </c>
      <c r="E158" s="288">
        <v>800149923</v>
      </c>
      <c r="F158" s="83" t="s">
        <v>273</v>
      </c>
      <c r="G158" s="121" t="s">
        <v>108</v>
      </c>
      <c r="H158" s="121" t="s">
        <v>286</v>
      </c>
      <c r="I158" s="69" t="s">
        <v>248</v>
      </c>
      <c r="J158" s="77" t="s">
        <v>217</v>
      </c>
      <c r="K158" s="121" t="s">
        <v>372</v>
      </c>
      <c r="L158" s="87">
        <v>1400118220</v>
      </c>
      <c r="M158" s="72">
        <v>6375744</v>
      </c>
      <c r="N158" s="66">
        <f>IF(U158&gt;1,M158,0)</f>
        <v>6375744</v>
      </c>
      <c r="O158" s="137">
        <v>45081</v>
      </c>
      <c r="P158" s="72">
        <f>IFERROR(ROUND((N158*(W158/X158)),0),0)</f>
        <v>6563518</v>
      </c>
      <c r="Q158" s="72">
        <f>+P158-N158+M158</f>
        <v>6563518</v>
      </c>
      <c r="R158" s="129">
        <f t="shared" si="28"/>
        <v>6563518</v>
      </c>
      <c r="S158" s="204" t="e">
        <f t="shared" si="31"/>
        <v>#REF!</v>
      </c>
      <c r="T158" s="125"/>
      <c r="U158" s="126">
        <f t="shared" si="29"/>
        <v>210</v>
      </c>
      <c r="V158" s="127">
        <f t="shared" si="30"/>
        <v>45291</v>
      </c>
      <c r="W158" s="128">
        <f>VLOOKUP(V158,IPC!$B$9:$D$855,3,2)</f>
        <v>137.72</v>
      </c>
      <c r="X158" s="128">
        <f>VLOOKUP(O158,IPC!$B$9:$D$855,3,1)</f>
        <v>133.78</v>
      </c>
    </row>
    <row r="159" spans="1:24" s="67" customFormat="1" ht="26.4" x14ac:dyDescent="0.25">
      <c r="A159" s="67" t="s">
        <v>76</v>
      </c>
      <c r="B159" s="68" t="s">
        <v>28</v>
      </c>
      <c r="C159" s="192">
        <v>6</v>
      </c>
      <c r="D159" s="296" t="s">
        <v>259</v>
      </c>
      <c r="E159" s="288">
        <v>800149923</v>
      </c>
      <c r="F159" s="83" t="s">
        <v>274</v>
      </c>
      <c r="G159" s="121" t="s">
        <v>108</v>
      </c>
      <c r="H159" s="121" t="s">
        <v>286</v>
      </c>
      <c r="I159" s="69" t="s">
        <v>248</v>
      </c>
      <c r="J159" s="77" t="s">
        <v>217</v>
      </c>
      <c r="K159" s="121" t="s">
        <v>373</v>
      </c>
      <c r="L159" s="87">
        <v>1400118220</v>
      </c>
      <c r="M159" s="72">
        <v>6375744</v>
      </c>
      <c r="N159" s="66">
        <f>IF(U159&gt;1,M159,0)</f>
        <v>6375744</v>
      </c>
      <c r="O159" s="137">
        <v>45111</v>
      </c>
      <c r="P159" s="72">
        <f>IFERROR(ROUND((N159*(W159/X159)),0),0)</f>
        <v>6530810</v>
      </c>
      <c r="Q159" s="72">
        <f>+P159-N159+M159</f>
        <v>6530810</v>
      </c>
      <c r="R159" s="129">
        <f t="shared" si="28"/>
        <v>6530810</v>
      </c>
      <c r="S159" s="204" t="e">
        <f t="shared" si="31"/>
        <v>#REF!</v>
      </c>
      <c r="T159" s="125"/>
      <c r="U159" s="126">
        <f t="shared" si="29"/>
        <v>180</v>
      </c>
      <c r="V159" s="127">
        <f t="shared" si="30"/>
        <v>45291</v>
      </c>
      <c r="W159" s="128">
        <f>VLOOKUP(V159,IPC!$B$9:$D$855,3,2)</f>
        <v>137.72</v>
      </c>
      <c r="X159" s="128">
        <f>VLOOKUP(O159,IPC!$B$9:$D$855,3,1)</f>
        <v>134.44999999999999</v>
      </c>
    </row>
    <row r="160" spans="1:24" s="67" customFormat="1" ht="26.4" x14ac:dyDescent="0.25">
      <c r="A160" s="67" t="s">
        <v>76</v>
      </c>
      <c r="B160" s="68" t="s">
        <v>28</v>
      </c>
      <c r="C160" s="192">
        <v>6</v>
      </c>
      <c r="D160" s="296" t="s">
        <v>259</v>
      </c>
      <c r="E160" s="288">
        <v>800149923</v>
      </c>
      <c r="F160" s="83" t="s">
        <v>275</v>
      </c>
      <c r="G160" s="121" t="s">
        <v>108</v>
      </c>
      <c r="H160" s="121" t="s">
        <v>286</v>
      </c>
      <c r="I160" s="69" t="s">
        <v>248</v>
      </c>
      <c r="J160" s="77" t="s">
        <v>217</v>
      </c>
      <c r="K160" s="121" t="s">
        <v>374</v>
      </c>
      <c r="L160" s="87">
        <v>1400118220</v>
      </c>
      <c r="M160" s="72">
        <v>6375744</v>
      </c>
      <c r="N160" s="66">
        <f>IF(U160&gt;1,M160,0)</f>
        <v>6375744</v>
      </c>
      <c r="O160" s="137">
        <v>45142</v>
      </c>
      <c r="P160" s="72">
        <f>IFERROR(ROUND((N160*(W160/X160)),0),0)</f>
        <v>6485468</v>
      </c>
      <c r="Q160" s="72">
        <f>+P160-N160+M160</f>
        <v>6485468</v>
      </c>
      <c r="R160" s="129">
        <f>+Q160</f>
        <v>6485468</v>
      </c>
      <c r="S160" s="204" t="e">
        <f t="shared" si="31"/>
        <v>#REF!</v>
      </c>
      <c r="T160" s="125"/>
      <c r="U160" s="126">
        <f t="shared" si="29"/>
        <v>149</v>
      </c>
      <c r="V160" s="127">
        <f t="shared" si="30"/>
        <v>45291</v>
      </c>
      <c r="W160" s="128">
        <f>VLOOKUP(V160,IPC!$B$9:$D$855,3,2)</f>
        <v>137.72</v>
      </c>
      <c r="X160" s="128">
        <f>VLOOKUP(O160,IPC!$B$9:$D$855,3,1)</f>
        <v>135.38999999999999</v>
      </c>
    </row>
    <row r="161" spans="1:24" s="67" customFormat="1" ht="26.4" x14ac:dyDescent="0.25">
      <c r="A161" s="67" t="s">
        <v>76</v>
      </c>
      <c r="B161" s="68" t="s">
        <v>28</v>
      </c>
      <c r="C161" s="192">
        <v>6</v>
      </c>
      <c r="D161" s="296" t="s">
        <v>259</v>
      </c>
      <c r="E161" s="288">
        <v>800149923</v>
      </c>
      <c r="F161" s="83" t="s">
        <v>276</v>
      </c>
      <c r="G161" s="121" t="s">
        <v>108</v>
      </c>
      <c r="H161" s="121" t="s">
        <v>286</v>
      </c>
      <c r="I161" s="69" t="s">
        <v>248</v>
      </c>
      <c r="J161" s="77" t="s">
        <v>217</v>
      </c>
      <c r="K161" s="121" t="s">
        <v>375</v>
      </c>
      <c r="L161" s="87">
        <v>1400118220</v>
      </c>
      <c r="M161" s="72">
        <v>6375744</v>
      </c>
      <c r="N161" s="66">
        <f t="shared" ref="N161:N224" si="32">IF(U161&gt;1,M161,0)</f>
        <v>6375744</v>
      </c>
      <c r="O161" s="137">
        <v>45173</v>
      </c>
      <c r="P161" s="72">
        <f t="shared" ref="P161:P224" si="33">IFERROR(ROUND((N161*(W161/X161)),0),0)</f>
        <v>6451161</v>
      </c>
      <c r="Q161" s="72">
        <f t="shared" ref="Q161:Q224" si="34">+P161-N161+M161</f>
        <v>6451161</v>
      </c>
      <c r="R161" s="129">
        <f t="shared" si="28"/>
        <v>6451161</v>
      </c>
      <c r="S161" s="204" t="e">
        <f t="shared" si="31"/>
        <v>#REF!</v>
      </c>
      <c r="T161" s="125"/>
      <c r="U161" s="126">
        <f t="shared" si="29"/>
        <v>118</v>
      </c>
      <c r="V161" s="127">
        <f t="shared" si="30"/>
        <v>45291</v>
      </c>
      <c r="W161" s="128">
        <f>VLOOKUP(V161,IPC!$B$9:$D$855,3,2)</f>
        <v>137.72</v>
      </c>
      <c r="X161" s="128">
        <f>VLOOKUP(O161,IPC!$B$9:$D$855,3,1)</f>
        <v>136.11000000000001</v>
      </c>
    </row>
    <row r="162" spans="1:24" s="67" customFormat="1" ht="26.4" x14ac:dyDescent="0.25">
      <c r="A162" s="67" t="s">
        <v>76</v>
      </c>
      <c r="B162" s="68" t="s">
        <v>28</v>
      </c>
      <c r="C162" s="192">
        <v>6</v>
      </c>
      <c r="D162" s="296" t="s">
        <v>259</v>
      </c>
      <c r="E162" s="288">
        <v>800149923</v>
      </c>
      <c r="F162" s="83" t="s">
        <v>277</v>
      </c>
      <c r="G162" s="121" t="s">
        <v>108</v>
      </c>
      <c r="H162" s="121" t="s">
        <v>286</v>
      </c>
      <c r="I162" s="69" t="s">
        <v>248</v>
      </c>
      <c r="J162" s="77" t="s">
        <v>217</v>
      </c>
      <c r="K162" s="121" t="s">
        <v>376</v>
      </c>
      <c r="L162" s="87">
        <v>1400118220</v>
      </c>
      <c r="M162" s="72">
        <v>6375744</v>
      </c>
      <c r="N162" s="66">
        <f t="shared" si="32"/>
        <v>6375744</v>
      </c>
      <c r="O162" s="137">
        <v>45203</v>
      </c>
      <c r="P162" s="72">
        <f t="shared" si="33"/>
        <v>6435086</v>
      </c>
      <c r="Q162" s="72">
        <f t="shared" si="34"/>
        <v>6435086</v>
      </c>
      <c r="R162" s="129">
        <f t="shared" si="28"/>
        <v>6435086</v>
      </c>
      <c r="S162" s="204" t="e">
        <f t="shared" si="31"/>
        <v>#REF!</v>
      </c>
      <c r="T162" s="125"/>
      <c r="U162" s="126">
        <f t="shared" si="29"/>
        <v>88</v>
      </c>
      <c r="V162" s="127">
        <f t="shared" si="30"/>
        <v>45291</v>
      </c>
      <c r="W162" s="128">
        <f>VLOOKUP(V162,IPC!$B$9:$D$855,3,2)</f>
        <v>137.72</v>
      </c>
      <c r="X162" s="128">
        <f>VLOOKUP(O162,IPC!$B$9:$D$855,3,1)</f>
        <v>136.44999999999999</v>
      </c>
    </row>
    <row r="163" spans="1:24" s="67" customFormat="1" ht="26.4" x14ac:dyDescent="0.25">
      <c r="A163" s="67" t="s">
        <v>76</v>
      </c>
      <c r="B163" s="68" t="s">
        <v>28</v>
      </c>
      <c r="C163" s="192">
        <v>6</v>
      </c>
      <c r="D163" s="296" t="s">
        <v>259</v>
      </c>
      <c r="E163" s="288">
        <v>800149923</v>
      </c>
      <c r="F163" s="83" t="s">
        <v>278</v>
      </c>
      <c r="G163" s="121" t="s">
        <v>108</v>
      </c>
      <c r="H163" s="121" t="s">
        <v>286</v>
      </c>
      <c r="I163" s="69" t="s">
        <v>248</v>
      </c>
      <c r="J163" s="77" t="s">
        <v>217</v>
      </c>
      <c r="K163" s="121" t="s">
        <v>1690</v>
      </c>
      <c r="L163" s="87">
        <v>1400118220</v>
      </c>
      <c r="M163" s="72">
        <v>6375744</v>
      </c>
      <c r="N163" s="66">
        <f t="shared" si="32"/>
        <v>6375744</v>
      </c>
      <c r="O163" s="137">
        <v>45234</v>
      </c>
      <c r="P163" s="72">
        <f t="shared" si="33"/>
        <v>6405044</v>
      </c>
      <c r="Q163" s="72">
        <f t="shared" si="34"/>
        <v>6405044</v>
      </c>
      <c r="R163" s="129">
        <f t="shared" si="28"/>
        <v>6405044</v>
      </c>
      <c r="S163" s="204" t="e">
        <f t="shared" si="31"/>
        <v>#REF!</v>
      </c>
      <c r="T163" s="125"/>
      <c r="U163" s="126">
        <f t="shared" si="29"/>
        <v>57</v>
      </c>
      <c r="V163" s="127">
        <f t="shared" si="30"/>
        <v>45291</v>
      </c>
      <c r="W163" s="128">
        <f>VLOOKUP(V163,IPC!$B$9:$D$855,3,2)</f>
        <v>137.72</v>
      </c>
      <c r="X163" s="128">
        <f>VLOOKUP(O163,IPC!$B$9:$D$855,3,1)</f>
        <v>137.09</v>
      </c>
    </row>
    <row r="164" spans="1:24" s="67" customFormat="1" ht="26.4" x14ac:dyDescent="0.25">
      <c r="A164" s="67" t="s">
        <v>76</v>
      </c>
      <c r="B164" s="68" t="s">
        <v>28</v>
      </c>
      <c r="C164" s="192">
        <v>6</v>
      </c>
      <c r="D164" s="296" t="s">
        <v>259</v>
      </c>
      <c r="E164" s="288">
        <v>800149923</v>
      </c>
      <c r="F164" s="83" t="s">
        <v>1842</v>
      </c>
      <c r="G164" s="121" t="s">
        <v>108</v>
      </c>
      <c r="H164" s="121" t="s">
        <v>286</v>
      </c>
      <c r="I164" s="69" t="s">
        <v>248</v>
      </c>
      <c r="J164" s="77" t="s">
        <v>217</v>
      </c>
      <c r="K164" s="121" t="s">
        <v>1858</v>
      </c>
      <c r="L164" s="87">
        <v>1400118220</v>
      </c>
      <c r="M164" s="72">
        <v>6375744</v>
      </c>
      <c r="N164" s="66">
        <f t="shared" si="32"/>
        <v>6375744</v>
      </c>
      <c r="O164" s="137">
        <v>45264</v>
      </c>
      <c r="P164" s="72">
        <f t="shared" si="33"/>
        <v>6375744</v>
      </c>
      <c r="Q164" s="72">
        <f t="shared" si="34"/>
        <v>6375744</v>
      </c>
      <c r="R164" s="129">
        <f t="shared" si="28"/>
        <v>6375744</v>
      </c>
      <c r="S164" s="204" t="e">
        <f t="shared" si="31"/>
        <v>#REF!</v>
      </c>
      <c r="T164" s="125"/>
      <c r="U164" s="126">
        <f t="shared" si="29"/>
        <v>27</v>
      </c>
      <c r="V164" s="127">
        <f t="shared" si="30"/>
        <v>45291</v>
      </c>
      <c r="W164" s="128">
        <f>VLOOKUP(V164,IPC!$B$9:$D$855,3,2)</f>
        <v>137.72</v>
      </c>
      <c r="X164" s="128">
        <f>VLOOKUP(O164,IPC!$B$9:$D$855,3,1)</f>
        <v>137.72</v>
      </c>
    </row>
    <row r="165" spans="1:24" s="67" customFormat="1" ht="26.4" x14ac:dyDescent="0.25">
      <c r="A165" s="67" t="s">
        <v>76</v>
      </c>
      <c r="B165" s="68" t="s">
        <v>28</v>
      </c>
      <c r="C165" s="192">
        <v>6</v>
      </c>
      <c r="D165" s="296" t="s">
        <v>259</v>
      </c>
      <c r="E165" s="288">
        <v>800149923</v>
      </c>
      <c r="F165" s="83" t="s">
        <v>278</v>
      </c>
      <c r="G165" s="121" t="s">
        <v>108</v>
      </c>
      <c r="H165" s="121" t="s">
        <v>286</v>
      </c>
      <c r="I165" s="69" t="s">
        <v>248</v>
      </c>
      <c r="J165" s="77" t="s">
        <v>217</v>
      </c>
      <c r="K165" s="121" t="s">
        <v>377</v>
      </c>
      <c r="L165" s="87">
        <v>1400118220</v>
      </c>
      <c r="M165" s="72">
        <v>229526764</v>
      </c>
      <c r="N165" s="66">
        <f t="shared" si="32"/>
        <v>0</v>
      </c>
      <c r="O165" s="137">
        <v>45995</v>
      </c>
      <c r="P165" s="72">
        <f t="shared" si="33"/>
        <v>0</v>
      </c>
      <c r="Q165" s="72">
        <f t="shared" si="34"/>
        <v>229526764</v>
      </c>
      <c r="R165" s="129">
        <f t="shared" si="28"/>
        <v>229526764</v>
      </c>
      <c r="S165" s="204" t="e">
        <f t="shared" si="31"/>
        <v>#REF!</v>
      </c>
      <c r="T165" s="125"/>
      <c r="U165" s="126">
        <f t="shared" si="29"/>
        <v>-704</v>
      </c>
      <c r="V165" s="127">
        <f t="shared" si="30"/>
        <v>45291</v>
      </c>
      <c r="W165" s="128">
        <f>VLOOKUP(V165,IPC!$B$9:$D$855,3,2)</f>
        <v>137.72</v>
      </c>
      <c r="X165" s="128">
        <f>VLOOKUP(O165,IPC!$B$9:$D$855,3,1)</f>
        <v>141.47999999999999</v>
      </c>
    </row>
    <row r="166" spans="1:24" s="67" customFormat="1" ht="26.4" x14ac:dyDescent="0.25">
      <c r="A166" s="67" t="s">
        <v>76</v>
      </c>
      <c r="B166" s="68" t="s">
        <v>28</v>
      </c>
      <c r="C166" s="192">
        <v>7</v>
      </c>
      <c r="D166" s="296" t="s">
        <v>260</v>
      </c>
      <c r="E166" s="288">
        <v>860034313</v>
      </c>
      <c r="F166" s="83" t="s">
        <v>279</v>
      </c>
      <c r="G166" s="121" t="s">
        <v>239</v>
      </c>
      <c r="H166" s="121" t="s">
        <v>287</v>
      </c>
      <c r="I166" s="69" t="s">
        <v>248</v>
      </c>
      <c r="J166" s="77" t="s">
        <v>217</v>
      </c>
      <c r="K166" s="121" t="s">
        <v>378</v>
      </c>
      <c r="L166" s="87">
        <v>7102027900264560</v>
      </c>
      <c r="M166" s="72">
        <v>1884000</v>
      </c>
      <c r="N166" s="66">
        <f t="shared" si="32"/>
        <v>1884000</v>
      </c>
      <c r="O166" s="137">
        <v>45083</v>
      </c>
      <c r="P166" s="72">
        <f t="shared" si="33"/>
        <v>1939486</v>
      </c>
      <c r="Q166" s="72">
        <f t="shared" si="34"/>
        <v>1939486</v>
      </c>
      <c r="R166" s="129">
        <f t="shared" si="28"/>
        <v>1939486</v>
      </c>
      <c r="S166" s="204" t="e">
        <f t="shared" si="31"/>
        <v>#REF!</v>
      </c>
      <c r="T166" s="125"/>
      <c r="U166" s="126">
        <f t="shared" si="29"/>
        <v>208</v>
      </c>
      <c r="V166" s="127">
        <f t="shared" si="30"/>
        <v>45291</v>
      </c>
      <c r="W166" s="128">
        <f>VLOOKUP(V166,IPC!$B$9:$D$855,3,2)</f>
        <v>137.72</v>
      </c>
      <c r="X166" s="128">
        <f>VLOOKUP(O166,IPC!$B$9:$D$855,3,1)</f>
        <v>133.78</v>
      </c>
    </row>
    <row r="167" spans="1:24" s="67" customFormat="1" ht="26.4" x14ac:dyDescent="0.25">
      <c r="A167" s="67" t="s">
        <v>76</v>
      </c>
      <c r="B167" s="68" t="s">
        <v>28</v>
      </c>
      <c r="C167" s="192">
        <v>7</v>
      </c>
      <c r="D167" s="296" t="s">
        <v>260</v>
      </c>
      <c r="E167" s="288">
        <v>860034313</v>
      </c>
      <c r="F167" s="83" t="s">
        <v>279</v>
      </c>
      <c r="G167" s="121" t="s">
        <v>239</v>
      </c>
      <c r="H167" s="121" t="s">
        <v>287</v>
      </c>
      <c r="I167" s="69" t="s">
        <v>248</v>
      </c>
      <c r="J167" s="77" t="s">
        <v>217</v>
      </c>
      <c r="K167" s="121" t="s">
        <v>379</v>
      </c>
      <c r="L167" s="87">
        <v>7102027900264560</v>
      </c>
      <c r="M167" s="72">
        <v>1884000</v>
      </c>
      <c r="N167" s="66">
        <f t="shared" si="32"/>
        <v>1884000</v>
      </c>
      <c r="O167" s="137">
        <v>45113</v>
      </c>
      <c r="P167" s="72">
        <f t="shared" si="33"/>
        <v>1929821</v>
      </c>
      <c r="Q167" s="72">
        <f t="shared" si="34"/>
        <v>1929821</v>
      </c>
      <c r="R167" s="129">
        <f>+Q167</f>
        <v>1929821</v>
      </c>
      <c r="S167" s="204" t="e">
        <f t="shared" si="31"/>
        <v>#REF!</v>
      </c>
      <c r="T167" s="125"/>
      <c r="U167" s="126">
        <f t="shared" si="29"/>
        <v>178</v>
      </c>
      <c r="V167" s="127">
        <f t="shared" si="30"/>
        <v>45291</v>
      </c>
      <c r="W167" s="128">
        <f>VLOOKUP(V167,IPC!$B$9:$D$855,3,2)</f>
        <v>137.72</v>
      </c>
      <c r="X167" s="128">
        <f>VLOOKUP(O167,IPC!$B$9:$D$855,3,1)</f>
        <v>134.44999999999999</v>
      </c>
    </row>
    <row r="168" spans="1:24" s="67" customFormat="1" ht="26.4" x14ac:dyDescent="0.25">
      <c r="A168" s="67" t="s">
        <v>76</v>
      </c>
      <c r="B168" s="68" t="s">
        <v>28</v>
      </c>
      <c r="C168" s="192">
        <v>7</v>
      </c>
      <c r="D168" s="296" t="s">
        <v>260</v>
      </c>
      <c r="E168" s="288">
        <v>860034313</v>
      </c>
      <c r="F168" s="83" t="s">
        <v>279</v>
      </c>
      <c r="G168" s="121" t="s">
        <v>239</v>
      </c>
      <c r="H168" s="121" t="s">
        <v>287</v>
      </c>
      <c r="I168" s="69" t="s">
        <v>248</v>
      </c>
      <c r="J168" s="77" t="s">
        <v>217</v>
      </c>
      <c r="K168" s="121" t="s">
        <v>380</v>
      </c>
      <c r="L168" s="87">
        <v>7102027900264560</v>
      </c>
      <c r="M168" s="72">
        <v>1884000</v>
      </c>
      <c r="N168" s="66">
        <f t="shared" si="32"/>
        <v>1884000</v>
      </c>
      <c r="O168" s="137">
        <v>45144</v>
      </c>
      <c r="P168" s="72">
        <f t="shared" si="33"/>
        <v>1916423</v>
      </c>
      <c r="Q168" s="72">
        <f t="shared" si="34"/>
        <v>1916423</v>
      </c>
      <c r="R168" s="129">
        <f t="shared" si="28"/>
        <v>1916423</v>
      </c>
      <c r="S168" s="204" t="e">
        <f t="shared" si="31"/>
        <v>#REF!</v>
      </c>
      <c r="T168" s="125"/>
      <c r="U168" s="126">
        <f t="shared" si="29"/>
        <v>147</v>
      </c>
      <c r="V168" s="127">
        <f t="shared" si="30"/>
        <v>45291</v>
      </c>
      <c r="W168" s="128">
        <f>VLOOKUP(V168,IPC!$B$9:$D$855,3,2)</f>
        <v>137.72</v>
      </c>
      <c r="X168" s="128">
        <f>VLOOKUP(O168,IPC!$B$9:$D$855,3,1)</f>
        <v>135.38999999999999</v>
      </c>
    </row>
    <row r="169" spans="1:24" s="67" customFormat="1" ht="26.4" x14ac:dyDescent="0.25">
      <c r="A169" s="67" t="s">
        <v>76</v>
      </c>
      <c r="B169" s="68" t="s">
        <v>28</v>
      </c>
      <c r="C169" s="192">
        <v>7</v>
      </c>
      <c r="D169" s="296" t="s">
        <v>260</v>
      </c>
      <c r="E169" s="288">
        <v>860034313</v>
      </c>
      <c r="F169" s="83" t="s">
        <v>279</v>
      </c>
      <c r="G169" s="121" t="s">
        <v>239</v>
      </c>
      <c r="H169" s="121" t="s">
        <v>287</v>
      </c>
      <c r="I169" s="69" t="s">
        <v>248</v>
      </c>
      <c r="J169" s="77" t="s">
        <v>217</v>
      </c>
      <c r="K169" s="121" t="s">
        <v>381</v>
      </c>
      <c r="L169" s="87">
        <v>7102027900264560</v>
      </c>
      <c r="M169" s="72">
        <v>1884000</v>
      </c>
      <c r="N169" s="66">
        <f t="shared" si="32"/>
        <v>1884000</v>
      </c>
      <c r="O169" s="137">
        <v>45175</v>
      </c>
      <c r="P169" s="72">
        <f t="shared" si="33"/>
        <v>1906285</v>
      </c>
      <c r="Q169" s="72">
        <f t="shared" si="34"/>
        <v>1906285</v>
      </c>
      <c r="R169" s="129">
        <f t="shared" si="28"/>
        <v>1906285</v>
      </c>
      <c r="S169" s="204" t="e">
        <f t="shared" si="31"/>
        <v>#REF!</v>
      </c>
      <c r="T169" s="125"/>
      <c r="U169" s="126">
        <f t="shared" si="29"/>
        <v>116</v>
      </c>
      <c r="V169" s="127">
        <f t="shared" si="30"/>
        <v>45291</v>
      </c>
      <c r="W169" s="128">
        <f>VLOOKUP(V169,IPC!$B$9:$D$855,3,2)</f>
        <v>137.72</v>
      </c>
      <c r="X169" s="128">
        <f>VLOOKUP(O169,IPC!$B$9:$D$855,3,1)</f>
        <v>136.11000000000001</v>
      </c>
    </row>
    <row r="170" spans="1:24" s="67" customFormat="1" ht="26.4" x14ac:dyDescent="0.25">
      <c r="A170" s="67" t="s">
        <v>76</v>
      </c>
      <c r="B170" s="68" t="s">
        <v>28</v>
      </c>
      <c r="C170" s="192">
        <v>7</v>
      </c>
      <c r="D170" s="296" t="s">
        <v>260</v>
      </c>
      <c r="E170" s="288">
        <v>860034313</v>
      </c>
      <c r="F170" s="83" t="s">
        <v>279</v>
      </c>
      <c r="G170" s="121" t="s">
        <v>239</v>
      </c>
      <c r="H170" s="121" t="s">
        <v>287</v>
      </c>
      <c r="I170" s="69" t="s">
        <v>248</v>
      </c>
      <c r="J170" s="77" t="s">
        <v>217</v>
      </c>
      <c r="K170" s="121" t="s">
        <v>382</v>
      </c>
      <c r="L170" s="87">
        <v>7102027900264560</v>
      </c>
      <c r="M170" s="72">
        <v>1884000</v>
      </c>
      <c r="N170" s="66">
        <f t="shared" si="32"/>
        <v>1884000</v>
      </c>
      <c r="O170" s="137">
        <v>45205</v>
      </c>
      <c r="P170" s="72">
        <f t="shared" si="33"/>
        <v>1901535</v>
      </c>
      <c r="Q170" s="72">
        <f t="shared" si="34"/>
        <v>1901535</v>
      </c>
      <c r="R170" s="129">
        <f t="shared" si="28"/>
        <v>1901535</v>
      </c>
      <c r="S170" s="204" t="e">
        <f t="shared" si="31"/>
        <v>#REF!</v>
      </c>
      <c r="T170" s="125"/>
      <c r="U170" s="126">
        <f t="shared" si="29"/>
        <v>86</v>
      </c>
      <c r="V170" s="127">
        <f t="shared" si="30"/>
        <v>45291</v>
      </c>
      <c r="W170" s="128">
        <f>VLOOKUP(V170,IPC!$B$9:$D$855,3,2)</f>
        <v>137.72</v>
      </c>
      <c r="X170" s="128">
        <f>VLOOKUP(O170,IPC!$B$9:$D$855,3,1)</f>
        <v>136.44999999999999</v>
      </c>
    </row>
    <row r="171" spans="1:24" s="67" customFormat="1" ht="26.4" x14ac:dyDescent="0.25">
      <c r="A171" s="67" t="s">
        <v>76</v>
      </c>
      <c r="B171" s="68" t="s">
        <v>28</v>
      </c>
      <c r="C171" s="192">
        <v>7</v>
      </c>
      <c r="D171" s="296" t="s">
        <v>260</v>
      </c>
      <c r="E171" s="288">
        <v>860034313</v>
      </c>
      <c r="F171" s="83" t="s">
        <v>279</v>
      </c>
      <c r="G171" s="121" t="s">
        <v>239</v>
      </c>
      <c r="H171" s="121" t="s">
        <v>287</v>
      </c>
      <c r="I171" s="69" t="s">
        <v>248</v>
      </c>
      <c r="J171" s="77" t="s">
        <v>217</v>
      </c>
      <c r="K171" s="121" t="s">
        <v>1691</v>
      </c>
      <c r="L171" s="87">
        <v>7102027900264560</v>
      </c>
      <c r="M171" s="72">
        <v>1884000</v>
      </c>
      <c r="N171" s="66">
        <f t="shared" si="32"/>
        <v>1884000</v>
      </c>
      <c r="O171" s="137">
        <v>45236</v>
      </c>
      <c r="P171" s="72">
        <f t="shared" si="33"/>
        <v>1892658</v>
      </c>
      <c r="Q171" s="72">
        <f t="shared" si="34"/>
        <v>1892658</v>
      </c>
      <c r="R171" s="129">
        <f t="shared" si="28"/>
        <v>1892658</v>
      </c>
      <c r="S171" s="204" t="e">
        <f t="shared" ref="S171:S202" si="35">+R171/$R$848</f>
        <v>#REF!</v>
      </c>
      <c r="T171" s="125"/>
      <c r="U171" s="126">
        <f t="shared" si="29"/>
        <v>55</v>
      </c>
      <c r="V171" s="127">
        <f t="shared" si="30"/>
        <v>45291</v>
      </c>
      <c r="W171" s="128">
        <f>VLOOKUP(V171,IPC!$B$9:$D$855,3,2)</f>
        <v>137.72</v>
      </c>
      <c r="X171" s="128">
        <f>VLOOKUP(O171,IPC!$B$9:$D$855,3,1)</f>
        <v>137.09</v>
      </c>
    </row>
    <row r="172" spans="1:24" s="67" customFormat="1" ht="26.4" x14ac:dyDescent="0.25">
      <c r="A172" s="67" t="s">
        <v>76</v>
      </c>
      <c r="B172" s="68" t="s">
        <v>28</v>
      </c>
      <c r="C172" s="192">
        <v>7</v>
      </c>
      <c r="D172" s="296" t="s">
        <v>260</v>
      </c>
      <c r="E172" s="288">
        <v>860034313</v>
      </c>
      <c r="F172" s="83" t="s">
        <v>279</v>
      </c>
      <c r="G172" s="121" t="s">
        <v>239</v>
      </c>
      <c r="H172" s="121" t="s">
        <v>287</v>
      </c>
      <c r="I172" s="69" t="s">
        <v>248</v>
      </c>
      <c r="J172" s="77" t="s">
        <v>217</v>
      </c>
      <c r="K172" s="121" t="s">
        <v>1859</v>
      </c>
      <c r="L172" s="87">
        <v>7102027900264560</v>
      </c>
      <c r="M172" s="72">
        <v>1884000</v>
      </c>
      <c r="N172" s="66">
        <f t="shared" si="32"/>
        <v>1884000</v>
      </c>
      <c r="O172" s="137">
        <v>45266</v>
      </c>
      <c r="P172" s="72">
        <f t="shared" si="33"/>
        <v>1884000</v>
      </c>
      <c r="Q172" s="72">
        <f t="shared" si="34"/>
        <v>1884000</v>
      </c>
      <c r="R172" s="129">
        <f t="shared" si="28"/>
        <v>1884000</v>
      </c>
      <c r="S172" s="204" t="e">
        <f t="shared" si="35"/>
        <v>#REF!</v>
      </c>
      <c r="T172" s="125"/>
      <c r="U172" s="126">
        <f t="shared" si="29"/>
        <v>25</v>
      </c>
      <c r="V172" s="127">
        <f t="shared" si="30"/>
        <v>45291</v>
      </c>
      <c r="W172" s="128">
        <f>VLOOKUP(V172,IPC!$B$9:$D$855,3,2)</f>
        <v>137.72</v>
      </c>
      <c r="X172" s="128">
        <f>VLOOKUP(O172,IPC!$B$9:$D$855,3,1)</f>
        <v>137.72</v>
      </c>
    </row>
    <row r="173" spans="1:24" s="67" customFormat="1" ht="26.4" x14ac:dyDescent="0.25">
      <c r="A173" s="67" t="s">
        <v>76</v>
      </c>
      <c r="B173" s="68" t="s">
        <v>28</v>
      </c>
      <c r="C173" s="192">
        <v>7</v>
      </c>
      <c r="D173" s="296" t="s">
        <v>260</v>
      </c>
      <c r="E173" s="288">
        <v>860034313</v>
      </c>
      <c r="F173" s="83" t="s">
        <v>279</v>
      </c>
      <c r="G173" s="121" t="s">
        <v>239</v>
      </c>
      <c r="H173" s="121" t="s">
        <v>287</v>
      </c>
      <c r="I173" s="69" t="s">
        <v>248</v>
      </c>
      <c r="J173" s="77" t="s">
        <v>217</v>
      </c>
      <c r="K173" s="121" t="s">
        <v>383</v>
      </c>
      <c r="L173" s="87">
        <v>7102027900264560</v>
      </c>
      <c r="M173" s="72">
        <v>107987528</v>
      </c>
      <c r="N173" s="66">
        <f t="shared" si="32"/>
        <v>0</v>
      </c>
      <c r="O173" s="137">
        <v>47002</v>
      </c>
      <c r="P173" s="72">
        <f t="shared" si="33"/>
        <v>0</v>
      </c>
      <c r="Q173" s="72">
        <f t="shared" si="34"/>
        <v>107987528</v>
      </c>
      <c r="R173" s="129">
        <f>+Q173</f>
        <v>107987528</v>
      </c>
      <c r="S173" s="204" t="e">
        <f t="shared" si="35"/>
        <v>#REF!</v>
      </c>
      <c r="T173" s="125"/>
      <c r="U173" s="126">
        <f t="shared" si="29"/>
        <v>-1711</v>
      </c>
      <c r="V173" s="127">
        <f t="shared" si="30"/>
        <v>45291</v>
      </c>
      <c r="W173" s="128">
        <f>VLOOKUP(V173,IPC!$B$9:$D$855,3,2)</f>
        <v>137.72</v>
      </c>
      <c r="X173" s="128">
        <f>VLOOKUP(O173,IPC!$B$9:$D$855,3,1)</f>
        <v>141.47999999999999</v>
      </c>
    </row>
    <row r="174" spans="1:24" s="67" customFormat="1" ht="26.4" x14ac:dyDescent="0.25">
      <c r="A174" s="67" t="s">
        <v>76</v>
      </c>
      <c r="B174" s="68" t="s">
        <v>28</v>
      </c>
      <c r="C174" s="192">
        <v>7</v>
      </c>
      <c r="D174" s="296" t="s">
        <v>260</v>
      </c>
      <c r="E174" s="288">
        <v>860034313</v>
      </c>
      <c r="F174" s="83" t="s">
        <v>279</v>
      </c>
      <c r="G174" s="121" t="s">
        <v>239</v>
      </c>
      <c r="H174" s="121" t="s">
        <v>287</v>
      </c>
      <c r="I174" s="69" t="s">
        <v>248</v>
      </c>
      <c r="J174" s="77" t="s">
        <v>217</v>
      </c>
      <c r="K174" s="121" t="s">
        <v>384</v>
      </c>
      <c r="L174" s="87">
        <v>7102027900293070</v>
      </c>
      <c r="M174" s="72">
        <v>570088</v>
      </c>
      <c r="N174" s="66">
        <f t="shared" si="32"/>
        <v>570088</v>
      </c>
      <c r="O174" s="137">
        <v>45108</v>
      </c>
      <c r="P174" s="72">
        <f t="shared" si="33"/>
        <v>583953</v>
      </c>
      <c r="Q174" s="72">
        <f t="shared" si="34"/>
        <v>583953</v>
      </c>
      <c r="R174" s="129">
        <f t="shared" si="28"/>
        <v>583953</v>
      </c>
      <c r="S174" s="204" t="e">
        <f t="shared" si="35"/>
        <v>#REF!</v>
      </c>
      <c r="T174" s="125"/>
      <c r="U174" s="126">
        <f t="shared" si="29"/>
        <v>183</v>
      </c>
      <c r="V174" s="127">
        <f t="shared" si="30"/>
        <v>45291</v>
      </c>
      <c r="W174" s="128">
        <f>VLOOKUP(V174,IPC!$B$9:$D$855,3,2)</f>
        <v>137.72</v>
      </c>
      <c r="X174" s="128">
        <f>VLOOKUP(O174,IPC!$B$9:$D$855,3,1)</f>
        <v>134.44999999999999</v>
      </c>
    </row>
    <row r="175" spans="1:24" s="67" customFormat="1" ht="26.4" x14ac:dyDescent="0.25">
      <c r="A175" s="67" t="s">
        <v>76</v>
      </c>
      <c r="B175" s="68" t="s">
        <v>28</v>
      </c>
      <c r="C175" s="192">
        <v>7</v>
      </c>
      <c r="D175" s="296" t="s">
        <v>260</v>
      </c>
      <c r="E175" s="288">
        <v>860034313</v>
      </c>
      <c r="F175" s="83" t="s">
        <v>279</v>
      </c>
      <c r="G175" s="121" t="s">
        <v>239</v>
      </c>
      <c r="H175" s="121" t="s">
        <v>287</v>
      </c>
      <c r="I175" s="69" t="s">
        <v>248</v>
      </c>
      <c r="J175" s="77" t="s">
        <v>217</v>
      </c>
      <c r="K175" s="121" t="s">
        <v>385</v>
      </c>
      <c r="L175" s="87">
        <v>7102027900293070</v>
      </c>
      <c r="M175" s="72">
        <v>570088</v>
      </c>
      <c r="N175" s="66">
        <f t="shared" si="32"/>
        <v>570088</v>
      </c>
      <c r="O175" s="137">
        <v>45139</v>
      </c>
      <c r="P175" s="72">
        <f t="shared" si="33"/>
        <v>579899</v>
      </c>
      <c r="Q175" s="72">
        <f t="shared" si="34"/>
        <v>579899</v>
      </c>
      <c r="R175" s="129">
        <f t="shared" si="28"/>
        <v>579899</v>
      </c>
      <c r="S175" s="204" t="e">
        <f t="shared" si="35"/>
        <v>#REF!</v>
      </c>
      <c r="T175" s="125"/>
      <c r="U175" s="126">
        <f t="shared" si="29"/>
        <v>152</v>
      </c>
      <c r="V175" s="127">
        <f t="shared" si="30"/>
        <v>45291</v>
      </c>
      <c r="W175" s="128">
        <f>VLOOKUP(V175,IPC!$B$9:$D$855,3,2)</f>
        <v>137.72</v>
      </c>
      <c r="X175" s="128">
        <f>VLOOKUP(O175,IPC!$B$9:$D$855,3,1)</f>
        <v>135.38999999999999</v>
      </c>
    </row>
    <row r="176" spans="1:24" s="67" customFormat="1" ht="26.4" x14ac:dyDescent="0.25">
      <c r="A176" s="67" t="s">
        <v>76</v>
      </c>
      <c r="B176" s="68" t="s">
        <v>28</v>
      </c>
      <c r="C176" s="192">
        <v>7</v>
      </c>
      <c r="D176" s="296" t="s">
        <v>260</v>
      </c>
      <c r="E176" s="288">
        <v>860034313</v>
      </c>
      <c r="F176" s="83" t="s">
        <v>279</v>
      </c>
      <c r="G176" s="121" t="s">
        <v>239</v>
      </c>
      <c r="H176" s="121" t="s">
        <v>287</v>
      </c>
      <c r="I176" s="69" t="s">
        <v>248</v>
      </c>
      <c r="J176" s="77" t="s">
        <v>217</v>
      </c>
      <c r="K176" s="121" t="s">
        <v>386</v>
      </c>
      <c r="L176" s="87">
        <v>7102027900293070</v>
      </c>
      <c r="M176" s="72">
        <v>570088</v>
      </c>
      <c r="N176" s="66">
        <f t="shared" si="32"/>
        <v>570088</v>
      </c>
      <c r="O176" s="137">
        <v>45170</v>
      </c>
      <c r="P176" s="72">
        <f t="shared" si="33"/>
        <v>576831</v>
      </c>
      <c r="Q176" s="72">
        <f t="shared" si="34"/>
        <v>576831</v>
      </c>
      <c r="R176" s="129">
        <f t="shared" si="28"/>
        <v>576831</v>
      </c>
      <c r="S176" s="204" t="e">
        <f t="shared" si="35"/>
        <v>#REF!</v>
      </c>
      <c r="T176" s="125"/>
      <c r="U176" s="126">
        <f t="shared" si="29"/>
        <v>121</v>
      </c>
      <c r="V176" s="127">
        <f t="shared" si="30"/>
        <v>45291</v>
      </c>
      <c r="W176" s="128">
        <f>VLOOKUP(V176,IPC!$B$9:$D$855,3,2)</f>
        <v>137.72</v>
      </c>
      <c r="X176" s="128">
        <f>VLOOKUP(O176,IPC!$B$9:$D$855,3,1)</f>
        <v>136.11000000000001</v>
      </c>
    </row>
    <row r="177" spans="1:24" s="67" customFormat="1" ht="26.4" x14ac:dyDescent="0.25">
      <c r="A177" s="67" t="s">
        <v>76</v>
      </c>
      <c r="B177" s="68" t="s">
        <v>28</v>
      </c>
      <c r="C177" s="192">
        <v>7</v>
      </c>
      <c r="D177" s="296" t="s">
        <v>260</v>
      </c>
      <c r="E177" s="288">
        <v>860034313</v>
      </c>
      <c r="F177" s="83" t="s">
        <v>279</v>
      </c>
      <c r="G177" s="121" t="s">
        <v>239</v>
      </c>
      <c r="H177" s="121" t="s">
        <v>287</v>
      </c>
      <c r="I177" s="69" t="s">
        <v>248</v>
      </c>
      <c r="J177" s="77" t="s">
        <v>217</v>
      </c>
      <c r="K177" s="121" t="s">
        <v>387</v>
      </c>
      <c r="L177" s="87">
        <v>7102027900293070</v>
      </c>
      <c r="M177" s="72">
        <v>570088</v>
      </c>
      <c r="N177" s="66">
        <f t="shared" si="32"/>
        <v>570088</v>
      </c>
      <c r="O177" s="137">
        <v>45200</v>
      </c>
      <c r="P177" s="72">
        <f t="shared" si="33"/>
        <v>575394</v>
      </c>
      <c r="Q177" s="72">
        <f t="shared" si="34"/>
        <v>575394</v>
      </c>
      <c r="R177" s="129">
        <f t="shared" si="28"/>
        <v>575394</v>
      </c>
      <c r="S177" s="204" t="e">
        <f t="shared" si="35"/>
        <v>#REF!</v>
      </c>
      <c r="T177" s="125"/>
      <c r="U177" s="126">
        <f t="shared" si="29"/>
        <v>91</v>
      </c>
      <c r="V177" s="127">
        <f t="shared" si="30"/>
        <v>45291</v>
      </c>
      <c r="W177" s="128">
        <f>VLOOKUP(V177,IPC!$B$9:$D$855,3,2)</f>
        <v>137.72</v>
      </c>
      <c r="X177" s="128">
        <f>VLOOKUP(O177,IPC!$B$9:$D$855,3,1)</f>
        <v>136.44999999999999</v>
      </c>
    </row>
    <row r="178" spans="1:24" s="67" customFormat="1" ht="26.4" x14ac:dyDescent="0.25">
      <c r="A178" s="67" t="s">
        <v>76</v>
      </c>
      <c r="B178" s="68" t="s">
        <v>28</v>
      </c>
      <c r="C178" s="192">
        <v>7</v>
      </c>
      <c r="D178" s="296" t="s">
        <v>260</v>
      </c>
      <c r="E178" s="288">
        <v>860034313</v>
      </c>
      <c r="F178" s="83" t="s">
        <v>279</v>
      </c>
      <c r="G178" s="121" t="s">
        <v>239</v>
      </c>
      <c r="H178" s="121" t="s">
        <v>287</v>
      </c>
      <c r="I178" s="69" t="s">
        <v>248</v>
      </c>
      <c r="J178" s="77" t="s">
        <v>217</v>
      </c>
      <c r="K178" s="121" t="s">
        <v>1692</v>
      </c>
      <c r="L178" s="87">
        <v>7102027900293070</v>
      </c>
      <c r="M178" s="72">
        <v>570088</v>
      </c>
      <c r="N178" s="66">
        <f t="shared" si="32"/>
        <v>570088</v>
      </c>
      <c r="O178" s="137">
        <v>45231</v>
      </c>
      <c r="P178" s="72">
        <f t="shared" si="33"/>
        <v>572708</v>
      </c>
      <c r="Q178" s="72">
        <f t="shared" si="34"/>
        <v>572708</v>
      </c>
      <c r="R178" s="129">
        <f t="shared" si="28"/>
        <v>572708</v>
      </c>
      <c r="S178" s="204" t="e">
        <f t="shared" si="35"/>
        <v>#REF!</v>
      </c>
      <c r="T178" s="125"/>
      <c r="U178" s="126">
        <f t="shared" si="29"/>
        <v>60</v>
      </c>
      <c r="V178" s="127">
        <f t="shared" si="30"/>
        <v>45291</v>
      </c>
      <c r="W178" s="128">
        <f>VLOOKUP(V178,IPC!$B$9:$D$855,3,2)</f>
        <v>137.72</v>
      </c>
      <c r="X178" s="128">
        <f>VLOOKUP(O178,IPC!$B$9:$D$855,3,1)</f>
        <v>137.09</v>
      </c>
    </row>
    <row r="179" spans="1:24" s="67" customFormat="1" ht="26.4" x14ac:dyDescent="0.25">
      <c r="A179" s="67" t="s">
        <v>76</v>
      </c>
      <c r="B179" s="68" t="s">
        <v>28</v>
      </c>
      <c r="C179" s="192">
        <v>7</v>
      </c>
      <c r="D179" s="296" t="s">
        <v>260</v>
      </c>
      <c r="E179" s="288">
        <v>860034313</v>
      </c>
      <c r="F179" s="83" t="s">
        <v>279</v>
      </c>
      <c r="G179" s="121" t="s">
        <v>239</v>
      </c>
      <c r="H179" s="121" t="s">
        <v>287</v>
      </c>
      <c r="I179" s="69" t="s">
        <v>248</v>
      </c>
      <c r="J179" s="77" t="s">
        <v>217</v>
      </c>
      <c r="K179" s="121" t="s">
        <v>1860</v>
      </c>
      <c r="L179" s="87">
        <v>7102027900293070</v>
      </c>
      <c r="M179" s="72">
        <v>570088</v>
      </c>
      <c r="N179" s="66">
        <f t="shared" si="32"/>
        <v>570088</v>
      </c>
      <c r="O179" s="137">
        <v>45261</v>
      </c>
      <c r="P179" s="72">
        <f t="shared" si="33"/>
        <v>570088</v>
      </c>
      <c r="Q179" s="72">
        <f t="shared" si="34"/>
        <v>570088</v>
      </c>
      <c r="R179" s="129">
        <f t="shared" si="28"/>
        <v>570088</v>
      </c>
      <c r="S179" s="204" t="e">
        <f t="shared" si="35"/>
        <v>#REF!</v>
      </c>
      <c r="T179" s="125"/>
      <c r="U179" s="126">
        <f t="shared" si="29"/>
        <v>30</v>
      </c>
      <c r="V179" s="127">
        <f t="shared" si="30"/>
        <v>45291</v>
      </c>
      <c r="W179" s="128">
        <f>VLOOKUP(V179,IPC!$B$9:$D$855,3,2)</f>
        <v>137.72</v>
      </c>
      <c r="X179" s="128">
        <f>VLOOKUP(O179,IPC!$B$9:$D$855,3,1)</f>
        <v>137.72</v>
      </c>
    </row>
    <row r="180" spans="1:24" s="67" customFormat="1" ht="26.4" x14ac:dyDescent="0.25">
      <c r="A180" s="67" t="s">
        <v>76</v>
      </c>
      <c r="B180" s="68" t="s">
        <v>28</v>
      </c>
      <c r="C180" s="192">
        <v>7</v>
      </c>
      <c r="D180" s="296" t="s">
        <v>260</v>
      </c>
      <c r="E180" s="288">
        <v>860034313</v>
      </c>
      <c r="F180" s="83" t="s">
        <v>279</v>
      </c>
      <c r="G180" s="121" t="s">
        <v>239</v>
      </c>
      <c r="H180" s="121" t="s">
        <v>287</v>
      </c>
      <c r="I180" s="69" t="s">
        <v>248</v>
      </c>
      <c r="J180" s="77" t="s">
        <v>217</v>
      </c>
      <c r="K180" s="121" t="s">
        <v>388</v>
      </c>
      <c r="L180" s="87">
        <v>7102027900293070</v>
      </c>
      <c r="M180" s="72">
        <v>30886115</v>
      </c>
      <c r="N180" s="66">
        <f t="shared" si="32"/>
        <v>0</v>
      </c>
      <c r="O180" s="137">
        <v>46795</v>
      </c>
      <c r="P180" s="72">
        <f t="shared" si="33"/>
        <v>0</v>
      </c>
      <c r="Q180" s="72">
        <f t="shared" si="34"/>
        <v>30886115</v>
      </c>
      <c r="R180" s="129">
        <f>+Q180</f>
        <v>30886115</v>
      </c>
      <c r="S180" s="204" t="e">
        <f t="shared" si="35"/>
        <v>#REF!</v>
      </c>
      <c r="T180" s="125"/>
      <c r="U180" s="126">
        <f t="shared" si="29"/>
        <v>-1504</v>
      </c>
      <c r="V180" s="127">
        <f t="shared" si="30"/>
        <v>45291</v>
      </c>
      <c r="W180" s="128">
        <f>VLOOKUP(V180,IPC!$B$9:$D$855,3,2)</f>
        <v>137.72</v>
      </c>
      <c r="X180" s="128">
        <f>VLOOKUP(O180,IPC!$B$9:$D$855,3,1)</f>
        <v>141.47999999999999</v>
      </c>
    </row>
    <row r="181" spans="1:24" s="67" customFormat="1" ht="26.4" x14ac:dyDescent="0.25">
      <c r="A181" s="67" t="s">
        <v>76</v>
      </c>
      <c r="B181" s="68" t="s">
        <v>28</v>
      </c>
      <c r="C181" s="192">
        <v>7</v>
      </c>
      <c r="D181" s="296" t="s">
        <v>260</v>
      </c>
      <c r="E181" s="288">
        <v>860034313</v>
      </c>
      <c r="F181" s="83" t="s">
        <v>279</v>
      </c>
      <c r="G181" s="121" t="s">
        <v>239</v>
      </c>
      <c r="H181" s="121" t="s">
        <v>287</v>
      </c>
      <c r="I181" s="69" t="s">
        <v>248</v>
      </c>
      <c r="J181" s="77" t="s">
        <v>217</v>
      </c>
      <c r="K181" s="121" t="s">
        <v>389</v>
      </c>
      <c r="L181" s="87">
        <v>7202027900301670</v>
      </c>
      <c r="M181" s="72">
        <v>343690</v>
      </c>
      <c r="N181" s="66">
        <f t="shared" si="32"/>
        <v>343690</v>
      </c>
      <c r="O181" s="137">
        <v>45135</v>
      </c>
      <c r="P181" s="72">
        <f t="shared" si="33"/>
        <v>352049</v>
      </c>
      <c r="Q181" s="72">
        <f t="shared" si="34"/>
        <v>352049</v>
      </c>
      <c r="R181" s="129">
        <f t="shared" si="28"/>
        <v>352049</v>
      </c>
      <c r="S181" s="204" t="e">
        <f t="shared" si="35"/>
        <v>#REF!</v>
      </c>
      <c r="T181" s="125"/>
      <c r="U181" s="126">
        <f t="shared" si="29"/>
        <v>156</v>
      </c>
      <c r="V181" s="127">
        <f t="shared" si="30"/>
        <v>45291</v>
      </c>
      <c r="W181" s="128">
        <f>VLOOKUP(V181,IPC!$B$9:$D$855,3,2)</f>
        <v>137.72</v>
      </c>
      <c r="X181" s="128">
        <f>VLOOKUP(O181,IPC!$B$9:$D$855,3,1)</f>
        <v>134.44999999999999</v>
      </c>
    </row>
    <row r="182" spans="1:24" s="67" customFormat="1" ht="26.4" x14ac:dyDescent="0.25">
      <c r="A182" s="67" t="s">
        <v>76</v>
      </c>
      <c r="B182" s="68" t="s">
        <v>28</v>
      </c>
      <c r="C182" s="192">
        <v>7</v>
      </c>
      <c r="D182" s="296" t="s">
        <v>260</v>
      </c>
      <c r="E182" s="288">
        <v>860034313</v>
      </c>
      <c r="F182" s="83" t="s">
        <v>279</v>
      </c>
      <c r="G182" s="121" t="s">
        <v>239</v>
      </c>
      <c r="H182" s="121" t="s">
        <v>287</v>
      </c>
      <c r="I182" s="69" t="s">
        <v>248</v>
      </c>
      <c r="J182" s="77" t="s">
        <v>217</v>
      </c>
      <c r="K182" s="121" t="s">
        <v>390</v>
      </c>
      <c r="L182" s="87">
        <v>7202027900301670</v>
      </c>
      <c r="M182" s="72">
        <v>344000</v>
      </c>
      <c r="N182" s="66">
        <f t="shared" si="32"/>
        <v>344000</v>
      </c>
      <c r="O182" s="137">
        <v>45166</v>
      </c>
      <c r="P182" s="72">
        <f t="shared" si="33"/>
        <v>349920</v>
      </c>
      <c r="Q182" s="72">
        <f t="shared" si="34"/>
        <v>349920</v>
      </c>
      <c r="R182" s="129">
        <f t="shared" si="28"/>
        <v>349920</v>
      </c>
      <c r="S182" s="204" t="e">
        <f t="shared" si="35"/>
        <v>#REF!</v>
      </c>
      <c r="T182" s="125"/>
      <c r="U182" s="126">
        <f t="shared" si="29"/>
        <v>125</v>
      </c>
      <c r="V182" s="127">
        <f t="shared" si="30"/>
        <v>45291</v>
      </c>
      <c r="W182" s="128">
        <f>VLOOKUP(V182,IPC!$B$9:$D$855,3,2)</f>
        <v>137.72</v>
      </c>
      <c r="X182" s="128">
        <f>VLOOKUP(O182,IPC!$B$9:$D$855,3,1)</f>
        <v>135.38999999999999</v>
      </c>
    </row>
    <row r="183" spans="1:24" s="67" customFormat="1" ht="26.4" x14ac:dyDescent="0.25">
      <c r="A183" s="67" t="s">
        <v>76</v>
      </c>
      <c r="B183" s="68" t="s">
        <v>28</v>
      </c>
      <c r="C183" s="192">
        <v>7</v>
      </c>
      <c r="D183" s="296" t="s">
        <v>260</v>
      </c>
      <c r="E183" s="288">
        <v>860034313</v>
      </c>
      <c r="F183" s="83" t="s">
        <v>279</v>
      </c>
      <c r="G183" s="121" t="s">
        <v>239</v>
      </c>
      <c r="H183" s="121" t="s">
        <v>287</v>
      </c>
      <c r="I183" s="69" t="s">
        <v>248</v>
      </c>
      <c r="J183" s="77" t="s">
        <v>217</v>
      </c>
      <c r="K183" s="121" t="s">
        <v>391</v>
      </c>
      <c r="L183" s="87">
        <v>7202027900301670</v>
      </c>
      <c r="M183" s="72">
        <v>344000</v>
      </c>
      <c r="N183" s="66">
        <f t="shared" si="32"/>
        <v>344000</v>
      </c>
      <c r="O183" s="137">
        <v>45197</v>
      </c>
      <c r="P183" s="72">
        <f t="shared" si="33"/>
        <v>348069</v>
      </c>
      <c r="Q183" s="72">
        <f t="shared" si="34"/>
        <v>348069</v>
      </c>
      <c r="R183" s="129">
        <f t="shared" si="28"/>
        <v>348069</v>
      </c>
      <c r="S183" s="204" t="e">
        <f t="shared" si="35"/>
        <v>#REF!</v>
      </c>
      <c r="T183" s="125"/>
      <c r="U183" s="126">
        <f t="shared" si="29"/>
        <v>94</v>
      </c>
      <c r="V183" s="127">
        <f t="shared" si="30"/>
        <v>45291</v>
      </c>
      <c r="W183" s="128">
        <f>VLOOKUP(V183,IPC!$B$9:$D$855,3,2)</f>
        <v>137.72</v>
      </c>
      <c r="X183" s="128">
        <f>VLOOKUP(O183,IPC!$B$9:$D$855,3,1)</f>
        <v>136.11000000000001</v>
      </c>
    </row>
    <row r="184" spans="1:24" s="67" customFormat="1" ht="26.4" x14ac:dyDescent="0.25">
      <c r="A184" s="67" t="s">
        <v>76</v>
      </c>
      <c r="B184" s="68" t="s">
        <v>28</v>
      </c>
      <c r="C184" s="192">
        <v>7</v>
      </c>
      <c r="D184" s="296" t="s">
        <v>260</v>
      </c>
      <c r="E184" s="288">
        <v>860034313</v>
      </c>
      <c r="F184" s="83" t="s">
        <v>279</v>
      </c>
      <c r="G184" s="121" t="s">
        <v>239</v>
      </c>
      <c r="H184" s="121" t="s">
        <v>287</v>
      </c>
      <c r="I184" s="69" t="s">
        <v>248</v>
      </c>
      <c r="J184" s="77" t="s">
        <v>217</v>
      </c>
      <c r="K184" s="121" t="s">
        <v>392</v>
      </c>
      <c r="L184" s="87">
        <v>7202027900301670</v>
      </c>
      <c r="M184" s="72">
        <v>344000</v>
      </c>
      <c r="N184" s="66">
        <f t="shared" si="32"/>
        <v>344000</v>
      </c>
      <c r="O184" s="137">
        <v>45227</v>
      </c>
      <c r="P184" s="72">
        <f t="shared" si="33"/>
        <v>347202</v>
      </c>
      <c r="Q184" s="72">
        <f t="shared" si="34"/>
        <v>347202</v>
      </c>
      <c r="R184" s="129">
        <f t="shared" si="28"/>
        <v>347202</v>
      </c>
      <c r="S184" s="204" t="e">
        <f t="shared" si="35"/>
        <v>#REF!</v>
      </c>
      <c r="T184" s="125"/>
      <c r="U184" s="126">
        <f t="shared" si="29"/>
        <v>64</v>
      </c>
      <c r="V184" s="127">
        <f t="shared" si="30"/>
        <v>45291</v>
      </c>
      <c r="W184" s="128">
        <f>VLOOKUP(V184,IPC!$B$9:$D$855,3,2)</f>
        <v>137.72</v>
      </c>
      <c r="X184" s="128">
        <f>VLOOKUP(O184,IPC!$B$9:$D$855,3,1)</f>
        <v>136.44999999999999</v>
      </c>
    </row>
    <row r="185" spans="1:24" s="67" customFormat="1" ht="26.4" x14ac:dyDescent="0.25">
      <c r="A185" s="67" t="s">
        <v>76</v>
      </c>
      <c r="B185" s="68" t="s">
        <v>28</v>
      </c>
      <c r="C185" s="192">
        <v>7</v>
      </c>
      <c r="D185" s="296" t="s">
        <v>260</v>
      </c>
      <c r="E185" s="288">
        <v>860034313</v>
      </c>
      <c r="F185" s="83" t="s">
        <v>279</v>
      </c>
      <c r="G185" s="121" t="s">
        <v>239</v>
      </c>
      <c r="H185" s="121" t="s">
        <v>287</v>
      </c>
      <c r="I185" s="69" t="s">
        <v>248</v>
      </c>
      <c r="J185" s="77" t="s">
        <v>217</v>
      </c>
      <c r="K185" s="121" t="s">
        <v>1693</v>
      </c>
      <c r="L185" s="87">
        <v>7202027900301670</v>
      </c>
      <c r="M185" s="72">
        <v>344000</v>
      </c>
      <c r="N185" s="66">
        <f t="shared" si="32"/>
        <v>344000</v>
      </c>
      <c r="O185" s="137">
        <v>45258</v>
      </c>
      <c r="P185" s="72">
        <f t="shared" si="33"/>
        <v>345581</v>
      </c>
      <c r="Q185" s="72">
        <f t="shared" si="34"/>
        <v>345581</v>
      </c>
      <c r="R185" s="129">
        <f t="shared" si="28"/>
        <v>345581</v>
      </c>
      <c r="S185" s="204" t="e">
        <f t="shared" si="35"/>
        <v>#REF!</v>
      </c>
      <c r="T185" s="125"/>
      <c r="U185" s="126">
        <f t="shared" si="29"/>
        <v>33</v>
      </c>
      <c r="V185" s="127">
        <f t="shared" si="30"/>
        <v>45291</v>
      </c>
      <c r="W185" s="128">
        <f>VLOOKUP(V185,IPC!$B$9:$D$855,3,2)</f>
        <v>137.72</v>
      </c>
      <c r="X185" s="128">
        <f>VLOOKUP(O185,IPC!$B$9:$D$855,3,1)</f>
        <v>137.09</v>
      </c>
    </row>
    <row r="186" spans="1:24" s="67" customFormat="1" ht="26.4" x14ac:dyDescent="0.25">
      <c r="A186" s="67" t="s">
        <v>76</v>
      </c>
      <c r="B186" s="68" t="s">
        <v>28</v>
      </c>
      <c r="C186" s="192">
        <v>7</v>
      </c>
      <c r="D186" s="296" t="s">
        <v>260</v>
      </c>
      <c r="E186" s="288">
        <v>860034313</v>
      </c>
      <c r="F186" s="83" t="s">
        <v>279</v>
      </c>
      <c r="G186" s="121" t="s">
        <v>239</v>
      </c>
      <c r="H186" s="121" t="s">
        <v>287</v>
      </c>
      <c r="I186" s="69" t="s">
        <v>248</v>
      </c>
      <c r="J186" s="77" t="s">
        <v>217</v>
      </c>
      <c r="K186" s="121" t="s">
        <v>1861</v>
      </c>
      <c r="L186" s="87">
        <v>7202027900301670</v>
      </c>
      <c r="M186" s="72">
        <v>344000</v>
      </c>
      <c r="N186" s="66">
        <f t="shared" si="32"/>
        <v>344000</v>
      </c>
      <c r="O186" s="137">
        <v>45288</v>
      </c>
      <c r="P186" s="72">
        <f t="shared" si="33"/>
        <v>344000</v>
      </c>
      <c r="Q186" s="72">
        <f t="shared" si="34"/>
        <v>344000</v>
      </c>
      <c r="R186" s="129">
        <f t="shared" si="28"/>
        <v>344000</v>
      </c>
      <c r="S186" s="204" t="e">
        <f t="shared" si="35"/>
        <v>#REF!</v>
      </c>
      <c r="T186" s="125"/>
      <c r="U186" s="126">
        <f t="shared" si="29"/>
        <v>3</v>
      </c>
      <c r="V186" s="127">
        <f t="shared" si="30"/>
        <v>45291</v>
      </c>
      <c r="W186" s="128">
        <f>VLOOKUP(V186,IPC!$B$9:$D$855,3,2)</f>
        <v>137.72</v>
      </c>
      <c r="X186" s="128">
        <f>VLOOKUP(O186,IPC!$B$9:$D$855,3,1)</f>
        <v>137.72</v>
      </c>
    </row>
    <row r="187" spans="1:24" s="67" customFormat="1" ht="26.4" x14ac:dyDescent="0.25">
      <c r="A187" s="67" t="s">
        <v>76</v>
      </c>
      <c r="B187" s="68" t="s">
        <v>28</v>
      </c>
      <c r="C187" s="192">
        <v>7</v>
      </c>
      <c r="D187" s="296" t="s">
        <v>260</v>
      </c>
      <c r="E187" s="288">
        <v>860034313</v>
      </c>
      <c r="F187" s="83" t="s">
        <v>279</v>
      </c>
      <c r="G187" s="121" t="s">
        <v>239</v>
      </c>
      <c r="H187" s="121" t="s">
        <v>287</v>
      </c>
      <c r="I187" s="69" t="s">
        <v>248</v>
      </c>
      <c r="J187" s="77" t="s">
        <v>217</v>
      </c>
      <c r="K187" s="121" t="s">
        <v>393</v>
      </c>
      <c r="L187" s="87">
        <v>7202027900301670</v>
      </c>
      <c r="M187" s="72">
        <v>19780446</v>
      </c>
      <c r="N187" s="66">
        <f t="shared" si="32"/>
        <v>0</v>
      </c>
      <c r="O187" s="137">
        <v>46749</v>
      </c>
      <c r="P187" s="72">
        <f t="shared" si="33"/>
        <v>0</v>
      </c>
      <c r="Q187" s="72">
        <f t="shared" si="34"/>
        <v>19780446</v>
      </c>
      <c r="R187" s="129">
        <f t="shared" ref="R187:R238" si="36">+Q187</f>
        <v>19780446</v>
      </c>
      <c r="S187" s="204" t="e">
        <f t="shared" si="35"/>
        <v>#REF!</v>
      </c>
      <c r="T187" s="125"/>
      <c r="U187" s="126">
        <f t="shared" ref="U187:U238" si="37">+$U$7-O187</f>
        <v>-1458</v>
      </c>
      <c r="V187" s="127">
        <f t="shared" si="30"/>
        <v>45291</v>
      </c>
      <c r="W187" s="128">
        <f>VLOOKUP(V187,IPC!$B$9:$D$855,3,2)</f>
        <v>137.72</v>
      </c>
      <c r="X187" s="128">
        <f>VLOOKUP(O187,IPC!$B$9:$D$855,3,1)</f>
        <v>141.47999999999999</v>
      </c>
    </row>
    <row r="188" spans="1:24" s="67" customFormat="1" ht="26.4" x14ac:dyDescent="0.25">
      <c r="A188" s="67" t="s">
        <v>76</v>
      </c>
      <c r="B188" s="68" t="s">
        <v>28</v>
      </c>
      <c r="C188" s="192">
        <v>7</v>
      </c>
      <c r="D188" s="296" t="s">
        <v>260</v>
      </c>
      <c r="E188" s="288">
        <v>860034313</v>
      </c>
      <c r="F188" s="83" t="s">
        <v>279</v>
      </c>
      <c r="G188" s="121" t="s">
        <v>239</v>
      </c>
      <c r="H188" s="121" t="s">
        <v>287</v>
      </c>
      <c r="I188" s="69" t="s">
        <v>248</v>
      </c>
      <c r="J188" s="77" t="s">
        <v>217</v>
      </c>
      <c r="K188" s="121" t="s">
        <v>394</v>
      </c>
      <c r="L188" s="87">
        <v>7102027900292500</v>
      </c>
      <c r="M188" s="72">
        <v>468411</v>
      </c>
      <c r="N188" s="66">
        <f t="shared" si="32"/>
        <v>468411</v>
      </c>
      <c r="O188" s="137">
        <v>45143</v>
      </c>
      <c r="P188" s="72">
        <f t="shared" si="33"/>
        <v>476472</v>
      </c>
      <c r="Q188" s="72">
        <f t="shared" si="34"/>
        <v>476472</v>
      </c>
      <c r="R188" s="129">
        <f t="shared" si="36"/>
        <v>476472</v>
      </c>
      <c r="S188" s="204" t="e">
        <f t="shared" si="35"/>
        <v>#REF!</v>
      </c>
      <c r="T188" s="125"/>
      <c r="U188" s="126">
        <f t="shared" si="37"/>
        <v>148</v>
      </c>
      <c r="V188" s="127">
        <f t="shared" si="30"/>
        <v>45291</v>
      </c>
      <c r="W188" s="128">
        <f>VLOOKUP(V188,IPC!$B$9:$D$855,3,2)</f>
        <v>137.72</v>
      </c>
      <c r="X188" s="128">
        <f>VLOOKUP(O188,IPC!$B$9:$D$855,3,1)</f>
        <v>135.38999999999999</v>
      </c>
    </row>
    <row r="189" spans="1:24" s="67" customFormat="1" ht="26.4" x14ac:dyDescent="0.25">
      <c r="A189" s="67" t="s">
        <v>76</v>
      </c>
      <c r="B189" s="68" t="s">
        <v>28</v>
      </c>
      <c r="C189" s="192">
        <v>7</v>
      </c>
      <c r="D189" s="296" t="s">
        <v>260</v>
      </c>
      <c r="E189" s="288">
        <v>860034313</v>
      </c>
      <c r="F189" s="83" t="s">
        <v>279</v>
      </c>
      <c r="G189" s="121" t="s">
        <v>239</v>
      </c>
      <c r="H189" s="121" t="s">
        <v>287</v>
      </c>
      <c r="I189" s="69" t="s">
        <v>248</v>
      </c>
      <c r="J189" s="77" t="s">
        <v>217</v>
      </c>
      <c r="K189" s="121" t="s">
        <v>395</v>
      </c>
      <c r="L189" s="87">
        <v>7102027900292500</v>
      </c>
      <c r="M189" s="72">
        <v>618000</v>
      </c>
      <c r="N189" s="66">
        <f t="shared" si="32"/>
        <v>618000</v>
      </c>
      <c r="O189" s="137">
        <v>45174</v>
      </c>
      <c r="P189" s="72">
        <f t="shared" si="33"/>
        <v>625310</v>
      </c>
      <c r="Q189" s="72">
        <f t="shared" si="34"/>
        <v>625310</v>
      </c>
      <c r="R189" s="129">
        <f t="shared" si="36"/>
        <v>625310</v>
      </c>
      <c r="S189" s="204" t="e">
        <f t="shared" si="35"/>
        <v>#REF!</v>
      </c>
      <c r="T189" s="125"/>
      <c r="U189" s="126">
        <f t="shared" si="37"/>
        <v>117</v>
      </c>
      <c r="V189" s="127">
        <f t="shared" si="30"/>
        <v>45291</v>
      </c>
      <c r="W189" s="128">
        <f>VLOOKUP(V189,IPC!$B$9:$D$855,3,2)</f>
        <v>137.72</v>
      </c>
      <c r="X189" s="128">
        <f>VLOOKUP(O189,IPC!$B$9:$D$855,3,1)</f>
        <v>136.11000000000001</v>
      </c>
    </row>
    <row r="190" spans="1:24" s="67" customFormat="1" ht="26.4" x14ac:dyDescent="0.25">
      <c r="A190" s="67" t="s">
        <v>76</v>
      </c>
      <c r="B190" s="68" t="s">
        <v>28</v>
      </c>
      <c r="C190" s="192">
        <v>7</v>
      </c>
      <c r="D190" s="296" t="s">
        <v>260</v>
      </c>
      <c r="E190" s="288">
        <v>860034313</v>
      </c>
      <c r="F190" s="83" t="s">
        <v>279</v>
      </c>
      <c r="G190" s="121" t="s">
        <v>239</v>
      </c>
      <c r="H190" s="121" t="s">
        <v>287</v>
      </c>
      <c r="I190" s="69" t="s">
        <v>248</v>
      </c>
      <c r="J190" s="77" t="s">
        <v>217</v>
      </c>
      <c r="K190" s="121" t="s">
        <v>396</v>
      </c>
      <c r="L190" s="87">
        <v>7102027900292500</v>
      </c>
      <c r="M190" s="72">
        <v>618000</v>
      </c>
      <c r="N190" s="66">
        <f t="shared" si="32"/>
        <v>618000</v>
      </c>
      <c r="O190" s="137">
        <v>45204</v>
      </c>
      <c r="P190" s="72">
        <f t="shared" si="33"/>
        <v>623752</v>
      </c>
      <c r="Q190" s="72">
        <f t="shared" si="34"/>
        <v>623752</v>
      </c>
      <c r="R190" s="129">
        <f t="shared" si="36"/>
        <v>623752</v>
      </c>
      <c r="S190" s="204" t="e">
        <f t="shared" si="35"/>
        <v>#REF!</v>
      </c>
      <c r="T190" s="125"/>
      <c r="U190" s="126">
        <f t="shared" si="37"/>
        <v>87</v>
      </c>
      <c r="V190" s="127">
        <f t="shared" si="30"/>
        <v>45291</v>
      </c>
      <c r="W190" s="128">
        <f>VLOOKUP(V190,IPC!$B$9:$D$855,3,2)</f>
        <v>137.72</v>
      </c>
      <c r="X190" s="128">
        <f>VLOOKUP(O190,IPC!$B$9:$D$855,3,1)</f>
        <v>136.44999999999999</v>
      </c>
    </row>
    <row r="191" spans="1:24" s="67" customFormat="1" ht="26.4" x14ac:dyDescent="0.25">
      <c r="A191" s="67" t="s">
        <v>76</v>
      </c>
      <c r="B191" s="68" t="s">
        <v>28</v>
      </c>
      <c r="C191" s="192">
        <v>7</v>
      </c>
      <c r="D191" s="296" t="s">
        <v>260</v>
      </c>
      <c r="E191" s="288">
        <v>860034313</v>
      </c>
      <c r="F191" s="83" t="s">
        <v>279</v>
      </c>
      <c r="G191" s="121" t="s">
        <v>239</v>
      </c>
      <c r="H191" s="121" t="s">
        <v>287</v>
      </c>
      <c r="I191" s="69" t="s">
        <v>248</v>
      </c>
      <c r="J191" s="77" t="s">
        <v>217</v>
      </c>
      <c r="K191" s="121" t="s">
        <v>1694</v>
      </c>
      <c r="L191" s="87">
        <v>7102027900292500</v>
      </c>
      <c r="M191" s="72">
        <v>618000</v>
      </c>
      <c r="N191" s="66">
        <f t="shared" si="32"/>
        <v>618000</v>
      </c>
      <c r="O191" s="137">
        <v>45235</v>
      </c>
      <c r="P191" s="72">
        <f t="shared" si="33"/>
        <v>620840</v>
      </c>
      <c r="Q191" s="72">
        <f t="shared" si="34"/>
        <v>620840</v>
      </c>
      <c r="R191" s="129">
        <f t="shared" si="36"/>
        <v>620840</v>
      </c>
      <c r="S191" s="204" t="e">
        <f t="shared" si="35"/>
        <v>#REF!</v>
      </c>
      <c r="T191" s="125"/>
      <c r="U191" s="126">
        <f t="shared" si="37"/>
        <v>56</v>
      </c>
      <c r="V191" s="127">
        <f t="shared" si="30"/>
        <v>45291</v>
      </c>
      <c r="W191" s="128">
        <f>VLOOKUP(V191,IPC!$B$9:$D$855,3,2)</f>
        <v>137.72</v>
      </c>
      <c r="X191" s="128">
        <f>VLOOKUP(O191,IPC!$B$9:$D$855,3,1)</f>
        <v>137.09</v>
      </c>
    </row>
    <row r="192" spans="1:24" s="67" customFormat="1" ht="26.4" x14ac:dyDescent="0.25">
      <c r="A192" s="67" t="s">
        <v>76</v>
      </c>
      <c r="B192" s="68" t="s">
        <v>28</v>
      </c>
      <c r="C192" s="192">
        <v>7</v>
      </c>
      <c r="D192" s="296" t="s">
        <v>260</v>
      </c>
      <c r="E192" s="288">
        <v>860034313</v>
      </c>
      <c r="F192" s="83" t="s">
        <v>279</v>
      </c>
      <c r="G192" s="121" t="s">
        <v>239</v>
      </c>
      <c r="H192" s="121" t="s">
        <v>287</v>
      </c>
      <c r="I192" s="69" t="s">
        <v>248</v>
      </c>
      <c r="J192" s="77" t="s">
        <v>217</v>
      </c>
      <c r="K192" s="121" t="s">
        <v>1862</v>
      </c>
      <c r="L192" s="87">
        <v>7102027900292500</v>
      </c>
      <c r="M192" s="72">
        <v>618000</v>
      </c>
      <c r="N192" s="66">
        <f t="shared" si="32"/>
        <v>618000</v>
      </c>
      <c r="O192" s="137">
        <v>45265</v>
      </c>
      <c r="P192" s="72">
        <f t="shared" si="33"/>
        <v>618000</v>
      </c>
      <c r="Q192" s="72">
        <f t="shared" si="34"/>
        <v>618000</v>
      </c>
      <c r="R192" s="129">
        <f t="shared" si="36"/>
        <v>618000</v>
      </c>
      <c r="S192" s="204" t="e">
        <f t="shared" si="35"/>
        <v>#REF!</v>
      </c>
      <c r="T192" s="125"/>
      <c r="U192" s="126">
        <f t="shared" si="37"/>
        <v>26</v>
      </c>
      <c r="V192" s="127">
        <f t="shared" si="30"/>
        <v>45291</v>
      </c>
      <c r="W192" s="128">
        <f>VLOOKUP(V192,IPC!$B$9:$D$855,3,2)</f>
        <v>137.72</v>
      </c>
      <c r="X192" s="128">
        <f>VLOOKUP(O192,IPC!$B$9:$D$855,3,1)</f>
        <v>137.72</v>
      </c>
    </row>
    <row r="193" spans="1:24" s="67" customFormat="1" ht="26.4" x14ac:dyDescent="0.25">
      <c r="A193" s="67" t="s">
        <v>76</v>
      </c>
      <c r="B193" s="68" t="s">
        <v>28</v>
      </c>
      <c r="C193" s="192">
        <v>7</v>
      </c>
      <c r="D193" s="296" t="s">
        <v>260</v>
      </c>
      <c r="E193" s="288">
        <v>860034313</v>
      </c>
      <c r="F193" s="83" t="s">
        <v>279</v>
      </c>
      <c r="G193" s="121" t="s">
        <v>239</v>
      </c>
      <c r="H193" s="121" t="s">
        <v>287</v>
      </c>
      <c r="I193" s="69" t="s">
        <v>248</v>
      </c>
      <c r="J193" s="77" t="s">
        <v>217</v>
      </c>
      <c r="K193" s="121" t="s">
        <v>397</v>
      </c>
      <c r="L193" s="87">
        <v>7102027900292500</v>
      </c>
      <c r="M193" s="72">
        <v>34336842</v>
      </c>
      <c r="N193" s="66">
        <f t="shared" si="32"/>
        <v>0</v>
      </c>
      <c r="O193" s="137">
        <v>46939</v>
      </c>
      <c r="P193" s="72">
        <f t="shared" si="33"/>
        <v>0</v>
      </c>
      <c r="Q193" s="72">
        <f t="shared" si="34"/>
        <v>34336842</v>
      </c>
      <c r="R193" s="129">
        <f t="shared" si="36"/>
        <v>34336842</v>
      </c>
      <c r="S193" s="204" t="e">
        <f t="shared" si="35"/>
        <v>#REF!</v>
      </c>
      <c r="T193" s="125"/>
      <c r="U193" s="126">
        <f t="shared" si="37"/>
        <v>-1648</v>
      </c>
      <c r="V193" s="127">
        <f t="shared" si="30"/>
        <v>45291</v>
      </c>
      <c r="W193" s="128">
        <f>VLOOKUP(V193,IPC!$B$9:$D$855,3,2)</f>
        <v>137.72</v>
      </c>
      <c r="X193" s="128">
        <f>VLOOKUP(O193,IPC!$B$9:$D$855,3,1)</f>
        <v>141.47999999999999</v>
      </c>
    </row>
    <row r="194" spans="1:24" s="67" customFormat="1" ht="26.4" x14ac:dyDescent="0.25">
      <c r="A194" s="67" t="s">
        <v>76</v>
      </c>
      <c r="B194" s="68" t="s">
        <v>28</v>
      </c>
      <c r="C194" s="192">
        <v>7</v>
      </c>
      <c r="D194" s="296" t="s">
        <v>260</v>
      </c>
      <c r="E194" s="288">
        <v>860034313</v>
      </c>
      <c r="F194" s="83" t="s">
        <v>279</v>
      </c>
      <c r="G194" s="121" t="s">
        <v>239</v>
      </c>
      <c r="H194" s="121" t="s">
        <v>287</v>
      </c>
      <c r="I194" s="69" t="s">
        <v>248</v>
      </c>
      <c r="J194" s="77" t="s">
        <v>217</v>
      </c>
      <c r="K194" s="121" t="s">
        <v>398</v>
      </c>
      <c r="L194" s="87">
        <v>7102027900285100</v>
      </c>
      <c r="M194" s="72">
        <v>469639</v>
      </c>
      <c r="N194" s="66">
        <f t="shared" si="32"/>
        <v>469639</v>
      </c>
      <c r="O194" s="137">
        <v>45135</v>
      </c>
      <c r="P194" s="72">
        <f t="shared" si="33"/>
        <v>481061</v>
      </c>
      <c r="Q194" s="72">
        <f t="shared" si="34"/>
        <v>481061</v>
      </c>
      <c r="R194" s="129">
        <f t="shared" si="36"/>
        <v>481061</v>
      </c>
      <c r="S194" s="204" t="e">
        <f t="shared" si="35"/>
        <v>#REF!</v>
      </c>
      <c r="T194" s="125"/>
      <c r="U194" s="126">
        <f t="shared" si="37"/>
        <v>156</v>
      </c>
      <c r="V194" s="127">
        <f t="shared" si="30"/>
        <v>45291</v>
      </c>
      <c r="W194" s="128">
        <f>VLOOKUP(V194,IPC!$B$9:$D$855,3,2)</f>
        <v>137.72</v>
      </c>
      <c r="X194" s="128">
        <f>VLOOKUP(O194,IPC!$B$9:$D$855,3,1)</f>
        <v>134.44999999999999</v>
      </c>
    </row>
    <row r="195" spans="1:24" s="67" customFormat="1" ht="26.4" x14ac:dyDescent="0.25">
      <c r="A195" s="67" t="s">
        <v>76</v>
      </c>
      <c r="B195" s="68" t="s">
        <v>28</v>
      </c>
      <c r="C195" s="192">
        <v>7</v>
      </c>
      <c r="D195" s="296" t="s">
        <v>260</v>
      </c>
      <c r="E195" s="288">
        <v>860034313</v>
      </c>
      <c r="F195" s="83" t="s">
        <v>279</v>
      </c>
      <c r="G195" s="121" t="s">
        <v>239</v>
      </c>
      <c r="H195" s="121" t="s">
        <v>287</v>
      </c>
      <c r="I195" s="69" t="s">
        <v>248</v>
      </c>
      <c r="J195" s="77" t="s">
        <v>217</v>
      </c>
      <c r="K195" s="121" t="s">
        <v>399</v>
      </c>
      <c r="L195" s="87">
        <v>7102027900285100</v>
      </c>
      <c r="M195" s="72">
        <v>471000</v>
      </c>
      <c r="N195" s="66">
        <f t="shared" si="32"/>
        <v>471000</v>
      </c>
      <c r="O195" s="137">
        <v>45166</v>
      </c>
      <c r="P195" s="72">
        <f t="shared" si="33"/>
        <v>479106</v>
      </c>
      <c r="Q195" s="72">
        <f t="shared" si="34"/>
        <v>479106</v>
      </c>
      <c r="R195" s="129">
        <f t="shared" si="36"/>
        <v>479106</v>
      </c>
      <c r="S195" s="204" t="e">
        <f t="shared" si="35"/>
        <v>#REF!</v>
      </c>
      <c r="T195" s="125"/>
      <c r="U195" s="126">
        <f t="shared" si="37"/>
        <v>125</v>
      </c>
      <c r="V195" s="127">
        <f t="shared" si="30"/>
        <v>45291</v>
      </c>
      <c r="W195" s="128">
        <f>VLOOKUP(V195,IPC!$B$9:$D$855,3,2)</f>
        <v>137.72</v>
      </c>
      <c r="X195" s="128">
        <f>VLOOKUP(O195,IPC!$B$9:$D$855,3,1)</f>
        <v>135.38999999999999</v>
      </c>
    </row>
    <row r="196" spans="1:24" s="67" customFormat="1" ht="26.4" x14ac:dyDescent="0.25">
      <c r="A196" s="67" t="s">
        <v>76</v>
      </c>
      <c r="B196" s="68" t="s">
        <v>28</v>
      </c>
      <c r="C196" s="192">
        <v>7</v>
      </c>
      <c r="D196" s="296" t="s">
        <v>260</v>
      </c>
      <c r="E196" s="288">
        <v>860034313</v>
      </c>
      <c r="F196" s="83" t="s">
        <v>279</v>
      </c>
      <c r="G196" s="121" t="s">
        <v>239</v>
      </c>
      <c r="H196" s="121" t="s">
        <v>287</v>
      </c>
      <c r="I196" s="69" t="s">
        <v>248</v>
      </c>
      <c r="J196" s="77" t="s">
        <v>217</v>
      </c>
      <c r="K196" s="121" t="s">
        <v>400</v>
      </c>
      <c r="L196" s="87">
        <v>7102027900285100</v>
      </c>
      <c r="M196" s="72">
        <v>471000</v>
      </c>
      <c r="N196" s="66">
        <f t="shared" si="32"/>
        <v>471000</v>
      </c>
      <c r="O196" s="137">
        <v>45197</v>
      </c>
      <c r="P196" s="72">
        <f t="shared" si="33"/>
        <v>476571</v>
      </c>
      <c r="Q196" s="72">
        <f t="shared" si="34"/>
        <v>476571</v>
      </c>
      <c r="R196" s="129">
        <f t="shared" si="36"/>
        <v>476571</v>
      </c>
      <c r="S196" s="204" t="e">
        <f t="shared" si="35"/>
        <v>#REF!</v>
      </c>
      <c r="T196" s="125"/>
      <c r="U196" s="126">
        <f t="shared" si="37"/>
        <v>94</v>
      </c>
      <c r="V196" s="127">
        <f t="shared" si="30"/>
        <v>45291</v>
      </c>
      <c r="W196" s="128">
        <f>VLOOKUP(V196,IPC!$B$9:$D$855,3,2)</f>
        <v>137.72</v>
      </c>
      <c r="X196" s="128">
        <f>VLOOKUP(O196,IPC!$B$9:$D$855,3,1)</f>
        <v>136.11000000000001</v>
      </c>
    </row>
    <row r="197" spans="1:24" s="67" customFormat="1" ht="26.4" x14ac:dyDescent="0.25">
      <c r="A197" s="67" t="s">
        <v>76</v>
      </c>
      <c r="B197" s="68" t="s">
        <v>28</v>
      </c>
      <c r="C197" s="192">
        <v>7</v>
      </c>
      <c r="D197" s="296" t="s">
        <v>260</v>
      </c>
      <c r="E197" s="288">
        <v>860034313</v>
      </c>
      <c r="F197" s="83" t="s">
        <v>279</v>
      </c>
      <c r="G197" s="121" t="s">
        <v>239</v>
      </c>
      <c r="H197" s="121" t="s">
        <v>287</v>
      </c>
      <c r="I197" s="69" t="s">
        <v>248</v>
      </c>
      <c r="J197" s="77" t="s">
        <v>217</v>
      </c>
      <c r="K197" s="121" t="s">
        <v>401</v>
      </c>
      <c r="L197" s="87">
        <v>7102027900285100</v>
      </c>
      <c r="M197" s="72">
        <v>471000</v>
      </c>
      <c r="N197" s="66">
        <f t="shared" si="32"/>
        <v>471000</v>
      </c>
      <c r="O197" s="137">
        <v>45227</v>
      </c>
      <c r="P197" s="72">
        <f t="shared" si="33"/>
        <v>475384</v>
      </c>
      <c r="Q197" s="72">
        <f t="shared" si="34"/>
        <v>475384</v>
      </c>
      <c r="R197" s="129">
        <f t="shared" si="36"/>
        <v>475384</v>
      </c>
      <c r="S197" s="204" t="e">
        <f t="shared" si="35"/>
        <v>#REF!</v>
      </c>
      <c r="T197" s="125"/>
      <c r="U197" s="126">
        <f t="shared" si="37"/>
        <v>64</v>
      </c>
      <c r="V197" s="127">
        <f t="shared" si="30"/>
        <v>45291</v>
      </c>
      <c r="W197" s="128">
        <f>VLOOKUP(V197,IPC!$B$9:$D$855,3,2)</f>
        <v>137.72</v>
      </c>
      <c r="X197" s="128">
        <f>VLOOKUP(O197,IPC!$B$9:$D$855,3,1)</f>
        <v>136.44999999999999</v>
      </c>
    </row>
    <row r="198" spans="1:24" s="67" customFormat="1" ht="26.4" x14ac:dyDescent="0.25">
      <c r="A198" s="67" t="s">
        <v>76</v>
      </c>
      <c r="B198" s="68" t="s">
        <v>28</v>
      </c>
      <c r="C198" s="192">
        <v>7</v>
      </c>
      <c r="D198" s="296" t="s">
        <v>260</v>
      </c>
      <c r="E198" s="288">
        <v>860034313</v>
      </c>
      <c r="F198" s="83" t="s">
        <v>279</v>
      </c>
      <c r="G198" s="121" t="s">
        <v>239</v>
      </c>
      <c r="H198" s="121" t="s">
        <v>287</v>
      </c>
      <c r="I198" s="69" t="s">
        <v>248</v>
      </c>
      <c r="J198" s="77" t="s">
        <v>217</v>
      </c>
      <c r="K198" s="121" t="s">
        <v>1695</v>
      </c>
      <c r="L198" s="87">
        <v>7102027900285100</v>
      </c>
      <c r="M198" s="72">
        <v>471000</v>
      </c>
      <c r="N198" s="66">
        <f t="shared" si="32"/>
        <v>471000</v>
      </c>
      <c r="O198" s="137">
        <v>45258</v>
      </c>
      <c r="P198" s="72">
        <f t="shared" si="33"/>
        <v>473164</v>
      </c>
      <c r="Q198" s="72">
        <f t="shared" si="34"/>
        <v>473164</v>
      </c>
      <c r="R198" s="129">
        <f t="shared" si="36"/>
        <v>473164</v>
      </c>
      <c r="S198" s="204" t="e">
        <f t="shared" si="35"/>
        <v>#REF!</v>
      </c>
      <c r="T198" s="125"/>
      <c r="U198" s="126">
        <f t="shared" si="37"/>
        <v>33</v>
      </c>
      <c r="V198" s="127">
        <f t="shared" si="30"/>
        <v>45291</v>
      </c>
      <c r="W198" s="128">
        <f>VLOOKUP(V198,IPC!$B$9:$D$855,3,2)</f>
        <v>137.72</v>
      </c>
      <c r="X198" s="128">
        <f>VLOOKUP(O198,IPC!$B$9:$D$855,3,1)</f>
        <v>137.09</v>
      </c>
    </row>
    <row r="199" spans="1:24" s="67" customFormat="1" ht="26.4" x14ac:dyDescent="0.25">
      <c r="A199" s="67" t="s">
        <v>76</v>
      </c>
      <c r="B199" s="68" t="s">
        <v>28</v>
      </c>
      <c r="C199" s="192">
        <v>7</v>
      </c>
      <c r="D199" s="296" t="s">
        <v>260</v>
      </c>
      <c r="E199" s="288">
        <v>860034313</v>
      </c>
      <c r="F199" s="83" t="s">
        <v>279</v>
      </c>
      <c r="G199" s="121" t="s">
        <v>239</v>
      </c>
      <c r="H199" s="121" t="s">
        <v>287</v>
      </c>
      <c r="I199" s="69" t="s">
        <v>248</v>
      </c>
      <c r="J199" s="77" t="s">
        <v>217</v>
      </c>
      <c r="K199" s="121" t="s">
        <v>1863</v>
      </c>
      <c r="L199" s="87">
        <v>7102027900285100</v>
      </c>
      <c r="M199" s="72">
        <v>471000</v>
      </c>
      <c r="N199" s="66">
        <f t="shared" si="32"/>
        <v>471000</v>
      </c>
      <c r="O199" s="137">
        <v>45288</v>
      </c>
      <c r="P199" s="72">
        <f t="shared" si="33"/>
        <v>471000</v>
      </c>
      <c r="Q199" s="72">
        <f t="shared" si="34"/>
        <v>471000</v>
      </c>
      <c r="R199" s="129">
        <f t="shared" si="36"/>
        <v>471000</v>
      </c>
      <c r="S199" s="204" t="e">
        <f t="shared" si="35"/>
        <v>#REF!</v>
      </c>
      <c r="T199" s="125"/>
      <c r="U199" s="126">
        <f t="shared" si="37"/>
        <v>3</v>
      </c>
      <c r="V199" s="127">
        <f t="shared" si="30"/>
        <v>45291</v>
      </c>
      <c r="W199" s="128">
        <f>VLOOKUP(V199,IPC!$B$9:$D$855,3,2)</f>
        <v>137.72</v>
      </c>
      <c r="X199" s="128">
        <f>VLOOKUP(O199,IPC!$B$9:$D$855,3,1)</f>
        <v>137.72</v>
      </c>
    </row>
    <row r="200" spans="1:24" s="67" customFormat="1" ht="26.4" x14ac:dyDescent="0.25">
      <c r="A200" s="67" t="s">
        <v>76</v>
      </c>
      <c r="B200" s="68" t="s">
        <v>28</v>
      </c>
      <c r="C200" s="192">
        <v>7</v>
      </c>
      <c r="D200" s="296" t="s">
        <v>260</v>
      </c>
      <c r="E200" s="288">
        <v>860034313</v>
      </c>
      <c r="F200" s="83" t="s">
        <v>279</v>
      </c>
      <c r="G200" s="121" t="s">
        <v>239</v>
      </c>
      <c r="H200" s="121" t="s">
        <v>287</v>
      </c>
      <c r="I200" s="69" t="s">
        <v>248</v>
      </c>
      <c r="J200" s="77" t="s">
        <v>217</v>
      </c>
      <c r="K200" s="121" t="s">
        <v>402</v>
      </c>
      <c r="L200" s="87">
        <v>7102027900285100</v>
      </c>
      <c r="M200" s="72">
        <v>28235249</v>
      </c>
      <c r="N200" s="66">
        <f t="shared" si="32"/>
        <v>0</v>
      </c>
      <c r="O200" s="137">
        <v>47115</v>
      </c>
      <c r="P200" s="72">
        <f t="shared" si="33"/>
        <v>0</v>
      </c>
      <c r="Q200" s="72">
        <f t="shared" si="34"/>
        <v>28235249</v>
      </c>
      <c r="R200" s="129">
        <f t="shared" si="36"/>
        <v>28235249</v>
      </c>
      <c r="S200" s="204" t="e">
        <f t="shared" si="35"/>
        <v>#REF!</v>
      </c>
      <c r="T200" s="125"/>
      <c r="U200" s="126">
        <f t="shared" si="37"/>
        <v>-1824</v>
      </c>
      <c r="V200" s="127">
        <f t="shared" si="30"/>
        <v>45291</v>
      </c>
      <c r="W200" s="128">
        <f>VLOOKUP(V200,IPC!$B$9:$D$855,3,2)</f>
        <v>137.72</v>
      </c>
      <c r="X200" s="128">
        <f>VLOOKUP(O200,IPC!$B$9:$D$855,3,1)</f>
        <v>141.47999999999999</v>
      </c>
    </row>
    <row r="201" spans="1:24" s="67" customFormat="1" ht="26.4" x14ac:dyDescent="0.25">
      <c r="A201" s="67" t="s">
        <v>76</v>
      </c>
      <c r="B201" s="68" t="s">
        <v>28</v>
      </c>
      <c r="C201" s="192">
        <v>7</v>
      </c>
      <c r="D201" s="296" t="s">
        <v>260</v>
      </c>
      <c r="E201" s="288">
        <v>860034313</v>
      </c>
      <c r="F201" s="83" t="s">
        <v>279</v>
      </c>
      <c r="G201" s="121" t="s">
        <v>239</v>
      </c>
      <c r="H201" s="121" t="s">
        <v>287</v>
      </c>
      <c r="I201" s="69" t="s">
        <v>248</v>
      </c>
      <c r="J201" s="77" t="s">
        <v>217</v>
      </c>
      <c r="K201" s="121" t="s">
        <v>403</v>
      </c>
      <c r="L201" s="87">
        <v>7102027900286530</v>
      </c>
      <c r="M201" s="72">
        <v>371933</v>
      </c>
      <c r="N201" s="66">
        <f>IF(U201&gt;1,M201,0)</f>
        <v>371933</v>
      </c>
      <c r="O201" s="137">
        <v>45115</v>
      </c>
      <c r="P201" s="72">
        <f>IFERROR(ROUND((N201*(W201/X201)),0),0)</f>
        <v>380979</v>
      </c>
      <c r="Q201" s="72">
        <f>+P201-N201+M201</f>
        <v>380979</v>
      </c>
      <c r="R201" s="129">
        <f>+Q201</f>
        <v>380979</v>
      </c>
      <c r="S201" s="204" t="e">
        <f t="shared" si="35"/>
        <v>#REF!</v>
      </c>
      <c r="T201" s="125"/>
      <c r="U201" s="126">
        <f>+$U$7-O201</f>
        <v>176</v>
      </c>
      <c r="V201" s="127">
        <f t="shared" ref="V201:V264" si="38">+$U$7</f>
        <v>45291</v>
      </c>
      <c r="W201" s="128">
        <f>VLOOKUP(V201,IPC!$B$9:$D$855,3,2)</f>
        <v>137.72</v>
      </c>
      <c r="X201" s="128">
        <f>VLOOKUP(O201,IPC!$B$9:$D$855,3,1)</f>
        <v>134.44999999999999</v>
      </c>
    </row>
    <row r="202" spans="1:24" s="67" customFormat="1" ht="26.4" x14ac:dyDescent="0.25">
      <c r="A202" s="67" t="s">
        <v>76</v>
      </c>
      <c r="B202" s="68" t="s">
        <v>28</v>
      </c>
      <c r="C202" s="192">
        <v>7</v>
      </c>
      <c r="D202" s="296" t="s">
        <v>260</v>
      </c>
      <c r="E202" s="288">
        <v>860034313</v>
      </c>
      <c r="F202" s="83" t="s">
        <v>279</v>
      </c>
      <c r="G202" s="121" t="s">
        <v>239</v>
      </c>
      <c r="H202" s="121" t="s">
        <v>287</v>
      </c>
      <c r="I202" s="69" t="s">
        <v>248</v>
      </c>
      <c r="J202" s="77" t="s">
        <v>217</v>
      </c>
      <c r="K202" s="121" t="s">
        <v>404</v>
      </c>
      <c r="L202" s="87">
        <v>7102027900286530</v>
      </c>
      <c r="M202" s="72">
        <v>373000</v>
      </c>
      <c r="N202" s="66">
        <f>IF(U202&gt;1,M202,0)</f>
        <v>373000</v>
      </c>
      <c r="O202" s="137">
        <v>45146</v>
      </c>
      <c r="P202" s="72">
        <f>IFERROR(ROUND((N202*(W202/X202)),0),0)</f>
        <v>379419</v>
      </c>
      <c r="Q202" s="72">
        <f>+P202-N202+M202</f>
        <v>379419</v>
      </c>
      <c r="R202" s="129">
        <f>+Q202</f>
        <v>379419</v>
      </c>
      <c r="S202" s="204" t="e">
        <f t="shared" si="35"/>
        <v>#REF!</v>
      </c>
      <c r="T202" s="125"/>
      <c r="U202" s="126">
        <f>+$U$7-O202</f>
        <v>145</v>
      </c>
      <c r="V202" s="127">
        <f t="shared" si="38"/>
        <v>45291</v>
      </c>
      <c r="W202" s="128">
        <f>VLOOKUP(V202,IPC!$B$9:$D$855,3,2)</f>
        <v>137.72</v>
      </c>
      <c r="X202" s="128">
        <f>VLOOKUP(O202,IPC!$B$9:$D$855,3,1)</f>
        <v>135.38999999999999</v>
      </c>
    </row>
    <row r="203" spans="1:24" s="67" customFormat="1" ht="26.4" x14ac:dyDescent="0.25">
      <c r="A203" s="67" t="s">
        <v>76</v>
      </c>
      <c r="B203" s="68" t="s">
        <v>28</v>
      </c>
      <c r="C203" s="192">
        <v>7</v>
      </c>
      <c r="D203" s="296" t="s">
        <v>260</v>
      </c>
      <c r="E203" s="288">
        <v>860034313</v>
      </c>
      <c r="F203" s="83" t="s">
        <v>279</v>
      </c>
      <c r="G203" s="121" t="s">
        <v>239</v>
      </c>
      <c r="H203" s="121" t="s">
        <v>287</v>
      </c>
      <c r="I203" s="69" t="s">
        <v>248</v>
      </c>
      <c r="J203" s="77" t="s">
        <v>217</v>
      </c>
      <c r="K203" s="121" t="s">
        <v>405</v>
      </c>
      <c r="L203" s="87">
        <v>7102027900286530</v>
      </c>
      <c r="M203" s="72">
        <v>373000</v>
      </c>
      <c r="N203" s="66">
        <f>IF(U203&gt;1,M203,0)</f>
        <v>373000</v>
      </c>
      <c r="O203" s="137">
        <v>45177</v>
      </c>
      <c r="P203" s="72">
        <f>IFERROR(ROUND((N203*(W203/X203)),0),0)</f>
        <v>377412</v>
      </c>
      <c r="Q203" s="72">
        <f>+P203-N203+M203</f>
        <v>377412</v>
      </c>
      <c r="R203" s="129">
        <f>+Q203</f>
        <v>377412</v>
      </c>
      <c r="S203" s="204" t="e">
        <f t="shared" ref="S203:S234" si="39">+R203/$R$848</f>
        <v>#REF!</v>
      </c>
      <c r="T203" s="125"/>
      <c r="U203" s="126">
        <f>+$U$7-O203</f>
        <v>114</v>
      </c>
      <c r="V203" s="127">
        <f t="shared" si="38"/>
        <v>45291</v>
      </c>
      <c r="W203" s="128">
        <f>VLOOKUP(V203,IPC!$B$9:$D$855,3,2)</f>
        <v>137.72</v>
      </c>
      <c r="X203" s="128">
        <f>VLOOKUP(O203,IPC!$B$9:$D$855,3,1)</f>
        <v>136.11000000000001</v>
      </c>
    </row>
    <row r="204" spans="1:24" s="67" customFormat="1" ht="26.4" x14ac:dyDescent="0.25">
      <c r="A204" s="67" t="s">
        <v>76</v>
      </c>
      <c r="B204" s="68" t="s">
        <v>28</v>
      </c>
      <c r="C204" s="192">
        <v>7</v>
      </c>
      <c r="D204" s="296" t="s">
        <v>260</v>
      </c>
      <c r="E204" s="288">
        <v>860034313</v>
      </c>
      <c r="F204" s="83" t="s">
        <v>279</v>
      </c>
      <c r="G204" s="121" t="s">
        <v>239</v>
      </c>
      <c r="H204" s="121" t="s">
        <v>287</v>
      </c>
      <c r="I204" s="69" t="s">
        <v>248</v>
      </c>
      <c r="J204" s="77" t="s">
        <v>217</v>
      </c>
      <c r="K204" s="121" t="s">
        <v>406</v>
      </c>
      <c r="L204" s="87">
        <v>7102027900286530</v>
      </c>
      <c r="M204" s="72">
        <v>373000</v>
      </c>
      <c r="N204" s="66">
        <f t="shared" si="32"/>
        <v>373000</v>
      </c>
      <c r="O204" s="137">
        <v>45207</v>
      </c>
      <c r="P204" s="72">
        <f t="shared" si="33"/>
        <v>376472</v>
      </c>
      <c r="Q204" s="72">
        <f t="shared" si="34"/>
        <v>376472</v>
      </c>
      <c r="R204" s="129">
        <f t="shared" si="36"/>
        <v>376472</v>
      </c>
      <c r="S204" s="204" t="e">
        <f t="shared" si="39"/>
        <v>#REF!</v>
      </c>
      <c r="T204" s="125"/>
      <c r="U204" s="126">
        <f t="shared" si="37"/>
        <v>84</v>
      </c>
      <c r="V204" s="127">
        <f t="shared" si="38"/>
        <v>45291</v>
      </c>
      <c r="W204" s="128">
        <f>VLOOKUP(V204,IPC!$B$9:$D$855,3,2)</f>
        <v>137.72</v>
      </c>
      <c r="X204" s="128">
        <f>VLOOKUP(O204,IPC!$B$9:$D$855,3,1)</f>
        <v>136.44999999999999</v>
      </c>
    </row>
    <row r="205" spans="1:24" s="67" customFormat="1" ht="26.4" x14ac:dyDescent="0.25">
      <c r="A205" s="67" t="s">
        <v>76</v>
      </c>
      <c r="B205" s="68" t="s">
        <v>28</v>
      </c>
      <c r="C205" s="192">
        <v>7</v>
      </c>
      <c r="D205" s="296" t="s">
        <v>260</v>
      </c>
      <c r="E205" s="288">
        <v>860034313</v>
      </c>
      <c r="F205" s="83" t="s">
        <v>279</v>
      </c>
      <c r="G205" s="121" t="s">
        <v>239</v>
      </c>
      <c r="H205" s="121" t="s">
        <v>287</v>
      </c>
      <c r="I205" s="69" t="s">
        <v>248</v>
      </c>
      <c r="J205" s="77" t="s">
        <v>217</v>
      </c>
      <c r="K205" s="121" t="s">
        <v>1696</v>
      </c>
      <c r="L205" s="87">
        <v>7102027900286530</v>
      </c>
      <c r="M205" s="72">
        <v>373000</v>
      </c>
      <c r="N205" s="66">
        <f t="shared" si="32"/>
        <v>373000</v>
      </c>
      <c r="O205" s="137">
        <v>45238</v>
      </c>
      <c r="P205" s="72">
        <f t="shared" si="33"/>
        <v>374714</v>
      </c>
      <c r="Q205" s="72">
        <f t="shared" si="34"/>
        <v>374714</v>
      </c>
      <c r="R205" s="129">
        <f t="shared" si="36"/>
        <v>374714</v>
      </c>
      <c r="S205" s="204" t="e">
        <f t="shared" si="39"/>
        <v>#REF!</v>
      </c>
      <c r="T205" s="125"/>
      <c r="U205" s="126">
        <f t="shared" si="37"/>
        <v>53</v>
      </c>
      <c r="V205" s="127">
        <f t="shared" si="38"/>
        <v>45291</v>
      </c>
      <c r="W205" s="128">
        <f>VLOOKUP(V205,IPC!$B$9:$D$855,3,2)</f>
        <v>137.72</v>
      </c>
      <c r="X205" s="128">
        <f>VLOOKUP(O205,IPC!$B$9:$D$855,3,1)</f>
        <v>137.09</v>
      </c>
    </row>
    <row r="206" spans="1:24" s="67" customFormat="1" ht="26.4" x14ac:dyDescent="0.25">
      <c r="A206" s="67" t="s">
        <v>76</v>
      </c>
      <c r="B206" s="68" t="s">
        <v>28</v>
      </c>
      <c r="C206" s="192">
        <v>7</v>
      </c>
      <c r="D206" s="296" t="s">
        <v>260</v>
      </c>
      <c r="E206" s="288">
        <v>860034313</v>
      </c>
      <c r="F206" s="83" t="s">
        <v>279</v>
      </c>
      <c r="G206" s="121" t="s">
        <v>239</v>
      </c>
      <c r="H206" s="121" t="s">
        <v>287</v>
      </c>
      <c r="I206" s="69" t="s">
        <v>248</v>
      </c>
      <c r="J206" s="77" t="s">
        <v>217</v>
      </c>
      <c r="K206" s="121" t="s">
        <v>1864</v>
      </c>
      <c r="L206" s="87">
        <v>7102027900286530</v>
      </c>
      <c r="M206" s="72">
        <v>373000</v>
      </c>
      <c r="N206" s="66">
        <f t="shared" si="32"/>
        <v>373000</v>
      </c>
      <c r="O206" s="137">
        <v>45268</v>
      </c>
      <c r="P206" s="72">
        <f t="shared" si="33"/>
        <v>373000</v>
      </c>
      <c r="Q206" s="72">
        <f t="shared" si="34"/>
        <v>373000</v>
      </c>
      <c r="R206" s="129">
        <f t="shared" si="36"/>
        <v>373000</v>
      </c>
      <c r="S206" s="204" t="e">
        <f t="shared" si="39"/>
        <v>#REF!</v>
      </c>
      <c r="T206" s="125"/>
      <c r="U206" s="126">
        <f t="shared" si="37"/>
        <v>23</v>
      </c>
      <c r="V206" s="127">
        <f t="shared" si="38"/>
        <v>45291</v>
      </c>
      <c r="W206" s="128">
        <f>VLOOKUP(V206,IPC!$B$9:$D$855,3,2)</f>
        <v>137.72</v>
      </c>
      <c r="X206" s="128">
        <f>VLOOKUP(O206,IPC!$B$9:$D$855,3,1)</f>
        <v>137.72</v>
      </c>
    </row>
    <row r="207" spans="1:24" s="67" customFormat="1" ht="26.4" x14ac:dyDescent="0.25">
      <c r="A207" s="67" t="s">
        <v>76</v>
      </c>
      <c r="B207" s="68" t="s">
        <v>28</v>
      </c>
      <c r="C207" s="192">
        <v>7</v>
      </c>
      <c r="D207" s="296" t="s">
        <v>260</v>
      </c>
      <c r="E207" s="288">
        <v>860034313</v>
      </c>
      <c r="F207" s="83" t="s">
        <v>279</v>
      </c>
      <c r="G207" s="121" t="s">
        <v>239</v>
      </c>
      <c r="H207" s="121" t="s">
        <v>287</v>
      </c>
      <c r="I207" s="69" t="s">
        <v>248</v>
      </c>
      <c r="J207" s="77" t="s">
        <v>217</v>
      </c>
      <c r="K207" s="121" t="s">
        <v>407</v>
      </c>
      <c r="L207" s="87">
        <v>7102027900286530</v>
      </c>
      <c r="M207" s="72">
        <v>23093224</v>
      </c>
      <c r="N207" s="66">
        <f t="shared" si="32"/>
        <v>0</v>
      </c>
      <c r="O207" s="137">
        <v>46973</v>
      </c>
      <c r="P207" s="72">
        <f t="shared" si="33"/>
        <v>0</v>
      </c>
      <c r="Q207" s="72">
        <f t="shared" si="34"/>
        <v>23093224</v>
      </c>
      <c r="R207" s="129">
        <f t="shared" si="36"/>
        <v>23093224</v>
      </c>
      <c r="S207" s="204" t="e">
        <f t="shared" si="39"/>
        <v>#REF!</v>
      </c>
      <c r="T207" s="125"/>
      <c r="U207" s="126">
        <f t="shared" si="37"/>
        <v>-1682</v>
      </c>
      <c r="V207" s="127">
        <f t="shared" si="38"/>
        <v>45291</v>
      </c>
      <c r="W207" s="128">
        <f>VLOOKUP(V207,IPC!$B$9:$D$855,3,2)</f>
        <v>137.72</v>
      </c>
      <c r="X207" s="128">
        <f>VLOOKUP(O207,IPC!$B$9:$D$855,3,1)</f>
        <v>141.47999999999999</v>
      </c>
    </row>
    <row r="208" spans="1:24" s="67" customFormat="1" ht="26.4" x14ac:dyDescent="0.25">
      <c r="A208" s="67" t="s">
        <v>76</v>
      </c>
      <c r="B208" s="68" t="s">
        <v>28</v>
      </c>
      <c r="C208" s="192">
        <v>7</v>
      </c>
      <c r="D208" s="296" t="s">
        <v>260</v>
      </c>
      <c r="E208" s="288">
        <v>860034313</v>
      </c>
      <c r="F208" s="83" t="s">
        <v>279</v>
      </c>
      <c r="G208" s="121" t="s">
        <v>239</v>
      </c>
      <c r="H208" s="121" t="s">
        <v>287</v>
      </c>
      <c r="I208" s="69" t="s">
        <v>248</v>
      </c>
      <c r="J208" s="77" t="s">
        <v>217</v>
      </c>
      <c r="K208" s="121" t="s">
        <v>408</v>
      </c>
      <c r="L208" s="87">
        <v>7.6020279003606496E+16</v>
      </c>
      <c r="M208" s="72">
        <v>1257994</v>
      </c>
      <c r="N208" s="66">
        <f t="shared" si="32"/>
        <v>1257994</v>
      </c>
      <c r="O208" s="137">
        <v>45135</v>
      </c>
      <c r="P208" s="72">
        <f t="shared" si="33"/>
        <v>1288590</v>
      </c>
      <c r="Q208" s="72">
        <f t="shared" si="34"/>
        <v>1288590</v>
      </c>
      <c r="R208" s="129">
        <f t="shared" si="36"/>
        <v>1288590</v>
      </c>
      <c r="S208" s="204" t="e">
        <f t="shared" si="39"/>
        <v>#REF!</v>
      </c>
      <c r="T208" s="125"/>
      <c r="U208" s="126">
        <f t="shared" si="37"/>
        <v>156</v>
      </c>
      <c r="V208" s="127">
        <f t="shared" si="38"/>
        <v>45291</v>
      </c>
      <c r="W208" s="128">
        <f>VLOOKUP(V208,IPC!$B$9:$D$855,3,2)</f>
        <v>137.72</v>
      </c>
      <c r="X208" s="128">
        <f>VLOOKUP(O208,IPC!$B$9:$D$855,3,1)</f>
        <v>134.44999999999999</v>
      </c>
    </row>
    <row r="209" spans="1:24" s="67" customFormat="1" ht="26.4" x14ac:dyDescent="0.25">
      <c r="A209" s="67" t="s">
        <v>76</v>
      </c>
      <c r="B209" s="68" t="s">
        <v>28</v>
      </c>
      <c r="C209" s="192">
        <v>7</v>
      </c>
      <c r="D209" s="296" t="s">
        <v>260</v>
      </c>
      <c r="E209" s="288">
        <v>860034313</v>
      </c>
      <c r="F209" s="83" t="s">
        <v>279</v>
      </c>
      <c r="G209" s="121" t="s">
        <v>239</v>
      </c>
      <c r="H209" s="121" t="s">
        <v>287</v>
      </c>
      <c r="I209" s="69" t="s">
        <v>248</v>
      </c>
      <c r="J209" s="77" t="s">
        <v>217</v>
      </c>
      <c r="K209" s="121" t="s">
        <v>409</v>
      </c>
      <c r="L209" s="87">
        <v>7.6020279003606496E+16</v>
      </c>
      <c r="M209" s="72">
        <v>1258875</v>
      </c>
      <c r="N209" s="66">
        <f t="shared" si="32"/>
        <v>1258875</v>
      </c>
      <c r="O209" s="137">
        <v>45166</v>
      </c>
      <c r="P209" s="72">
        <f t="shared" si="33"/>
        <v>1280540</v>
      </c>
      <c r="Q209" s="72">
        <f t="shared" si="34"/>
        <v>1280540</v>
      </c>
      <c r="R209" s="129">
        <f t="shared" si="36"/>
        <v>1280540</v>
      </c>
      <c r="S209" s="204" t="e">
        <f t="shared" si="39"/>
        <v>#REF!</v>
      </c>
      <c r="T209" s="125"/>
      <c r="U209" s="126">
        <f t="shared" si="37"/>
        <v>125</v>
      </c>
      <c r="V209" s="127">
        <f t="shared" si="38"/>
        <v>45291</v>
      </c>
      <c r="W209" s="128">
        <f>VLOOKUP(V209,IPC!$B$9:$D$855,3,2)</f>
        <v>137.72</v>
      </c>
      <c r="X209" s="128">
        <f>VLOOKUP(O209,IPC!$B$9:$D$855,3,1)</f>
        <v>135.38999999999999</v>
      </c>
    </row>
    <row r="210" spans="1:24" s="67" customFormat="1" ht="26.4" x14ac:dyDescent="0.25">
      <c r="A210" s="67" t="s">
        <v>76</v>
      </c>
      <c r="B210" s="68" t="s">
        <v>28</v>
      </c>
      <c r="C210" s="192">
        <v>7</v>
      </c>
      <c r="D210" s="296" t="s">
        <v>260</v>
      </c>
      <c r="E210" s="288">
        <v>860034313</v>
      </c>
      <c r="F210" s="83" t="s">
        <v>279</v>
      </c>
      <c r="G210" s="121" t="s">
        <v>239</v>
      </c>
      <c r="H210" s="121" t="s">
        <v>287</v>
      </c>
      <c r="I210" s="69" t="s">
        <v>248</v>
      </c>
      <c r="J210" s="77" t="s">
        <v>217</v>
      </c>
      <c r="K210" s="121" t="s">
        <v>410</v>
      </c>
      <c r="L210" s="87">
        <v>7.6020279003606496E+16</v>
      </c>
      <c r="M210" s="72">
        <v>1258875</v>
      </c>
      <c r="N210" s="66">
        <f t="shared" si="32"/>
        <v>1258875</v>
      </c>
      <c r="O210" s="137">
        <v>45197</v>
      </c>
      <c r="P210" s="72">
        <f t="shared" si="33"/>
        <v>1273766</v>
      </c>
      <c r="Q210" s="72">
        <f t="shared" si="34"/>
        <v>1273766</v>
      </c>
      <c r="R210" s="129">
        <f t="shared" si="36"/>
        <v>1273766</v>
      </c>
      <c r="S210" s="204" t="e">
        <f t="shared" si="39"/>
        <v>#REF!</v>
      </c>
      <c r="T210" s="125"/>
      <c r="U210" s="126">
        <f t="shared" si="37"/>
        <v>94</v>
      </c>
      <c r="V210" s="127">
        <f t="shared" si="38"/>
        <v>45291</v>
      </c>
      <c r="W210" s="128">
        <f>VLOOKUP(V210,IPC!$B$9:$D$855,3,2)</f>
        <v>137.72</v>
      </c>
      <c r="X210" s="128">
        <f>VLOOKUP(O210,IPC!$B$9:$D$855,3,1)</f>
        <v>136.11000000000001</v>
      </c>
    </row>
    <row r="211" spans="1:24" s="67" customFormat="1" ht="26.4" x14ac:dyDescent="0.25">
      <c r="A211" s="67" t="s">
        <v>76</v>
      </c>
      <c r="B211" s="68" t="s">
        <v>28</v>
      </c>
      <c r="C211" s="192">
        <v>7</v>
      </c>
      <c r="D211" s="296" t="s">
        <v>260</v>
      </c>
      <c r="E211" s="288">
        <v>860034313</v>
      </c>
      <c r="F211" s="83" t="s">
        <v>279</v>
      </c>
      <c r="G211" s="121" t="s">
        <v>239</v>
      </c>
      <c r="H211" s="121" t="s">
        <v>287</v>
      </c>
      <c r="I211" s="69" t="s">
        <v>248</v>
      </c>
      <c r="J211" s="77" t="s">
        <v>217</v>
      </c>
      <c r="K211" s="121" t="s">
        <v>411</v>
      </c>
      <c r="L211" s="87">
        <v>7.6020279003606496E+16</v>
      </c>
      <c r="M211" s="72">
        <v>1258875</v>
      </c>
      <c r="N211" s="66">
        <f t="shared" si="32"/>
        <v>1258875</v>
      </c>
      <c r="O211" s="137">
        <v>45227</v>
      </c>
      <c r="P211" s="72">
        <f t="shared" si="33"/>
        <v>1270592</v>
      </c>
      <c r="Q211" s="72">
        <f t="shared" si="34"/>
        <v>1270592</v>
      </c>
      <c r="R211" s="129">
        <f t="shared" si="36"/>
        <v>1270592</v>
      </c>
      <c r="S211" s="204" t="e">
        <f t="shared" si="39"/>
        <v>#REF!</v>
      </c>
      <c r="T211" s="125"/>
      <c r="U211" s="126">
        <f t="shared" si="37"/>
        <v>64</v>
      </c>
      <c r="V211" s="127">
        <f t="shared" si="38"/>
        <v>45291</v>
      </c>
      <c r="W211" s="128">
        <f>VLOOKUP(V211,IPC!$B$9:$D$855,3,2)</f>
        <v>137.72</v>
      </c>
      <c r="X211" s="128">
        <f>VLOOKUP(O211,IPC!$B$9:$D$855,3,1)</f>
        <v>136.44999999999999</v>
      </c>
    </row>
    <row r="212" spans="1:24" s="67" customFormat="1" ht="26.4" x14ac:dyDescent="0.25">
      <c r="A212" s="67" t="s">
        <v>76</v>
      </c>
      <c r="B212" s="68" t="s">
        <v>28</v>
      </c>
      <c r="C212" s="192">
        <v>7</v>
      </c>
      <c r="D212" s="296" t="s">
        <v>260</v>
      </c>
      <c r="E212" s="288">
        <v>860034313</v>
      </c>
      <c r="F212" s="83" t="s">
        <v>279</v>
      </c>
      <c r="G212" s="121" t="s">
        <v>239</v>
      </c>
      <c r="H212" s="121" t="s">
        <v>287</v>
      </c>
      <c r="I212" s="69" t="s">
        <v>248</v>
      </c>
      <c r="J212" s="77" t="s">
        <v>217</v>
      </c>
      <c r="K212" s="121" t="s">
        <v>1697</v>
      </c>
      <c r="L212" s="87">
        <v>7.6020279003606496E+16</v>
      </c>
      <c r="M212" s="72">
        <v>1258875</v>
      </c>
      <c r="N212" s="66">
        <f t="shared" si="32"/>
        <v>1258875</v>
      </c>
      <c r="O212" s="137">
        <v>45258</v>
      </c>
      <c r="P212" s="72">
        <f t="shared" si="33"/>
        <v>1264660</v>
      </c>
      <c r="Q212" s="72">
        <f t="shared" si="34"/>
        <v>1264660</v>
      </c>
      <c r="R212" s="129">
        <f t="shared" si="36"/>
        <v>1264660</v>
      </c>
      <c r="S212" s="204" t="e">
        <f t="shared" si="39"/>
        <v>#REF!</v>
      </c>
      <c r="T212" s="125"/>
      <c r="U212" s="126">
        <f t="shared" si="37"/>
        <v>33</v>
      </c>
      <c r="V212" s="127">
        <f t="shared" si="38"/>
        <v>45291</v>
      </c>
      <c r="W212" s="128">
        <f>VLOOKUP(V212,IPC!$B$9:$D$855,3,2)</f>
        <v>137.72</v>
      </c>
      <c r="X212" s="128">
        <f>VLOOKUP(O212,IPC!$B$9:$D$855,3,1)</f>
        <v>137.09</v>
      </c>
    </row>
    <row r="213" spans="1:24" s="67" customFormat="1" ht="26.4" x14ac:dyDescent="0.25">
      <c r="A213" s="67" t="s">
        <v>76</v>
      </c>
      <c r="B213" s="68" t="s">
        <v>28</v>
      </c>
      <c r="C213" s="192">
        <v>7</v>
      </c>
      <c r="D213" s="296" t="s">
        <v>260</v>
      </c>
      <c r="E213" s="288">
        <v>860034313</v>
      </c>
      <c r="F213" s="83" t="s">
        <v>279</v>
      </c>
      <c r="G213" s="121" t="s">
        <v>239</v>
      </c>
      <c r="H213" s="121" t="s">
        <v>287</v>
      </c>
      <c r="I213" s="69" t="s">
        <v>248</v>
      </c>
      <c r="J213" s="77" t="s">
        <v>217</v>
      </c>
      <c r="K213" s="121" t="s">
        <v>1865</v>
      </c>
      <c r="L213" s="87">
        <v>7.6020279003606496E+16</v>
      </c>
      <c r="M213" s="72">
        <v>1258875</v>
      </c>
      <c r="N213" s="66">
        <f t="shared" si="32"/>
        <v>1258875</v>
      </c>
      <c r="O213" s="137">
        <v>45288</v>
      </c>
      <c r="P213" s="72">
        <f t="shared" si="33"/>
        <v>1258875</v>
      </c>
      <c r="Q213" s="72">
        <f t="shared" si="34"/>
        <v>1258875</v>
      </c>
      <c r="R213" s="129">
        <f t="shared" si="36"/>
        <v>1258875</v>
      </c>
      <c r="S213" s="204" t="e">
        <f t="shared" si="39"/>
        <v>#REF!</v>
      </c>
      <c r="T213" s="125"/>
      <c r="U213" s="126">
        <f t="shared" si="37"/>
        <v>3</v>
      </c>
      <c r="V213" s="127">
        <f t="shared" si="38"/>
        <v>45291</v>
      </c>
      <c r="W213" s="128">
        <f>VLOOKUP(V213,IPC!$B$9:$D$855,3,2)</f>
        <v>137.72</v>
      </c>
      <c r="X213" s="128">
        <f>VLOOKUP(O213,IPC!$B$9:$D$855,3,1)</f>
        <v>137.72</v>
      </c>
    </row>
    <row r="214" spans="1:24" s="67" customFormat="1" ht="26.4" x14ac:dyDescent="0.25">
      <c r="A214" s="67" t="s">
        <v>76</v>
      </c>
      <c r="B214" s="68" t="s">
        <v>28</v>
      </c>
      <c r="C214" s="192">
        <v>7</v>
      </c>
      <c r="D214" s="296" t="s">
        <v>260</v>
      </c>
      <c r="E214" s="288">
        <v>860034313</v>
      </c>
      <c r="F214" s="83" t="s">
        <v>279</v>
      </c>
      <c r="G214" s="121" t="s">
        <v>239</v>
      </c>
      <c r="H214" s="121" t="s">
        <v>287</v>
      </c>
      <c r="I214" s="69" t="s">
        <v>248</v>
      </c>
      <c r="J214" s="77" t="s">
        <v>217</v>
      </c>
      <c r="K214" s="121" t="s">
        <v>412</v>
      </c>
      <c r="L214" s="87">
        <v>7.6020279003606496E+16</v>
      </c>
      <c r="M214" s="72">
        <v>60425990</v>
      </c>
      <c r="N214" s="66">
        <f t="shared" si="32"/>
        <v>0</v>
      </c>
      <c r="O214" s="137">
        <v>46749</v>
      </c>
      <c r="P214" s="72">
        <f t="shared" si="33"/>
        <v>0</v>
      </c>
      <c r="Q214" s="72">
        <f t="shared" si="34"/>
        <v>60425990</v>
      </c>
      <c r="R214" s="129">
        <f t="shared" si="36"/>
        <v>60425990</v>
      </c>
      <c r="S214" s="204" t="e">
        <f t="shared" si="39"/>
        <v>#REF!</v>
      </c>
      <c r="T214" s="125"/>
      <c r="U214" s="126">
        <f t="shared" si="37"/>
        <v>-1458</v>
      </c>
      <c r="V214" s="127">
        <f t="shared" si="38"/>
        <v>45291</v>
      </c>
      <c r="W214" s="128">
        <f>VLOOKUP(V214,IPC!$B$9:$D$855,3,2)</f>
        <v>137.72</v>
      </c>
      <c r="X214" s="128">
        <f>VLOOKUP(O214,IPC!$B$9:$D$855,3,1)</f>
        <v>141.47999999999999</v>
      </c>
    </row>
    <row r="215" spans="1:24" s="67" customFormat="1" ht="26.4" x14ac:dyDescent="0.25">
      <c r="A215" s="67" t="s">
        <v>76</v>
      </c>
      <c r="B215" s="68" t="s">
        <v>28</v>
      </c>
      <c r="C215" s="192">
        <v>7</v>
      </c>
      <c r="D215" s="296" t="s">
        <v>260</v>
      </c>
      <c r="E215" s="288">
        <v>860034313</v>
      </c>
      <c r="F215" s="83" t="s">
        <v>279</v>
      </c>
      <c r="G215" s="121" t="s">
        <v>239</v>
      </c>
      <c r="H215" s="121" t="s">
        <v>287</v>
      </c>
      <c r="I215" s="69" t="s">
        <v>248</v>
      </c>
      <c r="J215" s="77" t="s">
        <v>217</v>
      </c>
      <c r="K215" s="121" t="s">
        <v>413</v>
      </c>
      <c r="L215" s="87">
        <v>7102027900286880</v>
      </c>
      <c r="M215" s="72">
        <v>151756</v>
      </c>
      <c r="N215" s="66">
        <f t="shared" si="32"/>
        <v>151756</v>
      </c>
      <c r="O215" s="137">
        <v>45117</v>
      </c>
      <c r="P215" s="72">
        <f t="shared" si="33"/>
        <v>155447</v>
      </c>
      <c r="Q215" s="72">
        <f t="shared" si="34"/>
        <v>155447</v>
      </c>
      <c r="R215" s="129">
        <f t="shared" si="36"/>
        <v>155447</v>
      </c>
      <c r="S215" s="204" t="e">
        <f t="shared" si="39"/>
        <v>#REF!</v>
      </c>
      <c r="T215" s="125"/>
      <c r="U215" s="126">
        <f t="shared" si="37"/>
        <v>174</v>
      </c>
      <c r="V215" s="127">
        <f t="shared" si="38"/>
        <v>45291</v>
      </c>
      <c r="W215" s="128">
        <f>VLOOKUP(V215,IPC!$B$9:$D$855,3,2)</f>
        <v>137.72</v>
      </c>
      <c r="X215" s="128">
        <f>VLOOKUP(O215,IPC!$B$9:$D$855,3,1)</f>
        <v>134.44999999999999</v>
      </c>
    </row>
    <row r="216" spans="1:24" s="67" customFormat="1" ht="26.4" x14ac:dyDescent="0.25">
      <c r="A216" s="67" t="s">
        <v>76</v>
      </c>
      <c r="B216" s="68" t="s">
        <v>28</v>
      </c>
      <c r="C216" s="192">
        <v>7</v>
      </c>
      <c r="D216" s="296" t="s">
        <v>260</v>
      </c>
      <c r="E216" s="288">
        <v>860034313</v>
      </c>
      <c r="F216" s="83" t="s">
        <v>279</v>
      </c>
      <c r="G216" s="121" t="s">
        <v>239</v>
      </c>
      <c r="H216" s="121" t="s">
        <v>287</v>
      </c>
      <c r="I216" s="69" t="s">
        <v>248</v>
      </c>
      <c r="J216" s="77" t="s">
        <v>217</v>
      </c>
      <c r="K216" s="121" t="s">
        <v>414</v>
      </c>
      <c r="L216" s="87">
        <v>7102027900286880</v>
      </c>
      <c r="M216" s="72">
        <v>153000</v>
      </c>
      <c r="N216" s="66">
        <f t="shared" si="32"/>
        <v>153000</v>
      </c>
      <c r="O216" s="137">
        <v>45148</v>
      </c>
      <c r="P216" s="72">
        <f t="shared" si="33"/>
        <v>155633</v>
      </c>
      <c r="Q216" s="72">
        <f t="shared" si="34"/>
        <v>155633</v>
      </c>
      <c r="R216" s="129">
        <f t="shared" si="36"/>
        <v>155633</v>
      </c>
      <c r="S216" s="204" t="e">
        <f t="shared" si="39"/>
        <v>#REF!</v>
      </c>
      <c r="T216" s="125"/>
      <c r="U216" s="126">
        <f t="shared" si="37"/>
        <v>143</v>
      </c>
      <c r="V216" s="127">
        <f t="shared" si="38"/>
        <v>45291</v>
      </c>
      <c r="W216" s="128">
        <f>VLOOKUP(V216,IPC!$B$9:$D$855,3,2)</f>
        <v>137.72</v>
      </c>
      <c r="X216" s="128">
        <f>VLOOKUP(O216,IPC!$B$9:$D$855,3,1)</f>
        <v>135.38999999999999</v>
      </c>
    </row>
    <row r="217" spans="1:24" s="67" customFormat="1" ht="26.4" x14ac:dyDescent="0.25">
      <c r="A217" s="67" t="s">
        <v>76</v>
      </c>
      <c r="B217" s="68" t="s">
        <v>28</v>
      </c>
      <c r="C217" s="192">
        <v>7</v>
      </c>
      <c r="D217" s="296" t="s">
        <v>260</v>
      </c>
      <c r="E217" s="288">
        <v>860034313</v>
      </c>
      <c r="F217" s="83" t="s">
        <v>279</v>
      </c>
      <c r="G217" s="121" t="s">
        <v>239</v>
      </c>
      <c r="H217" s="121" t="s">
        <v>287</v>
      </c>
      <c r="I217" s="69" t="s">
        <v>248</v>
      </c>
      <c r="J217" s="77" t="s">
        <v>217</v>
      </c>
      <c r="K217" s="121" t="s">
        <v>415</v>
      </c>
      <c r="L217" s="87">
        <v>7102027900286880</v>
      </c>
      <c r="M217" s="72">
        <v>153000</v>
      </c>
      <c r="N217" s="66">
        <f t="shared" si="32"/>
        <v>153000</v>
      </c>
      <c r="O217" s="137">
        <v>45179</v>
      </c>
      <c r="P217" s="72">
        <f t="shared" si="33"/>
        <v>154810</v>
      </c>
      <c r="Q217" s="72">
        <f t="shared" si="34"/>
        <v>154810</v>
      </c>
      <c r="R217" s="129">
        <f t="shared" si="36"/>
        <v>154810</v>
      </c>
      <c r="S217" s="204" t="e">
        <f t="shared" si="39"/>
        <v>#REF!</v>
      </c>
      <c r="T217" s="125"/>
      <c r="U217" s="126">
        <f t="shared" si="37"/>
        <v>112</v>
      </c>
      <c r="V217" s="127">
        <f t="shared" si="38"/>
        <v>45291</v>
      </c>
      <c r="W217" s="128">
        <f>VLOOKUP(V217,IPC!$B$9:$D$855,3,2)</f>
        <v>137.72</v>
      </c>
      <c r="X217" s="128">
        <f>VLOOKUP(O217,IPC!$B$9:$D$855,3,1)</f>
        <v>136.11000000000001</v>
      </c>
    </row>
    <row r="218" spans="1:24" s="67" customFormat="1" ht="26.4" x14ac:dyDescent="0.25">
      <c r="A218" s="67" t="s">
        <v>76</v>
      </c>
      <c r="B218" s="68" t="s">
        <v>28</v>
      </c>
      <c r="C218" s="192">
        <v>7</v>
      </c>
      <c r="D218" s="296" t="s">
        <v>260</v>
      </c>
      <c r="E218" s="288">
        <v>860034313</v>
      </c>
      <c r="F218" s="83" t="s">
        <v>279</v>
      </c>
      <c r="G218" s="121" t="s">
        <v>239</v>
      </c>
      <c r="H218" s="121" t="s">
        <v>287</v>
      </c>
      <c r="I218" s="69" t="s">
        <v>248</v>
      </c>
      <c r="J218" s="77" t="s">
        <v>217</v>
      </c>
      <c r="K218" s="121" t="s">
        <v>416</v>
      </c>
      <c r="L218" s="87">
        <v>7102027900286880</v>
      </c>
      <c r="M218" s="72">
        <v>153000</v>
      </c>
      <c r="N218" s="66">
        <f t="shared" si="32"/>
        <v>153000</v>
      </c>
      <c r="O218" s="137">
        <v>45209</v>
      </c>
      <c r="P218" s="72">
        <f t="shared" si="33"/>
        <v>154424</v>
      </c>
      <c r="Q218" s="72">
        <f t="shared" si="34"/>
        <v>154424</v>
      </c>
      <c r="R218" s="129">
        <f t="shared" si="36"/>
        <v>154424</v>
      </c>
      <c r="S218" s="204" t="e">
        <f t="shared" si="39"/>
        <v>#REF!</v>
      </c>
      <c r="T218" s="125"/>
      <c r="U218" s="126">
        <f t="shared" si="37"/>
        <v>82</v>
      </c>
      <c r="V218" s="127">
        <f t="shared" si="38"/>
        <v>45291</v>
      </c>
      <c r="W218" s="128">
        <f>VLOOKUP(V218,IPC!$B$9:$D$855,3,2)</f>
        <v>137.72</v>
      </c>
      <c r="X218" s="128">
        <f>VLOOKUP(O218,IPC!$B$9:$D$855,3,1)</f>
        <v>136.44999999999999</v>
      </c>
    </row>
    <row r="219" spans="1:24" s="67" customFormat="1" ht="26.4" x14ac:dyDescent="0.25">
      <c r="A219" s="67" t="s">
        <v>76</v>
      </c>
      <c r="B219" s="68" t="s">
        <v>28</v>
      </c>
      <c r="C219" s="192">
        <v>7</v>
      </c>
      <c r="D219" s="296" t="s">
        <v>260</v>
      </c>
      <c r="E219" s="288">
        <v>860034313</v>
      </c>
      <c r="F219" s="83" t="s">
        <v>279</v>
      </c>
      <c r="G219" s="121" t="s">
        <v>239</v>
      </c>
      <c r="H219" s="121" t="s">
        <v>287</v>
      </c>
      <c r="I219" s="69" t="s">
        <v>248</v>
      </c>
      <c r="J219" s="77" t="s">
        <v>217</v>
      </c>
      <c r="K219" s="121" t="s">
        <v>1698</v>
      </c>
      <c r="L219" s="87">
        <v>7102027900286880</v>
      </c>
      <c r="M219" s="72">
        <v>153000</v>
      </c>
      <c r="N219" s="66">
        <f t="shared" si="32"/>
        <v>153000</v>
      </c>
      <c r="O219" s="137">
        <v>45240</v>
      </c>
      <c r="P219" s="72">
        <f t="shared" si="33"/>
        <v>153703</v>
      </c>
      <c r="Q219" s="72">
        <f t="shared" si="34"/>
        <v>153703</v>
      </c>
      <c r="R219" s="129">
        <f t="shared" si="36"/>
        <v>153703</v>
      </c>
      <c r="S219" s="204" t="e">
        <f t="shared" si="39"/>
        <v>#REF!</v>
      </c>
      <c r="T219" s="125"/>
      <c r="U219" s="126">
        <f t="shared" si="37"/>
        <v>51</v>
      </c>
      <c r="V219" s="127">
        <f t="shared" si="38"/>
        <v>45291</v>
      </c>
      <c r="W219" s="128">
        <f>VLOOKUP(V219,IPC!$B$9:$D$855,3,2)</f>
        <v>137.72</v>
      </c>
      <c r="X219" s="128">
        <f>VLOOKUP(O219,IPC!$B$9:$D$855,3,1)</f>
        <v>137.09</v>
      </c>
    </row>
    <row r="220" spans="1:24" s="67" customFormat="1" ht="26.4" x14ac:dyDescent="0.25">
      <c r="A220" s="67" t="s">
        <v>76</v>
      </c>
      <c r="B220" s="68" t="s">
        <v>28</v>
      </c>
      <c r="C220" s="192">
        <v>7</v>
      </c>
      <c r="D220" s="296" t="s">
        <v>260</v>
      </c>
      <c r="E220" s="288">
        <v>860034313</v>
      </c>
      <c r="F220" s="83" t="s">
        <v>279</v>
      </c>
      <c r="G220" s="121" t="s">
        <v>239</v>
      </c>
      <c r="H220" s="121" t="s">
        <v>287</v>
      </c>
      <c r="I220" s="69" t="s">
        <v>248</v>
      </c>
      <c r="J220" s="77" t="s">
        <v>217</v>
      </c>
      <c r="K220" s="121" t="s">
        <v>1866</v>
      </c>
      <c r="L220" s="87">
        <v>7102027900286880</v>
      </c>
      <c r="M220" s="72">
        <v>153000</v>
      </c>
      <c r="N220" s="66">
        <f t="shared" si="32"/>
        <v>153000</v>
      </c>
      <c r="O220" s="137">
        <v>45270</v>
      </c>
      <c r="P220" s="72">
        <f t="shared" si="33"/>
        <v>153000</v>
      </c>
      <c r="Q220" s="72">
        <f t="shared" si="34"/>
        <v>153000</v>
      </c>
      <c r="R220" s="129">
        <f t="shared" si="36"/>
        <v>153000</v>
      </c>
      <c r="S220" s="204" t="e">
        <f t="shared" si="39"/>
        <v>#REF!</v>
      </c>
      <c r="T220" s="125"/>
      <c r="U220" s="126">
        <f t="shared" si="37"/>
        <v>21</v>
      </c>
      <c r="V220" s="127">
        <f t="shared" si="38"/>
        <v>45291</v>
      </c>
      <c r="W220" s="128">
        <f>VLOOKUP(V220,IPC!$B$9:$D$855,3,2)</f>
        <v>137.72</v>
      </c>
      <c r="X220" s="128">
        <f>VLOOKUP(O220,IPC!$B$9:$D$855,3,1)</f>
        <v>137.72</v>
      </c>
    </row>
    <row r="221" spans="1:24" s="67" customFormat="1" ht="26.4" x14ac:dyDescent="0.25">
      <c r="A221" s="67" t="s">
        <v>76</v>
      </c>
      <c r="B221" s="68" t="s">
        <v>28</v>
      </c>
      <c r="C221" s="192">
        <v>7</v>
      </c>
      <c r="D221" s="296" t="s">
        <v>260</v>
      </c>
      <c r="E221" s="288">
        <v>860034313</v>
      </c>
      <c r="F221" s="83" t="s">
        <v>279</v>
      </c>
      <c r="G221" s="121" t="s">
        <v>239</v>
      </c>
      <c r="H221" s="121" t="s">
        <v>287</v>
      </c>
      <c r="I221" s="69" t="s">
        <v>248</v>
      </c>
      <c r="J221" s="77" t="s">
        <v>217</v>
      </c>
      <c r="K221" s="121" t="s">
        <v>417</v>
      </c>
      <c r="L221" s="87">
        <v>7102027900286880</v>
      </c>
      <c r="M221" s="72">
        <v>9272014</v>
      </c>
      <c r="N221" s="66">
        <f t="shared" si="32"/>
        <v>0</v>
      </c>
      <c r="O221" s="137">
        <v>47067</v>
      </c>
      <c r="P221" s="72">
        <f t="shared" si="33"/>
        <v>0</v>
      </c>
      <c r="Q221" s="72">
        <f t="shared" si="34"/>
        <v>9272014</v>
      </c>
      <c r="R221" s="129">
        <f t="shared" si="36"/>
        <v>9272014</v>
      </c>
      <c r="S221" s="204" t="e">
        <f t="shared" si="39"/>
        <v>#REF!</v>
      </c>
      <c r="T221" s="125"/>
      <c r="U221" s="126">
        <f t="shared" si="37"/>
        <v>-1776</v>
      </c>
      <c r="V221" s="127">
        <f t="shared" si="38"/>
        <v>45291</v>
      </c>
      <c r="W221" s="128">
        <f>VLOOKUP(V221,IPC!$B$9:$D$855,3,2)</f>
        <v>137.72</v>
      </c>
      <c r="X221" s="128">
        <f>VLOOKUP(O221,IPC!$B$9:$D$855,3,1)</f>
        <v>141.47999999999999</v>
      </c>
    </row>
    <row r="222" spans="1:24" s="67" customFormat="1" ht="26.4" x14ac:dyDescent="0.25">
      <c r="A222" s="67" t="s">
        <v>76</v>
      </c>
      <c r="B222" s="68" t="s">
        <v>28</v>
      </c>
      <c r="C222" s="192">
        <v>7</v>
      </c>
      <c r="D222" s="296" t="s">
        <v>260</v>
      </c>
      <c r="E222" s="288">
        <v>860034313</v>
      </c>
      <c r="F222" s="83" t="s">
        <v>279</v>
      </c>
      <c r="G222" s="121" t="s">
        <v>239</v>
      </c>
      <c r="H222" s="121" t="s">
        <v>287</v>
      </c>
      <c r="I222" s="69" t="s">
        <v>248</v>
      </c>
      <c r="J222" s="77" t="s">
        <v>217</v>
      </c>
      <c r="K222" s="121" t="s">
        <v>418</v>
      </c>
      <c r="L222" s="87">
        <v>7102027900283420</v>
      </c>
      <c r="M222" s="72">
        <v>289394</v>
      </c>
      <c r="N222" s="66">
        <f t="shared" si="32"/>
        <v>289394</v>
      </c>
      <c r="O222" s="137">
        <v>45117</v>
      </c>
      <c r="P222" s="72">
        <f t="shared" si="33"/>
        <v>296432</v>
      </c>
      <c r="Q222" s="72">
        <f t="shared" si="34"/>
        <v>296432</v>
      </c>
      <c r="R222" s="129">
        <f t="shared" si="36"/>
        <v>296432</v>
      </c>
      <c r="S222" s="204" t="e">
        <f t="shared" si="39"/>
        <v>#REF!</v>
      </c>
      <c r="T222" s="125"/>
      <c r="U222" s="126">
        <f t="shared" si="37"/>
        <v>174</v>
      </c>
      <c r="V222" s="127">
        <f t="shared" si="38"/>
        <v>45291</v>
      </c>
      <c r="W222" s="128">
        <f>VLOOKUP(V222,IPC!$B$9:$D$855,3,2)</f>
        <v>137.72</v>
      </c>
      <c r="X222" s="128">
        <f>VLOOKUP(O222,IPC!$B$9:$D$855,3,1)</f>
        <v>134.44999999999999</v>
      </c>
    </row>
    <row r="223" spans="1:24" s="67" customFormat="1" ht="26.4" x14ac:dyDescent="0.25">
      <c r="A223" s="67" t="s">
        <v>76</v>
      </c>
      <c r="B223" s="68" t="s">
        <v>28</v>
      </c>
      <c r="C223" s="192">
        <v>7</v>
      </c>
      <c r="D223" s="296" t="s">
        <v>260</v>
      </c>
      <c r="E223" s="288">
        <v>860034313</v>
      </c>
      <c r="F223" s="83" t="s">
        <v>279</v>
      </c>
      <c r="G223" s="121" t="s">
        <v>239</v>
      </c>
      <c r="H223" s="121" t="s">
        <v>287</v>
      </c>
      <c r="I223" s="69" t="s">
        <v>248</v>
      </c>
      <c r="J223" s="77" t="s">
        <v>217</v>
      </c>
      <c r="K223" s="121" t="s">
        <v>419</v>
      </c>
      <c r="L223" s="87">
        <v>7102027900283420</v>
      </c>
      <c r="M223" s="72">
        <v>291000</v>
      </c>
      <c r="N223" s="66">
        <f t="shared" si="32"/>
        <v>291000</v>
      </c>
      <c r="O223" s="137">
        <v>45148</v>
      </c>
      <c r="P223" s="72">
        <f t="shared" si="33"/>
        <v>296008</v>
      </c>
      <c r="Q223" s="72">
        <f t="shared" si="34"/>
        <v>296008</v>
      </c>
      <c r="R223" s="129">
        <f t="shared" si="36"/>
        <v>296008</v>
      </c>
      <c r="S223" s="204" t="e">
        <f t="shared" si="39"/>
        <v>#REF!</v>
      </c>
      <c r="T223" s="125"/>
      <c r="U223" s="126">
        <f t="shared" si="37"/>
        <v>143</v>
      </c>
      <c r="V223" s="127">
        <f t="shared" si="38"/>
        <v>45291</v>
      </c>
      <c r="W223" s="128">
        <f>VLOOKUP(V223,IPC!$B$9:$D$855,3,2)</f>
        <v>137.72</v>
      </c>
      <c r="X223" s="128">
        <f>VLOOKUP(O223,IPC!$B$9:$D$855,3,1)</f>
        <v>135.38999999999999</v>
      </c>
    </row>
    <row r="224" spans="1:24" s="67" customFormat="1" ht="26.4" x14ac:dyDescent="0.25">
      <c r="A224" s="67" t="s">
        <v>76</v>
      </c>
      <c r="B224" s="68" t="s">
        <v>28</v>
      </c>
      <c r="C224" s="192">
        <v>7</v>
      </c>
      <c r="D224" s="296" t="s">
        <v>260</v>
      </c>
      <c r="E224" s="288">
        <v>860034313</v>
      </c>
      <c r="F224" s="83" t="s">
        <v>279</v>
      </c>
      <c r="G224" s="121" t="s">
        <v>239</v>
      </c>
      <c r="H224" s="121" t="s">
        <v>287</v>
      </c>
      <c r="I224" s="69" t="s">
        <v>248</v>
      </c>
      <c r="J224" s="77" t="s">
        <v>217</v>
      </c>
      <c r="K224" s="121" t="s">
        <v>420</v>
      </c>
      <c r="L224" s="87">
        <v>7102027900283420</v>
      </c>
      <c r="M224" s="72">
        <v>291000</v>
      </c>
      <c r="N224" s="66">
        <f t="shared" si="32"/>
        <v>291000</v>
      </c>
      <c r="O224" s="137">
        <v>45179</v>
      </c>
      <c r="P224" s="72">
        <f t="shared" si="33"/>
        <v>294442</v>
      </c>
      <c r="Q224" s="72">
        <f t="shared" si="34"/>
        <v>294442</v>
      </c>
      <c r="R224" s="129">
        <f t="shared" si="36"/>
        <v>294442</v>
      </c>
      <c r="S224" s="204" t="e">
        <f t="shared" si="39"/>
        <v>#REF!</v>
      </c>
      <c r="T224" s="125"/>
      <c r="U224" s="126">
        <f t="shared" si="37"/>
        <v>112</v>
      </c>
      <c r="V224" s="127">
        <f t="shared" si="38"/>
        <v>45291</v>
      </c>
      <c r="W224" s="128">
        <f>VLOOKUP(V224,IPC!$B$9:$D$855,3,2)</f>
        <v>137.72</v>
      </c>
      <c r="X224" s="128">
        <f>VLOOKUP(O224,IPC!$B$9:$D$855,3,1)</f>
        <v>136.11000000000001</v>
      </c>
    </row>
    <row r="225" spans="1:24" s="67" customFormat="1" ht="26.4" x14ac:dyDescent="0.25">
      <c r="A225" s="67" t="s">
        <v>76</v>
      </c>
      <c r="B225" s="68" t="s">
        <v>28</v>
      </c>
      <c r="C225" s="192">
        <v>7</v>
      </c>
      <c r="D225" s="296" t="s">
        <v>260</v>
      </c>
      <c r="E225" s="288">
        <v>860034313</v>
      </c>
      <c r="F225" s="83" t="s">
        <v>279</v>
      </c>
      <c r="G225" s="121" t="s">
        <v>239</v>
      </c>
      <c r="H225" s="121" t="s">
        <v>287</v>
      </c>
      <c r="I225" s="69" t="s">
        <v>248</v>
      </c>
      <c r="J225" s="77" t="s">
        <v>217</v>
      </c>
      <c r="K225" s="121" t="s">
        <v>421</v>
      </c>
      <c r="L225" s="87">
        <v>7102027900283420</v>
      </c>
      <c r="M225" s="72">
        <v>291000</v>
      </c>
      <c r="N225" s="66">
        <f t="shared" ref="N225:N238" si="40">IF(U225&gt;1,M225,0)</f>
        <v>291000</v>
      </c>
      <c r="O225" s="137">
        <v>45209</v>
      </c>
      <c r="P225" s="72">
        <f t="shared" ref="P225:P238" si="41">IFERROR(ROUND((N225*(W225/X225)),0),0)</f>
        <v>293708</v>
      </c>
      <c r="Q225" s="72">
        <f t="shared" ref="Q225:Q238" si="42">+P225-N225+M225</f>
        <v>293708</v>
      </c>
      <c r="R225" s="129">
        <f t="shared" si="36"/>
        <v>293708</v>
      </c>
      <c r="S225" s="204" t="e">
        <f t="shared" si="39"/>
        <v>#REF!</v>
      </c>
      <c r="T225" s="125"/>
      <c r="U225" s="126">
        <f t="shared" si="37"/>
        <v>82</v>
      </c>
      <c r="V225" s="127">
        <f t="shared" si="38"/>
        <v>45291</v>
      </c>
      <c r="W225" s="128">
        <f>VLOOKUP(V225,IPC!$B$9:$D$855,3,2)</f>
        <v>137.72</v>
      </c>
      <c r="X225" s="128">
        <f>VLOOKUP(O225,IPC!$B$9:$D$855,3,1)</f>
        <v>136.44999999999999</v>
      </c>
    </row>
    <row r="226" spans="1:24" s="67" customFormat="1" ht="26.4" x14ac:dyDescent="0.25">
      <c r="A226" s="67" t="s">
        <v>76</v>
      </c>
      <c r="B226" s="68" t="s">
        <v>28</v>
      </c>
      <c r="C226" s="192">
        <v>7</v>
      </c>
      <c r="D226" s="296" t="s">
        <v>260</v>
      </c>
      <c r="E226" s="288">
        <v>860034313</v>
      </c>
      <c r="F226" s="83" t="s">
        <v>279</v>
      </c>
      <c r="G226" s="121" t="s">
        <v>239</v>
      </c>
      <c r="H226" s="121" t="s">
        <v>287</v>
      </c>
      <c r="I226" s="69" t="s">
        <v>248</v>
      </c>
      <c r="J226" s="77" t="s">
        <v>217</v>
      </c>
      <c r="K226" s="121" t="s">
        <v>1699</v>
      </c>
      <c r="L226" s="87">
        <v>7102027900283420</v>
      </c>
      <c r="M226" s="72">
        <v>291000</v>
      </c>
      <c r="N226" s="66">
        <f t="shared" si="40"/>
        <v>291000</v>
      </c>
      <c r="O226" s="137">
        <v>45240</v>
      </c>
      <c r="P226" s="72">
        <f t="shared" si="41"/>
        <v>292337</v>
      </c>
      <c r="Q226" s="72">
        <f t="shared" si="42"/>
        <v>292337</v>
      </c>
      <c r="R226" s="129">
        <f t="shared" si="36"/>
        <v>292337</v>
      </c>
      <c r="S226" s="204" t="e">
        <f t="shared" si="39"/>
        <v>#REF!</v>
      </c>
      <c r="T226" s="125"/>
      <c r="U226" s="126">
        <f t="shared" si="37"/>
        <v>51</v>
      </c>
      <c r="V226" s="127">
        <f t="shared" si="38"/>
        <v>45291</v>
      </c>
      <c r="W226" s="128">
        <f>VLOOKUP(V226,IPC!$B$9:$D$855,3,2)</f>
        <v>137.72</v>
      </c>
      <c r="X226" s="128">
        <f>VLOOKUP(O226,IPC!$B$9:$D$855,3,1)</f>
        <v>137.09</v>
      </c>
    </row>
    <row r="227" spans="1:24" s="67" customFormat="1" ht="26.4" x14ac:dyDescent="0.25">
      <c r="A227" s="67" t="s">
        <v>76</v>
      </c>
      <c r="B227" s="68" t="s">
        <v>28</v>
      </c>
      <c r="C227" s="192">
        <v>7</v>
      </c>
      <c r="D227" s="296" t="s">
        <v>260</v>
      </c>
      <c r="E227" s="288">
        <v>860034313</v>
      </c>
      <c r="F227" s="83" t="s">
        <v>279</v>
      </c>
      <c r="G227" s="121" t="s">
        <v>239</v>
      </c>
      <c r="H227" s="121" t="s">
        <v>287</v>
      </c>
      <c r="I227" s="69" t="s">
        <v>248</v>
      </c>
      <c r="J227" s="77" t="s">
        <v>217</v>
      </c>
      <c r="K227" s="121" t="s">
        <v>1867</v>
      </c>
      <c r="L227" s="87">
        <v>7102027900283420</v>
      </c>
      <c r="M227" s="72">
        <v>291000</v>
      </c>
      <c r="N227" s="66">
        <f t="shared" si="40"/>
        <v>291000</v>
      </c>
      <c r="O227" s="137">
        <v>45270</v>
      </c>
      <c r="P227" s="72">
        <f t="shared" si="41"/>
        <v>291000</v>
      </c>
      <c r="Q227" s="72">
        <f t="shared" si="42"/>
        <v>291000</v>
      </c>
      <c r="R227" s="129">
        <f t="shared" si="36"/>
        <v>291000</v>
      </c>
      <c r="S227" s="204" t="e">
        <f t="shared" si="39"/>
        <v>#REF!</v>
      </c>
      <c r="T227" s="125"/>
      <c r="U227" s="126">
        <f t="shared" si="37"/>
        <v>21</v>
      </c>
      <c r="V227" s="127">
        <f t="shared" si="38"/>
        <v>45291</v>
      </c>
      <c r="W227" s="128">
        <f>VLOOKUP(V227,IPC!$B$9:$D$855,3,2)</f>
        <v>137.72</v>
      </c>
      <c r="X227" s="128">
        <f>VLOOKUP(O227,IPC!$B$9:$D$855,3,1)</f>
        <v>137.72</v>
      </c>
    </row>
    <row r="228" spans="1:24" s="67" customFormat="1" ht="26.4" x14ac:dyDescent="0.25">
      <c r="A228" s="67" t="s">
        <v>76</v>
      </c>
      <c r="B228" s="68" t="s">
        <v>28</v>
      </c>
      <c r="C228" s="192">
        <v>7</v>
      </c>
      <c r="D228" s="296" t="s">
        <v>260</v>
      </c>
      <c r="E228" s="288">
        <v>860034313</v>
      </c>
      <c r="F228" s="83" t="s">
        <v>279</v>
      </c>
      <c r="G228" s="121" t="s">
        <v>239</v>
      </c>
      <c r="H228" s="121" t="s">
        <v>287</v>
      </c>
      <c r="I228" s="69" t="s">
        <v>248</v>
      </c>
      <c r="J228" s="77" t="s">
        <v>217</v>
      </c>
      <c r="K228" s="121" t="s">
        <v>422</v>
      </c>
      <c r="L228" s="87">
        <v>7102027900283420</v>
      </c>
      <c r="M228" s="72">
        <v>17883462</v>
      </c>
      <c r="N228" s="66">
        <f t="shared" si="40"/>
        <v>0</v>
      </c>
      <c r="O228" s="137">
        <v>47097</v>
      </c>
      <c r="P228" s="72">
        <f t="shared" si="41"/>
        <v>0</v>
      </c>
      <c r="Q228" s="72">
        <f t="shared" si="42"/>
        <v>17883462</v>
      </c>
      <c r="R228" s="129">
        <f t="shared" si="36"/>
        <v>17883462</v>
      </c>
      <c r="S228" s="204" t="e">
        <f t="shared" si="39"/>
        <v>#REF!</v>
      </c>
      <c r="T228" s="125"/>
      <c r="U228" s="126">
        <f t="shared" si="37"/>
        <v>-1806</v>
      </c>
      <c r="V228" s="127">
        <f t="shared" si="38"/>
        <v>45291</v>
      </c>
      <c r="W228" s="128">
        <f>VLOOKUP(V228,IPC!$B$9:$D$855,3,2)</f>
        <v>137.72</v>
      </c>
      <c r="X228" s="128">
        <f>VLOOKUP(O228,IPC!$B$9:$D$855,3,1)</f>
        <v>141.47999999999999</v>
      </c>
    </row>
    <row r="229" spans="1:24" s="67" customFormat="1" ht="26.4" x14ac:dyDescent="0.25">
      <c r="A229" s="67" t="s">
        <v>76</v>
      </c>
      <c r="B229" s="68" t="s">
        <v>28</v>
      </c>
      <c r="C229" s="192">
        <v>7</v>
      </c>
      <c r="D229" s="296" t="s">
        <v>260</v>
      </c>
      <c r="E229" s="288">
        <v>860034313</v>
      </c>
      <c r="F229" s="83" t="s">
        <v>279</v>
      </c>
      <c r="G229" s="121" t="s">
        <v>239</v>
      </c>
      <c r="H229" s="121" t="s">
        <v>287</v>
      </c>
      <c r="I229" s="69" t="s">
        <v>248</v>
      </c>
      <c r="J229" s="77" t="s">
        <v>217</v>
      </c>
      <c r="K229" s="121" t="s">
        <v>423</v>
      </c>
      <c r="L229" s="87">
        <v>5592252049366660</v>
      </c>
      <c r="M229" s="72">
        <v>3003615</v>
      </c>
      <c r="N229" s="66">
        <f t="shared" si="40"/>
        <v>3003615</v>
      </c>
      <c r="O229" s="137">
        <v>45229</v>
      </c>
      <c r="P229" s="72">
        <f t="shared" si="41"/>
        <v>3031571</v>
      </c>
      <c r="Q229" s="72">
        <f t="shared" si="42"/>
        <v>3031571</v>
      </c>
      <c r="R229" s="129">
        <f t="shared" si="36"/>
        <v>3031571</v>
      </c>
      <c r="S229" s="204" t="e">
        <f t="shared" si="39"/>
        <v>#REF!</v>
      </c>
      <c r="T229" s="125"/>
      <c r="U229" s="126">
        <f t="shared" si="37"/>
        <v>62</v>
      </c>
      <c r="V229" s="127">
        <f t="shared" si="38"/>
        <v>45291</v>
      </c>
      <c r="W229" s="128">
        <f>VLOOKUP(V229,IPC!$B$9:$D$855,3,2)</f>
        <v>137.72</v>
      </c>
      <c r="X229" s="128">
        <f>VLOOKUP(O229,IPC!$B$9:$D$855,3,1)</f>
        <v>136.44999999999999</v>
      </c>
    </row>
    <row r="230" spans="1:24" s="67" customFormat="1" ht="39.6" x14ac:dyDescent="0.25">
      <c r="A230" s="67" t="s">
        <v>76</v>
      </c>
      <c r="B230" s="68" t="s">
        <v>28</v>
      </c>
      <c r="C230" s="192">
        <v>7</v>
      </c>
      <c r="D230" s="296" t="s">
        <v>260</v>
      </c>
      <c r="E230" s="288">
        <v>860034313</v>
      </c>
      <c r="F230" s="83" t="s">
        <v>279</v>
      </c>
      <c r="G230" s="121" t="s">
        <v>239</v>
      </c>
      <c r="H230" s="121" t="s">
        <v>287</v>
      </c>
      <c r="I230" s="69" t="s">
        <v>248</v>
      </c>
      <c r="J230" s="77" t="s">
        <v>217</v>
      </c>
      <c r="K230" s="121" t="s">
        <v>424</v>
      </c>
      <c r="L230" s="87">
        <v>5592252049366660</v>
      </c>
      <c r="M230" s="72">
        <v>9639060</v>
      </c>
      <c r="N230" s="66">
        <f t="shared" si="40"/>
        <v>9639060</v>
      </c>
      <c r="O230" s="137">
        <v>45260</v>
      </c>
      <c r="P230" s="72">
        <f t="shared" si="41"/>
        <v>9683357</v>
      </c>
      <c r="Q230" s="72">
        <f t="shared" si="42"/>
        <v>9683357</v>
      </c>
      <c r="R230" s="129">
        <f t="shared" si="36"/>
        <v>9683357</v>
      </c>
      <c r="S230" s="204" t="e">
        <f t="shared" si="39"/>
        <v>#REF!</v>
      </c>
      <c r="T230" s="125"/>
      <c r="U230" s="126">
        <f t="shared" si="37"/>
        <v>31</v>
      </c>
      <c r="V230" s="127">
        <f t="shared" si="38"/>
        <v>45291</v>
      </c>
      <c r="W230" s="128">
        <f>VLOOKUP(V230,IPC!$B$9:$D$855,3,2)</f>
        <v>137.72</v>
      </c>
      <c r="X230" s="128">
        <f>VLOOKUP(O230,IPC!$B$9:$D$855,3,1)</f>
        <v>137.09</v>
      </c>
    </row>
    <row r="231" spans="1:24" s="67" customFormat="1" ht="26.4" x14ac:dyDescent="0.25">
      <c r="A231" s="67" t="s">
        <v>76</v>
      </c>
      <c r="B231" s="68" t="s">
        <v>28</v>
      </c>
      <c r="C231" s="192">
        <v>7</v>
      </c>
      <c r="D231" s="296" t="s">
        <v>260</v>
      </c>
      <c r="E231" s="288">
        <v>860034313</v>
      </c>
      <c r="F231" s="83" t="s">
        <v>279</v>
      </c>
      <c r="G231" s="121" t="s">
        <v>239</v>
      </c>
      <c r="H231" s="121" t="s">
        <v>287</v>
      </c>
      <c r="I231" s="69" t="s">
        <v>248</v>
      </c>
      <c r="J231" s="77" t="s">
        <v>217</v>
      </c>
      <c r="K231" s="121" t="s">
        <v>425</v>
      </c>
      <c r="L231" s="87">
        <v>5474820062767020</v>
      </c>
      <c r="M231" s="72">
        <v>2690992</v>
      </c>
      <c r="N231" s="66">
        <f t="shared" si="40"/>
        <v>2690992</v>
      </c>
      <c r="O231" s="137">
        <v>45229</v>
      </c>
      <c r="P231" s="72">
        <f t="shared" si="41"/>
        <v>2716038</v>
      </c>
      <c r="Q231" s="72">
        <f t="shared" si="42"/>
        <v>2716038</v>
      </c>
      <c r="R231" s="129">
        <f t="shared" si="36"/>
        <v>2716038</v>
      </c>
      <c r="S231" s="204" t="e">
        <f t="shared" si="39"/>
        <v>#REF!</v>
      </c>
      <c r="T231" s="125"/>
      <c r="U231" s="126">
        <f t="shared" si="37"/>
        <v>62</v>
      </c>
      <c r="V231" s="127">
        <f t="shared" si="38"/>
        <v>45291</v>
      </c>
      <c r="W231" s="128">
        <f>VLOOKUP(V231,IPC!$B$9:$D$855,3,2)</f>
        <v>137.72</v>
      </c>
      <c r="X231" s="128">
        <f>VLOOKUP(O231,IPC!$B$9:$D$855,3,1)</f>
        <v>136.44999999999999</v>
      </c>
    </row>
    <row r="232" spans="1:24" s="67" customFormat="1" ht="39.6" x14ac:dyDescent="0.25">
      <c r="A232" s="67" t="s">
        <v>76</v>
      </c>
      <c r="B232" s="68" t="s">
        <v>28</v>
      </c>
      <c r="C232" s="192">
        <v>7</v>
      </c>
      <c r="D232" s="296" t="s">
        <v>260</v>
      </c>
      <c r="E232" s="288">
        <v>860034313</v>
      </c>
      <c r="F232" s="83" t="s">
        <v>279</v>
      </c>
      <c r="G232" s="121" t="s">
        <v>239</v>
      </c>
      <c r="H232" s="121" t="s">
        <v>287</v>
      </c>
      <c r="I232" s="69" t="s">
        <v>248</v>
      </c>
      <c r="J232" s="77" t="s">
        <v>217</v>
      </c>
      <c r="K232" s="121" t="s">
        <v>426</v>
      </c>
      <c r="L232" s="87">
        <v>5474820062767020</v>
      </c>
      <c r="M232" s="72">
        <v>5555355</v>
      </c>
      <c r="N232" s="66">
        <f t="shared" si="40"/>
        <v>5555355</v>
      </c>
      <c r="O232" s="137">
        <v>45260</v>
      </c>
      <c r="P232" s="72">
        <f t="shared" si="41"/>
        <v>5580885</v>
      </c>
      <c r="Q232" s="72">
        <f t="shared" si="42"/>
        <v>5580885</v>
      </c>
      <c r="R232" s="129">
        <f t="shared" si="36"/>
        <v>5580885</v>
      </c>
      <c r="S232" s="204" t="e">
        <f t="shared" si="39"/>
        <v>#REF!</v>
      </c>
      <c r="T232" s="125"/>
      <c r="U232" s="126">
        <f t="shared" si="37"/>
        <v>31</v>
      </c>
      <c r="V232" s="127">
        <f t="shared" si="38"/>
        <v>45291</v>
      </c>
      <c r="W232" s="128">
        <f>VLOOKUP(V232,IPC!$B$9:$D$855,3,2)</f>
        <v>137.72</v>
      </c>
      <c r="X232" s="128">
        <f>VLOOKUP(O232,IPC!$B$9:$D$855,3,1)</f>
        <v>137.09</v>
      </c>
    </row>
    <row r="233" spans="1:24" s="67" customFormat="1" ht="26.4" x14ac:dyDescent="0.25">
      <c r="A233" s="67" t="s">
        <v>76</v>
      </c>
      <c r="B233" s="68" t="s">
        <v>28</v>
      </c>
      <c r="C233" s="192">
        <v>8</v>
      </c>
      <c r="D233" s="296" t="s">
        <v>261</v>
      </c>
      <c r="E233" s="288">
        <v>890903937</v>
      </c>
      <c r="F233" s="83" t="s">
        <v>280</v>
      </c>
      <c r="G233" s="121" t="s">
        <v>108</v>
      </c>
      <c r="H233" s="121" t="s">
        <v>288</v>
      </c>
      <c r="I233" s="69" t="s">
        <v>248</v>
      </c>
      <c r="J233" s="77" t="s">
        <v>217</v>
      </c>
      <c r="K233" s="121" t="s">
        <v>427</v>
      </c>
      <c r="L233" s="87">
        <v>134196</v>
      </c>
      <c r="M233" s="72">
        <v>549979</v>
      </c>
      <c r="N233" s="66">
        <f t="shared" si="40"/>
        <v>549979</v>
      </c>
      <c r="O233" s="137">
        <v>45137</v>
      </c>
      <c r="P233" s="72">
        <f t="shared" si="41"/>
        <v>563355</v>
      </c>
      <c r="Q233" s="72">
        <f t="shared" si="42"/>
        <v>563355</v>
      </c>
      <c r="R233" s="129">
        <f t="shared" si="36"/>
        <v>563355</v>
      </c>
      <c r="S233" s="204" t="e">
        <f t="shared" si="39"/>
        <v>#REF!</v>
      </c>
      <c r="T233" s="125"/>
      <c r="U233" s="126">
        <f t="shared" si="37"/>
        <v>154</v>
      </c>
      <c r="V233" s="127">
        <f t="shared" si="38"/>
        <v>45291</v>
      </c>
      <c r="W233" s="128">
        <f>VLOOKUP(V233,IPC!$B$9:$D$855,3,2)</f>
        <v>137.72</v>
      </c>
      <c r="X233" s="128">
        <f>VLOOKUP(O233,IPC!$B$9:$D$855,3,1)</f>
        <v>134.44999999999999</v>
      </c>
    </row>
    <row r="234" spans="1:24" s="67" customFormat="1" ht="26.4" x14ac:dyDescent="0.25">
      <c r="A234" s="67" t="s">
        <v>76</v>
      </c>
      <c r="B234" s="68" t="s">
        <v>28</v>
      </c>
      <c r="C234" s="192">
        <v>8</v>
      </c>
      <c r="D234" s="296" t="s">
        <v>261</v>
      </c>
      <c r="E234" s="288">
        <v>890903937</v>
      </c>
      <c r="F234" s="83" t="s">
        <v>280</v>
      </c>
      <c r="G234" s="121" t="s">
        <v>108</v>
      </c>
      <c r="H234" s="121" t="s">
        <v>288</v>
      </c>
      <c r="I234" s="69" t="s">
        <v>248</v>
      </c>
      <c r="J234" s="77" t="s">
        <v>217</v>
      </c>
      <c r="K234" s="121" t="s">
        <v>428</v>
      </c>
      <c r="L234" s="87">
        <v>134196</v>
      </c>
      <c r="M234" s="72">
        <v>549979</v>
      </c>
      <c r="N234" s="66">
        <f t="shared" si="40"/>
        <v>549979</v>
      </c>
      <c r="O234" s="137">
        <v>45168</v>
      </c>
      <c r="P234" s="72">
        <f t="shared" si="41"/>
        <v>559444</v>
      </c>
      <c r="Q234" s="72">
        <f t="shared" si="42"/>
        <v>559444</v>
      </c>
      <c r="R234" s="129">
        <f t="shared" si="36"/>
        <v>559444</v>
      </c>
      <c r="S234" s="204" t="e">
        <f t="shared" si="39"/>
        <v>#REF!</v>
      </c>
      <c r="T234" s="125"/>
      <c r="U234" s="126">
        <f t="shared" si="37"/>
        <v>123</v>
      </c>
      <c r="V234" s="127">
        <f t="shared" si="38"/>
        <v>45291</v>
      </c>
      <c r="W234" s="128">
        <f>VLOOKUP(V234,IPC!$B$9:$D$855,3,2)</f>
        <v>137.72</v>
      </c>
      <c r="X234" s="128">
        <f>VLOOKUP(O234,IPC!$B$9:$D$855,3,1)</f>
        <v>135.38999999999999</v>
      </c>
    </row>
    <row r="235" spans="1:24" s="67" customFormat="1" ht="26.4" x14ac:dyDescent="0.25">
      <c r="A235" s="67" t="s">
        <v>76</v>
      </c>
      <c r="B235" s="68" t="s">
        <v>28</v>
      </c>
      <c r="C235" s="192">
        <v>8</v>
      </c>
      <c r="D235" s="296" t="s">
        <v>261</v>
      </c>
      <c r="E235" s="288">
        <v>890903937</v>
      </c>
      <c r="F235" s="83" t="s">
        <v>280</v>
      </c>
      <c r="G235" s="121" t="s">
        <v>108</v>
      </c>
      <c r="H235" s="121" t="s">
        <v>288</v>
      </c>
      <c r="I235" s="69" t="s">
        <v>248</v>
      </c>
      <c r="J235" s="77" t="s">
        <v>217</v>
      </c>
      <c r="K235" s="121" t="s">
        <v>429</v>
      </c>
      <c r="L235" s="87">
        <v>134196</v>
      </c>
      <c r="M235" s="72">
        <v>549979</v>
      </c>
      <c r="N235" s="66">
        <f t="shared" si="40"/>
        <v>549979</v>
      </c>
      <c r="O235" s="137">
        <v>45199</v>
      </c>
      <c r="P235" s="72">
        <f t="shared" si="41"/>
        <v>556485</v>
      </c>
      <c r="Q235" s="72">
        <f t="shared" si="42"/>
        <v>556485</v>
      </c>
      <c r="R235" s="129">
        <f t="shared" si="36"/>
        <v>556485</v>
      </c>
      <c r="S235" s="204" t="e">
        <f t="shared" ref="S235:S238" si="43">+R235/$R$848</f>
        <v>#REF!</v>
      </c>
      <c r="T235" s="125"/>
      <c r="U235" s="126">
        <f t="shared" si="37"/>
        <v>92</v>
      </c>
      <c r="V235" s="127">
        <f t="shared" si="38"/>
        <v>45291</v>
      </c>
      <c r="W235" s="128">
        <f>VLOOKUP(V235,IPC!$B$9:$D$855,3,2)</f>
        <v>137.72</v>
      </c>
      <c r="X235" s="128">
        <f>VLOOKUP(O235,IPC!$B$9:$D$855,3,1)</f>
        <v>136.11000000000001</v>
      </c>
    </row>
    <row r="236" spans="1:24" s="67" customFormat="1" ht="26.4" x14ac:dyDescent="0.25">
      <c r="A236" s="67" t="s">
        <v>76</v>
      </c>
      <c r="B236" s="68" t="s">
        <v>28</v>
      </c>
      <c r="C236" s="192">
        <v>8</v>
      </c>
      <c r="D236" s="296" t="s">
        <v>261</v>
      </c>
      <c r="E236" s="288">
        <v>890903937</v>
      </c>
      <c r="F236" s="83" t="s">
        <v>280</v>
      </c>
      <c r="G236" s="121" t="s">
        <v>108</v>
      </c>
      <c r="H236" s="121" t="s">
        <v>288</v>
      </c>
      <c r="I236" s="69" t="s">
        <v>248</v>
      </c>
      <c r="J236" s="77" t="s">
        <v>217</v>
      </c>
      <c r="K236" s="121" t="s">
        <v>430</v>
      </c>
      <c r="L236" s="87">
        <v>134196</v>
      </c>
      <c r="M236" s="72">
        <v>549979</v>
      </c>
      <c r="N236" s="66">
        <f t="shared" si="40"/>
        <v>549979</v>
      </c>
      <c r="O236" s="137">
        <v>45229</v>
      </c>
      <c r="P236" s="72">
        <f t="shared" si="41"/>
        <v>555098</v>
      </c>
      <c r="Q236" s="72">
        <f t="shared" si="42"/>
        <v>555098</v>
      </c>
      <c r="R236" s="129">
        <f t="shared" si="36"/>
        <v>555098</v>
      </c>
      <c r="S236" s="204" t="e">
        <f t="shared" si="43"/>
        <v>#REF!</v>
      </c>
      <c r="T236" s="125"/>
      <c r="U236" s="126">
        <f t="shared" si="37"/>
        <v>62</v>
      </c>
      <c r="V236" s="127">
        <f t="shared" si="38"/>
        <v>45291</v>
      </c>
      <c r="W236" s="128">
        <f>VLOOKUP(V236,IPC!$B$9:$D$855,3,2)</f>
        <v>137.72</v>
      </c>
      <c r="X236" s="128">
        <f>VLOOKUP(O236,IPC!$B$9:$D$855,3,1)</f>
        <v>136.44999999999999</v>
      </c>
    </row>
    <row r="237" spans="1:24" s="67" customFormat="1" ht="26.4" x14ac:dyDescent="0.25">
      <c r="A237" s="67" t="s">
        <v>76</v>
      </c>
      <c r="B237" s="68" t="s">
        <v>28</v>
      </c>
      <c r="C237" s="192">
        <v>8</v>
      </c>
      <c r="D237" s="296" t="s">
        <v>261</v>
      </c>
      <c r="E237" s="288">
        <v>890903937</v>
      </c>
      <c r="F237" s="83" t="s">
        <v>280</v>
      </c>
      <c r="G237" s="121" t="s">
        <v>108</v>
      </c>
      <c r="H237" s="121" t="s">
        <v>288</v>
      </c>
      <c r="I237" s="69" t="s">
        <v>248</v>
      </c>
      <c r="J237" s="77" t="s">
        <v>217</v>
      </c>
      <c r="K237" s="121" t="s">
        <v>1700</v>
      </c>
      <c r="L237" s="87">
        <v>134196</v>
      </c>
      <c r="M237" s="72">
        <v>549979</v>
      </c>
      <c r="N237" s="66">
        <f t="shared" si="40"/>
        <v>549979</v>
      </c>
      <c r="O237" s="137">
        <v>45260</v>
      </c>
      <c r="P237" s="72">
        <f t="shared" si="41"/>
        <v>552506</v>
      </c>
      <c r="Q237" s="72">
        <f t="shared" si="42"/>
        <v>552506</v>
      </c>
      <c r="R237" s="129">
        <f t="shared" si="36"/>
        <v>552506</v>
      </c>
      <c r="S237" s="204" t="e">
        <f t="shared" si="43"/>
        <v>#REF!</v>
      </c>
      <c r="T237" s="125"/>
      <c r="U237" s="126">
        <f t="shared" si="37"/>
        <v>31</v>
      </c>
      <c r="V237" s="127">
        <f t="shared" si="38"/>
        <v>45291</v>
      </c>
      <c r="W237" s="128">
        <f>VLOOKUP(V237,IPC!$B$9:$D$855,3,2)</f>
        <v>137.72</v>
      </c>
      <c r="X237" s="128">
        <f>VLOOKUP(O237,IPC!$B$9:$D$855,3,1)</f>
        <v>137.09</v>
      </c>
    </row>
    <row r="238" spans="1:24" s="67" customFormat="1" ht="26.4" x14ac:dyDescent="0.25">
      <c r="A238" s="67" t="s">
        <v>76</v>
      </c>
      <c r="B238" s="68" t="s">
        <v>28</v>
      </c>
      <c r="C238" s="192">
        <v>8</v>
      </c>
      <c r="D238" s="296" t="s">
        <v>261</v>
      </c>
      <c r="E238" s="288">
        <v>890903937</v>
      </c>
      <c r="F238" s="83" t="s">
        <v>280</v>
      </c>
      <c r="G238" s="121" t="s">
        <v>108</v>
      </c>
      <c r="H238" s="121" t="s">
        <v>288</v>
      </c>
      <c r="I238" s="69" t="s">
        <v>248</v>
      </c>
      <c r="J238" s="77" t="s">
        <v>217</v>
      </c>
      <c r="K238" s="121" t="s">
        <v>1868</v>
      </c>
      <c r="L238" s="87">
        <v>134196</v>
      </c>
      <c r="M238" s="72">
        <v>549979</v>
      </c>
      <c r="N238" s="66">
        <f t="shared" si="40"/>
        <v>549979</v>
      </c>
      <c r="O238" s="137">
        <v>45260</v>
      </c>
      <c r="P238" s="72">
        <f t="shared" si="41"/>
        <v>552506</v>
      </c>
      <c r="Q238" s="72">
        <f t="shared" si="42"/>
        <v>552506</v>
      </c>
      <c r="R238" s="129">
        <f t="shared" si="36"/>
        <v>552506</v>
      </c>
      <c r="S238" s="204" t="e">
        <f t="shared" si="43"/>
        <v>#REF!</v>
      </c>
      <c r="T238" s="125"/>
      <c r="U238" s="126">
        <f t="shared" si="37"/>
        <v>31</v>
      </c>
      <c r="V238" s="127">
        <f t="shared" si="38"/>
        <v>45291</v>
      </c>
      <c r="W238" s="128">
        <f>VLOOKUP(V238,IPC!$B$9:$D$855,3,2)</f>
        <v>137.72</v>
      </c>
      <c r="X238" s="128">
        <f>VLOOKUP(O238,IPC!$B$9:$D$855,3,1)</f>
        <v>137.09</v>
      </c>
    </row>
    <row r="239" spans="1:24" s="67" customFormat="1" ht="13.8" thickBot="1" x14ac:dyDescent="0.3">
      <c r="B239" s="279"/>
      <c r="C239" s="353"/>
      <c r="D239" s="354"/>
      <c r="E239" s="307"/>
      <c r="F239" s="308"/>
      <c r="G239" s="292"/>
      <c r="H239" s="292"/>
      <c r="I239" s="62"/>
      <c r="J239" s="62"/>
      <c r="K239" s="292"/>
      <c r="L239" s="355"/>
      <c r="M239" s="65"/>
      <c r="N239" s="310"/>
      <c r="O239" s="356"/>
      <c r="P239" s="65"/>
      <c r="Q239" s="65"/>
      <c r="R239" s="200"/>
      <c r="S239" s="284"/>
      <c r="T239" s="125"/>
      <c r="U239" s="126"/>
      <c r="V239" s="127"/>
      <c r="W239" s="128"/>
      <c r="X239" s="128"/>
    </row>
    <row r="240" spans="1:24" s="67" customFormat="1" ht="40.200000000000003" thickBot="1" x14ac:dyDescent="0.3">
      <c r="B240" s="312" t="s">
        <v>104</v>
      </c>
      <c r="C240" s="313" t="s">
        <v>6</v>
      </c>
      <c r="D240" s="314" t="s">
        <v>7</v>
      </c>
      <c r="E240" s="315" t="s">
        <v>0</v>
      </c>
      <c r="F240" s="316" t="s">
        <v>8</v>
      </c>
      <c r="G240" s="316" t="s">
        <v>9</v>
      </c>
      <c r="H240" s="316" t="s">
        <v>58</v>
      </c>
      <c r="I240" s="316" t="s">
        <v>1</v>
      </c>
      <c r="J240" s="316" t="s">
        <v>2</v>
      </c>
      <c r="K240" s="316" t="s">
        <v>95</v>
      </c>
      <c r="L240" s="313" t="s">
        <v>96</v>
      </c>
      <c r="M240" s="316" t="s">
        <v>3</v>
      </c>
      <c r="N240" s="316" t="s">
        <v>4</v>
      </c>
      <c r="O240" s="317" t="s">
        <v>20</v>
      </c>
      <c r="P240" s="316" t="s">
        <v>19</v>
      </c>
      <c r="Q240" s="316" t="s">
        <v>25</v>
      </c>
      <c r="R240" s="316" t="s">
        <v>5</v>
      </c>
      <c r="S240" s="318" t="s">
        <v>10</v>
      </c>
      <c r="T240" s="136"/>
      <c r="U240" s="126" t="e">
        <f>+$U$7-O240</f>
        <v>#VALUE!</v>
      </c>
      <c r="V240" s="127">
        <f t="shared" si="38"/>
        <v>45291</v>
      </c>
      <c r="W240" s="128">
        <f>VLOOKUP(V240,IPC!$B$9:$D$855,3,2)</f>
        <v>137.72</v>
      </c>
      <c r="X240" s="128" t="e">
        <f>VLOOKUP(O240,IPC!$B$9:$D$855,3,1)</f>
        <v>#N/A</v>
      </c>
    </row>
    <row r="241" spans="1:24" s="67" customFormat="1" ht="40.200000000000003" thickBot="1" x14ac:dyDescent="0.3">
      <c r="B241" s="120" t="s">
        <v>29</v>
      </c>
      <c r="C241" s="264">
        <v>1</v>
      </c>
      <c r="D241" s="297" t="s">
        <v>1801</v>
      </c>
      <c r="E241" s="62">
        <v>22465539</v>
      </c>
      <c r="F241" s="65" t="s">
        <v>1803</v>
      </c>
      <c r="G241" s="292" t="s">
        <v>239</v>
      </c>
      <c r="H241" s="265" t="s">
        <v>1805</v>
      </c>
      <c r="I241" s="62" t="s">
        <v>248</v>
      </c>
      <c r="J241" s="266" t="s">
        <v>1807</v>
      </c>
      <c r="K241" s="267" t="s">
        <v>2236</v>
      </c>
      <c r="L241" s="268"/>
      <c r="M241" s="65"/>
      <c r="N241" s="65"/>
      <c r="O241" s="269"/>
      <c r="P241" s="65"/>
      <c r="Q241" s="65">
        <v>841466000</v>
      </c>
      <c r="R241" s="65">
        <v>841466000</v>
      </c>
      <c r="S241" s="203" t="e">
        <f>+R241/$R$848</f>
        <v>#REF!</v>
      </c>
      <c r="T241" s="138"/>
      <c r="U241" s="126">
        <f>+$U$7-O241</f>
        <v>45291</v>
      </c>
      <c r="V241" s="127">
        <f t="shared" si="38"/>
        <v>45291</v>
      </c>
      <c r="W241" s="128">
        <f>VLOOKUP(V241,IPC!$B$9:$D$855,3,2)</f>
        <v>137.72</v>
      </c>
      <c r="X241" s="128" t="e">
        <f>VLOOKUP(O241,IPC!$B$9:$D$855,3,1)</f>
        <v>#N/A</v>
      </c>
    </row>
    <row r="242" spans="1:24" s="67" customFormat="1" ht="40.200000000000003" thickBot="1" x14ac:dyDescent="0.3">
      <c r="A242" s="139"/>
      <c r="B242" s="330" t="s">
        <v>104</v>
      </c>
      <c r="C242" s="313" t="s">
        <v>6</v>
      </c>
      <c r="D242" s="314" t="s">
        <v>7</v>
      </c>
      <c r="E242" s="315" t="s">
        <v>0</v>
      </c>
      <c r="F242" s="315" t="s">
        <v>8</v>
      </c>
      <c r="G242" s="315" t="s">
        <v>9</v>
      </c>
      <c r="H242" s="315" t="s">
        <v>58</v>
      </c>
      <c r="I242" s="315" t="s">
        <v>1</v>
      </c>
      <c r="J242" s="315" t="s">
        <v>2</v>
      </c>
      <c r="K242" s="315" t="s">
        <v>95</v>
      </c>
      <c r="L242" s="313" t="s">
        <v>96</v>
      </c>
      <c r="M242" s="315" t="s">
        <v>3</v>
      </c>
      <c r="N242" s="315" t="s">
        <v>4</v>
      </c>
      <c r="O242" s="331" t="s">
        <v>20</v>
      </c>
      <c r="P242" s="315" t="s">
        <v>19</v>
      </c>
      <c r="Q242" s="315" t="s">
        <v>25</v>
      </c>
      <c r="R242" s="315" t="s">
        <v>5</v>
      </c>
      <c r="S242" s="332" t="s">
        <v>10</v>
      </c>
      <c r="T242" s="140"/>
      <c r="U242" s="126" t="e">
        <f>+$U$7-O242</f>
        <v>#VALUE!</v>
      </c>
      <c r="V242" s="141">
        <f t="shared" si="38"/>
        <v>45291</v>
      </c>
      <c r="W242" s="142">
        <f>VLOOKUP(V242,IPC!$B$9:$D$855,3,2)</f>
        <v>137.72</v>
      </c>
      <c r="X242" s="142" t="e">
        <f>VLOOKUP(O242,IPC!$B$9:$D$855,3,1)</f>
        <v>#N/A</v>
      </c>
    </row>
    <row r="243" spans="1:24" s="67" customFormat="1" x14ac:dyDescent="0.25">
      <c r="A243" s="67" t="s">
        <v>76</v>
      </c>
      <c r="B243" s="134" t="s">
        <v>2237</v>
      </c>
      <c r="C243" s="224">
        <v>1</v>
      </c>
      <c r="D243" s="295" t="s">
        <v>442</v>
      </c>
      <c r="E243" s="287">
        <v>901182261</v>
      </c>
      <c r="F243" s="78" t="s">
        <v>506</v>
      </c>
      <c r="G243" s="201" t="s">
        <v>239</v>
      </c>
      <c r="H243" s="201" t="s">
        <v>569</v>
      </c>
      <c r="I243" s="62" t="s">
        <v>248</v>
      </c>
      <c r="J243" s="77" t="s">
        <v>217</v>
      </c>
      <c r="K243" s="201" t="s">
        <v>640</v>
      </c>
      <c r="L243" s="193">
        <v>1042</v>
      </c>
      <c r="M243" s="123">
        <v>816000</v>
      </c>
      <c r="N243" s="122">
        <f t="shared" ref="N243:N307" si="44">IF(U243&gt;1,M243,0)</f>
        <v>816000</v>
      </c>
      <c r="O243" s="145">
        <v>44895</v>
      </c>
      <c r="P243" s="123">
        <f>IFERROR(ROUND((N243*(W243/X243)),0),0)</f>
        <v>902937</v>
      </c>
      <c r="Q243" s="123">
        <f>+P243-N243+M243</f>
        <v>902937</v>
      </c>
      <c r="R243" s="124">
        <f>+Q243</f>
        <v>902937</v>
      </c>
      <c r="S243" s="204" t="e">
        <f t="shared" ref="S243:S306" si="45">+R243/$R$848</f>
        <v>#REF!</v>
      </c>
      <c r="T243" s="125"/>
      <c r="U243" s="126">
        <f>+$U$7-O243</f>
        <v>396</v>
      </c>
      <c r="V243" s="127">
        <f t="shared" si="38"/>
        <v>45291</v>
      </c>
      <c r="W243" s="128">
        <f>VLOOKUP(V243,IPC!$B$9:$D$855,3,2)</f>
        <v>137.72</v>
      </c>
      <c r="X243" s="128">
        <f>VLOOKUP(O243,IPC!$B$9:$D$855,3,1)</f>
        <v>124.46</v>
      </c>
    </row>
    <row r="244" spans="1:24" s="67" customFormat="1" x14ac:dyDescent="0.25">
      <c r="A244" s="67" t="s">
        <v>76</v>
      </c>
      <c r="B244" s="134" t="s">
        <v>2237</v>
      </c>
      <c r="C244" s="224">
        <v>1</v>
      </c>
      <c r="D244" s="296" t="s">
        <v>442</v>
      </c>
      <c r="E244" s="288">
        <v>901182261</v>
      </c>
      <c r="F244" s="83" t="s">
        <v>506</v>
      </c>
      <c r="G244" s="121" t="s">
        <v>239</v>
      </c>
      <c r="H244" s="121" t="s">
        <v>569</v>
      </c>
      <c r="I244" s="69" t="s">
        <v>248</v>
      </c>
      <c r="J244" s="77" t="s">
        <v>217</v>
      </c>
      <c r="K244" s="121" t="s">
        <v>641</v>
      </c>
      <c r="L244" s="87">
        <v>1058</v>
      </c>
      <c r="M244" s="72">
        <v>89000</v>
      </c>
      <c r="N244" s="66">
        <f t="shared" si="44"/>
        <v>89000</v>
      </c>
      <c r="O244" s="137">
        <v>44908</v>
      </c>
      <c r="P244" s="72">
        <f t="shared" ref="P244:P307" si="46">IFERROR(ROUND((N244*(W244/X244)),0),0)</f>
        <v>97255</v>
      </c>
      <c r="Q244" s="72">
        <f t="shared" ref="Q244:Q307" si="47">+P244-N244+M244</f>
        <v>97255</v>
      </c>
      <c r="R244" s="129">
        <f t="shared" ref="R244:R307" si="48">+Q244</f>
        <v>97255</v>
      </c>
      <c r="S244" s="204" t="e">
        <f t="shared" si="45"/>
        <v>#REF!</v>
      </c>
      <c r="T244" s="125"/>
      <c r="U244" s="126">
        <f t="shared" ref="U244:U420" si="49">+$U$7-O244</f>
        <v>383</v>
      </c>
      <c r="V244" s="127">
        <f t="shared" si="38"/>
        <v>45291</v>
      </c>
      <c r="W244" s="128">
        <f>VLOOKUP(V244,IPC!$B$9:$D$855,3,2)</f>
        <v>137.72</v>
      </c>
      <c r="X244" s="128">
        <f>VLOOKUP(O244,IPC!$B$9:$D$855,3,1)</f>
        <v>126.03</v>
      </c>
    </row>
    <row r="245" spans="1:24" s="67" customFormat="1" x14ac:dyDescent="0.25">
      <c r="A245" s="67" t="s">
        <v>76</v>
      </c>
      <c r="B245" s="134" t="s">
        <v>2237</v>
      </c>
      <c r="C245" s="224">
        <v>1</v>
      </c>
      <c r="D245" s="296" t="s">
        <v>442</v>
      </c>
      <c r="E245" s="288">
        <v>901182261</v>
      </c>
      <c r="F245" s="83" t="s">
        <v>506</v>
      </c>
      <c r="G245" s="121" t="s">
        <v>239</v>
      </c>
      <c r="H245" s="121" t="s">
        <v>569</v>
      </c>
      <c r="I245" s="69" t="s">
        <v>248</v>
      </c>
      <c r="J245" s="77" t="s">
        <v>217</v>
      </c>
      <c r="K245" s="121" t="s">
        <v>642</v>
      </c>
      <c r="L245" s="87">
        <v>1059</v>
      </c>
      <c r="M245" s="72">
        <v>104000</v>
      </c>
      <c r="N245" s="66">
        <f t="shared" si="44"/>
        <v>104000</v>
      </c>
      <c r="O245" s="137">
        <v>44908</v>
      </c>
      <c r="P245" s="72">
        <f t="shared" si="46"/>
        <v>113647</v>
      </c>
      <c r="Q245" s="72">
        <f t="shared" si="47"/>
        <v>113647</v>
      </c>
      <c r="R245" s="129">
        <f t="shared" si="48"/>
        <v>113647</v>
      </c>
      <c r="S245" s="204" t="e">
        <f t="shared" si="45"/>
        <v>#REF!</v>
      </c>
      <c r="T245" s="125"/>
      <c r="U245" s="126">
        <f t="shared" si="49"/>
        <v>383</v>
      </c>
      <c r="V245" s="127">
        <f t="shared" si="38"/>
        <v>45291</v>
      </c>
      <c r="W245" s="128">
        <f>VLOOKUP(V245,IPC!$B$9:$D$855,3,2)</f>
        <v>137.72</v>
      </c>
      <c r="X245" s="128">
        <f>VLOOKUP(O245,IPC!$B$9:$D$855,3,1)</f>
        <v>126.03</v>
      </c>
    </row>
    <row r="246" spans="1:24" s="67" customFormat="1" x14ac:dyDescent="0.25">
      <c r="A246" s="67" t="s">
        <v>76</v>
      </c>
      <c r="B246" s="134" t="s">
        <v>2237</v>
      </c>
      <c r="C246" s="224">
        <v>1</v>
      </c>
      <c r="D246" s="296" t="s">
        <v>442</v>
      </c>
      <c r="E246" s="288">
        <v>901182261</v>
      </c>
      <c r="F246" s="83" t="s">
        <v>506</v>
      </c>
      <c r="G246" s="121" t="s">
        <v>239</v>
      </c>
      <c r="H246" s="121" t="s">
        <v>569</v>
      </c>
      <c r="I246" s="69" t="s">
        <v>248</v>
      </c>
      <c r="J246" s="77" t="s">
        <v>217</v>
      </c>
      <c r="K246" s="121" t="s">
        <v>643</v>
      </c>
      <c r="L246" s="87">
        <v>1060</v>
      </c>
      <c r="M246" s="72">
        <v>1490000</v>
      </c>
      <c r="N246" s="66">
        <f t="shared" si="44"/>
        <v>1490000</v>
      </c>
      <c r="O246" s="137">
        <v>44908</v>
      </c>
      <c r="P246" s="72">
        <f t="shared" si="46"/>
        <v>1628206</v>
      </c>
      <c r="Q246" s="72">
        <f t="shared" si="47"/>
        <v>1628206</v>
      </c>
      <c r="R246" s="129">
        <f t="shared" si="48"/>
        <v>1628206</v>
      </c>
      <c r="S246" s="204" t="e">
        <f t="shared" si="45"/>
        <v>#REF!</v>
      </c>
      <c r="T246" s="125"/>
      <c r="U246" s="126">
        <f t="shared" si="49"/>
        <v>383</v>
      </c>
      <c r="V246" s="127">
        <f t="shared" si="38"/>
        <v>45291</v>
      </c>
      <c r="W246" s="128">
        <f>VLOOKUP(V246,IPC!$B$9:$D$855,3,2)</f>
        <v>137.72</v>
      </c>
      <c r="X246" s="128">
        <f>VLOOKUP(O246,IPC!$B$9:$D$855,3,1)</f>
        <v>126.03</v>
      </c>
    </row>
    <row r="247" spans="1:24" s="67" customFormat="1" x14ac:dyDescent="0.25">
      <c r="A247" s="67" t="s">
        <v>76</v>
      </c>
      <c r="B247" s="134" t="s">
        <v>2237</v>
      </c>
      <c r="C247" s="224">
        <v>1</v>
      </c>
      <c r="D247" s="296" t="s">
        <v>442</v>
      </c>
      <c r="E247" s="288">
        <v>901182261</v>
      </c>
      <c r="F247" s="83" t="s">
        <v>506</v>
      </c>
      <c r="G247" s="121" t="s">
        <v>239</v>
      </c>
      <c r="H247" s="121" t="s">
        <v>569</v>
      </c>
      <c r="I247" s="69" t="s">
        <v>248</v>
      </c>
      <c r="J247" s="77" t="s">
        <v>217</v>
      </c>
      <c r="K247" s="121" t="s">
        <v>644</v>
      </c>
      <c r="L247" s="87">
        <v>1061</v>
      </c>
      <c r="M247" s="72">
        <v>1525000</v>
      </c>
      <c r="N247" s="66">
        <f t="shared" si="44"/>
        <v>1525000</v>
      </c>
      <c r="O247" s="137">
        <v>44908</v>
      </c>
      <c r="P247" s="72">
        <f t="shared" si="46"/>
        <v>1666452</v>
      </c>
      <c r="Q247" s="72">
        <f t="shared" si="47"/>
        <v>1666452</v>
      </c>
      <c r="R247" s="129">
        <f t="shared" si="48"/>
        <v>1666452</v>
      </c>
      <c r="S247" s="204" t="e">
        <f t="shared" si="45"/>
        <v>#REF!</v>
      </c>
      <c r="T247" s="125"/>
      <c r="U247" s="126">
        <f t="shared" si="49"/>
        <v>383</v>
      </c>
      <c r="V247" s="127">
        <f t="shared" si="38"/>
        <v>45291</v>
      </c>
      <c r="W247" s="128">
        <f>VLOOKUP(V247,IPC!$B$9:$D$855,3,2)</f>
        <v>137.72</v>
      </c>
      <c r="X247" s="128">
        <f>VLOOKUP(O247,IPC!$B$9:$D$855,3,1)</f>
        <v>126.03</v>
      </c>
    </row>
    <row r="248" spans="1:24" s="67" customFormat="1" x14ac:dyDescent="0.25">
      <c r="A248" s="67" t="s">
        <v>76</v>
      </c>
      <c r="B248" s="134" t="s">
        <v>2237</v>
      </c>
      <c r="C248" s="224">
        <v>1</v>
      </c>
      <c r="D248" s="296" t="s">
        <v>442</v>
      </c>
      <c r="E248" s="288">
        <v>901182261</v>
      </c>
      <c r="F248" s="83" t="s">
        <v>506</v>
      </c>
      <c r="G248" s="121" t="s">
        <v>239</v>
      </c>
      <c r="H248" s="121" t="s">
        <v>569</v>
      </c>
      <c r="I248" s="69" t="s">
        <v>248</v>
      </c>
      <c r="J248" s="77" t="s">
        <v>217</v>
      </c>
      <c r="K248" s="121" t="s">
        <v>645</v>
      </c>
      <c r="L248" s="87">
        <v>1082</v>
      </c>
      <c r="M248" s="72">
        <v>780000</v>
      </c>
      <c r="N248" s="66">
        <f t="shared" si="44"/>
        <v>780000</v>
      </c>
      <c r="O248" s="137">
        <v>44915</v>
      </c>
      <c r="P248" s="72">
        <f t="shared" si="46"/>
        <v>852349</v>
      </c>
      <c r="Q248" s="72">
        <f t="shared" si="47"/>
        <v>852349</v>
      </c>
      <c r="R248" s="129">
        <f t="shared" si="48"/>
        <v>852349</v>
      </c>
      <c r="S248" s="204" t="e">
        <f t="shared" si="45"/>
        <v>#REF!</v>
      </c>
      <c r="T248" s="125"/>
      <c r="U248" s="126">
        <f t="shared" si="49"/>
        <v>376</v>
      </c>
      <c r="V248" s="127">
        <f t="shared" si="38"/>
        <v>45291</v>
      </c>
      <c r="W248" s="128">
        <f>VLOOKUP(V248,IPC!$B$9:$D$855,3,2)</f>
        <v>137.72</v>
      </c>
      <c r="X248" s="128">
        <f>VLOOKUP(O248,IPC!$B$9:$D$855,3,1)</f>
        <v>126.03</v>
      </c>
    </row>
    <row r="249" spans="1:24" s="67" customFormat="1" x14ac:dyDescent="0.25">
      <c r="A249" s="67" t="s">
        <v>76</v>
      </c>
      <c r="B249" s="134" t="s">
        <v>2237</v>
      </c>
      <c r="C249" s="224">
        <v>1</v>
      </c>
      <c r="D249" s="296" t="s">
        <v>442</v>
      </c>
      <c r="E249" s="288">
        <v>901182261</v>
      </c>
      <c r="F249" s="83" t="s">
        <v>506</v>
      </c>
      <c r="G249" s="121" t="s">
        <v>239</v>
      </c>
      <c r="H249" s="121" t="s">
        <v>569</v>
      </c>
      <c r="I249" s="69" t="s">
        <v>248</v>
      </c>
      <c r="J249" s="77" t="s">
        <v>217</v>
      </c>
      <c r="K249" s="121" t="s">
        <v>646</v>
      </c>
      <c r="L249" s="87">
        <v>1108</v>
      </c>
      <c r="M249" s="72">
        <v>1090000</v>
      </c>
      <c r="N249" s="66">
        <f t="shared" si="44"/>
        <v>1090000</v>
      </c>
      <c r="O249" s="137">
        <v>44927</v>
      </c>
      <c r="P249" s="72">
        <f t="shared" si="46"/>
        <v>1170303</v>
      </c>
      <c r="Q249" s="72">
        <f t="shared" si="47"/>
        <v>1170303</v>
      </c>
      <c r="R249" s="129">
        <f t="shared" si="48"/>
        <v>1170303</v>
      </c>
      <c r="S249" s="204" t="e">
        <f t="shared" si="45"/>
        <v>#REF!</v>
      </c>
      <c r="T249" s="125"/>
      <c r="U249" s="126">
        <f t="shared" si="49"/>
        <v>364</v>
      </c>
      <c r="V249" s="127">
        <f t="shared" si="38"/>
        <v>45291</v>
      </c>
      <c r="W249" s="128">
        <f>VLOOKUP(V249,IPC!$B$9:$D$855,3,2)</f>
        <v>137.72</v>
      </c>
      <c r="X249" s="128">
        <f>VLOOKUP(O249,IPC!$B$9:$D$855,3,1)</f>
        <v>128.27000000000001</v>
      </c>
    </row>
    <row r="250" spans="1:24" s="67" customFormat="1" x14ac:dyDescent="0.25">
      <c r="A250" s="67" t="s">
        <v>76</v>
      </c>
      <c r="B250" s="134" t="s">
        <v>2237</v>
      </c>
      <c r="C250" s="224">
        <v>1</v>
      </c>
      <c r="D250" s="296" t="s">
        <v>442</v>
      </c>
      <c r="E250" s="288">
        <v>901182261</v>
      </c>
      <c r="F250" s="83" t="s">
        <v>506</v>
      </c>
      <c r="G250" s="121" t="s">
        <v>239</v>
      </c>
      <c r="H250" s="121" t="s">
        <v>569</v>
      </c>
      <c r="I250" s="69" t="s">
        <v>248</v>
      </c>
      <c r="J250" s="77" t="s">
        <v>217</v>
      </c>
      <c r="K250" s="121" t="s">
        <v>647</v>
      </c>
      <c r="L250" s="87">
        <v>1109</v>
      </c>
      <c r="M250" s="72">
        <v>1410000</v>
      </c>
      <c r="N250" s="66">
        <f t="shared" si="44"/>
        <v>1410000</v>
      </c>
      <c r="O250" s="137">
        <v>44927</v>
      </c>
      <c r="P250" s="72">
        <f t="shared" si="46"/>
        <v>1513879</v>
      </c>
      <c r="Q250" s="72">
        <f t="shared" si="47"/>
        <v>1513879</v>
      </c>
      <c r="R250" s="129">
        <f t="shared" si="48"/>
        <v>1513879</v>
      </c>
      <c r="S250" s="204" t="e">
        <f t="shared" si="45"/>
        <v>#REF!</v>
      </c>
      <c r="T250" s="125"/>
      <c r="U250" s="126">
        <f t="shared" si="49"/>
        <v>364</v>
      </c>
      <c r="V250" s="127">
        <f t="shared" si="38"/>
        <v>45291</v>
      </c>
      <c r="W250" s="128">
        <f>VLOOKUP(V250,IPC!$B$9:$D$855,3,2)</f>
        <v>137.72</v>
      </c>
      <c r="X250" s="128">
        <f>VLOOKUP(O250,IPC!$B$9:$D$855,3,1)</f>
        <v>128.27000000000001</v>
      </c>
    </row>
    <row r="251" spans="1:24" s="67" customFormat="1" x14ac:dyDescent="0.25">
      <c r="A251" s="67" t="s">
        <v>76</v>
      </c>
      <c r="B251" s="134" t="s">
        <v>2237</v>
      </c>
      <c r="C251" s="224">
        <v>1</v>
      </c>
      <c r="D251" s="296" t="s">
        <v>442</v>
      </c>
      <c r="E251" s="288">
        <v>901182261</v>
      </c>
      <c r="F251" s="83" t="s">
        <v>506</v>
      </c>
      <c r="G251" s="121" t="s">
        <v>239</v>
      </c>
      <c r="H251" s="121" t="s">
        <v>569</v>
      </c>
      <c r="I251" s="69" t="s">
        <v>248</v>
      </c>
      <c r="J251" s="77" t="s">
        <v>217</v>
      </c>
      <c r="K251" s="121" t="s">
        <v>648</v>
      </c>
      <c r="L251" s="87">
        <v>1133</v>
      </c>
      <c r="M251" s="72">
        <v>1345000</v>
      </c>
      <c r="N251" s="66">
        <f t="shared" si="44"/>
        <v>1345000</v>
      </c>
      <c r="O251" s="137">
        <v>44946</v>
      </c>
      <c r="P251" s="72">
        <f t="shared" si="46"/>
        <v>1444090</v>
      </c>
      <c r="Q251" s="72">
        <f t="shared" si="47"/>
        <v>1444090</v>
      </c>
      <c r="R251" s="129">
        <f t="shared" si="48"/>
        <v>1444090</v>
      </c>
      <c r="S251" s="204" t="e">
        <f t="shared" si="45"/>
        <v>#REF!</v>
      </c>
      <c r="T251" s="125"/>
      <c r="U251" s="126">
        <f t="shared" si="49"/>
        <v>345</v>
      </c>
      <c r="V251" s="127">
        <f t="shared" si="38"/>
        <v>45291</v>
      </c>
      <c r="W251" s="128">
        <f>VLOOKUP(V251,IPC!$B$9:$D$855,3,2)</f>
        <v>137.72</v>
      </c>
      <c r="X251" s="128">
        <f>VLOOKUP(O251,IPC!$B$9:$D$855,3,1)</f>
        <v>128.27000000000001</v>
      </c>
    </row>
    <row r="252" spans="1:24" s="67" customFormat="1" x14ac:dyDescent="0.25">
      <c r="A252" s="67" t="s">
        <v>76</v>
      </c>
      <c r="B252" s="134" t="s">
        <v>2237</v>
      </c>
      <c r="C252" s="224">
        <v>1</v>
      </c>
      <c r="D252" s="296" t="s">
        <v>442</v>
      </c>
      <c r="E252" s="288">
        <v>901182261</v>
      </c>
      <c r="F252" s="83" t="s">
        <v>506</v>
      </c>
      <c r="G252" s="121" t="s">
        <v>239</v>
      </c>
      <c r="H252" s="121" t="s">
        <v>569</v>
      </c>
      <c r="I252" s="69" t="s">
        <v>248</v>
      </c>
      <c r="J252" s="77" t="s">
        <v>217</v>
      </c>
      <c r="K252" s="121" t="s">
        <v>649</v>
      </c>
      <c r="L252" s="87">
        <v>1134</v>
      </c>
      <c r="M252" s="72">
        <v>1405000</v>
      </c>
      <c r="N252" s="66">
        <f t="shared" si="44"/>
        <v>1405000</v>
      </c>
      <c r="O252" s="137">
        <v>44946</v>
      </c>
      <c r="P252" s="72">
        <f t="shared" si="46"/>
        <v>1508510</v>
      </c>
      <c r="Q252" s="72">
        <f t="shared" si="47"/>
        <v>1508510</v>
      </c>
      <c r="R252" s="129">
        <f t="shared" si="48"/>
        <v>1508510</v>
      </c>
      <c r="S252" s="204" t="e">
        <f t="shared" si="45"/>
        <v>#REF!</v>
      </c>
      <c r="T252" s="125"/>
      <c r="U252" s="126">
        <f t="shared" si="49"/>
        <v>345</v>
      </c>
      <c r="V252" s="127">
        <f t="shared" si="38"/>
        <v>45291</v>
      </c>
      <c r="W252" s="128">
        <f>VLOOKUP(V252,IPC!$B$9:$D$855,3,2)</f>
        <v>137.72</v>
      </c>
      <c r="X252" s="128">
        <f>VLOOKUP(O252,IPC!$B$9:$D$855,3,1)</f>
        <v>128.27000000000001</v>
      </c>
    </row>
    <row r="253" spans="1:24" s="67" customFormat="1" x14ac:dyDescent="0.25">
      <c r="A253" s="67" t="s">
        <v>76</v>
      </c>
      <c r="B253" s="134" t="s">
        <v>2237</v>
      </c>
      <c r="C253" s="224">
        <v>1</v>
      </c>
      <c r="D253" s="296" t="s">
        <v>442</v>
      </c>
      <c r="E253" s="288">
        <v>901182261</v>
      </c>
      <c r="F253" s="83" t="s">
        <v>506</v>
      </c>
      <c r="G253" s="121" t="s">
        <v>239</v>
      </c>
      <c r="H253" s="121" t="s">
        <v>569</v>
      </c>
      <c r="I253" s="69" t="s">
        <v>248</v>
      </c>
      <c r="J253" s="77" t="s">
        <v>217</v>
      </c>
      <c r="K253" s="121" t="s">
        <v>650</v>
      </c>
      <c r="L253" s="87">
        <v>1135</v>
      </c>
      <c r="M253" s="72">
        <v>250000</v>
      </c>
      <c r="N253" s="66">
        <f t="shared" si="44"/>
        <v>250000</v>
      </c>
      <c r="O253" s="137">
        <v>44946</v>
      </c>
      <c r="P253" s="72">
        <f t="shared" si="46"/>
        <v>268418</v>
      </c>
      <c r="Q253" s="72">
        <f t="shared" si="47"/>
        <v>268418</v>
      </c>
      <c r="R253" s="129">
        <f t="shared" si="48"/>
        <v>268418</v>
      </c>
      <c r="S253" s="204" t="e">
        <f t="shared" si="45"/>
        <v>#REF!</v>
      </c>
      <c r="T253" s="125"/>
      <c r="U253" s="126">
        <f t="shared" si="49"/>
        <v>345</v>
      </c>
      <c r="V253" s="127">
        <f t="shared" si="38"/>
        <v>45291</v>
      </c>
      <c r="W253" s="128">
        <f>VLOOKUP(V253,IPC!$B$9:$D$855,3,2)</f>
        <v>137.72</v>
      </c>
      <c r="X253" s="128">
        <f>VLOOKUP(O253,IPC!$B$9:$D$855,3,1)</f>
        <v>128.27000000000001</v>
      </c>
    </row>
    <row r="254" spans="1:24" s="67" customFormat="1" x14ac:dyDescent="0.25">
      <c r="A254" s="67" t="s">
        <v>76</v>
      </c>
      <c r="B254" s="134" t="s">
        <v>2237</v>
      </c>
      <c r="C254" s="224">
        <v>1</v>
      </c>
      <c r="D254" s="296" t="s">
        <v>442</v>
      </c>
      <c r="E254" s="288">
        <v>901182261</v>
      </c>
      <c r="F254" s="83" t="s">
        <v>506</v>
      </c>
      <c r="G254" s="121" t="s">
        <v>239</v>
      </c>
      <c r="H254" s="121" t="s">
        <v>569</v>
      </c>
      <c r="I254" s="69" t="s">
        <v>248</v>
      </c>
      <c r="J254" s="77" t="s">
        <v>217</v>
      </c>
      <c r="K254" s="121" t="s">
        <v>651</v>
      </c>
      <c r="L254" s="87">
        <v>1136</v>
      </c>
      <c r="M254" s="72">
        <v>250000</v>
      </c>
      <c r="N254" s="66">
        <f t="shared" si="44"/>
        <v>250000</v>
      </c>
      <c r="O254" s="137">
        <v>44946</v>
      </c>
      <c r="P254" s="72">
        <f t="shared" si="46"/>
        <v>268418</v>
      </c>
      <c r="Q254" s="72">
        <f t="shared" si="47"/>
        <v>268418</v>
      </c>
      <c r="R254" s="129">
        <f t="shared" si="48"/>
        <v>268418</v>
      </c>
      <c r="S254" s="204" t="e">
        <f t="shared" si="45"/>
        <v>#REF!</v>
      </c>
      <c r="T254" s="125"/>
      <c r="U254" s="126">
        <f t="shared" si="49"/>
        <v>345</v>
      </c>
      <c r="V254" s="127">
        <f t="shared" si="38"/>
        <v>45291</v>
      </c>
      <c r="W254" s="128">
        <f>VLOOKUP(V254,IPC!$B$9:$D$855,3,2)</f>
        <v>137.72</v>
      </c>
      <c r="X254" s="128">
        <f>VLOOKUP(O254,IPC!$B$9:$D$855,3,1)</f>
        <v>128.27000000000001</v>
      </c>
    </row>
    <row r="255" spans="1:24" s="67" customFormat="1" x14ac:dyDescent="0.25">
      <c r="A255" s="67" t="s">
        <v>76</v>
      </c>
      <c r="B255" s="134" t="s">
        <v>2237</v>
      </c>
      <c r="C255" s="224">
        <v>1</v>
      </c>
      <c r="D255" s="296" t="s">
        <v>442</v>
      </c>
      <c r="E255" s="288">
        <v>901182261</v>
      </c>
      <c r="F255" s="83" t="s">
        <v>506</v>
      </c>
      <c r="G255" s="121" t="s">
        <v>239</v>
      </c>
      <c r="H255" s="121" t="s">
        <v>569</v>
      </c>
      <c r="I255" s="69" t="s">
        <v>248</v>
      </c>
      <c r="J255" s="77" t="s">
        <v>217</v>
      </c>
      <c r="K255" s="121" t="s">
        <v>652</v>
      </c>
      <c r="L255" s="87">
        <v>1137</v>
      </c>
      <c r="M255" s="72">
        <v>2710000</v>
      </c>
      <c r="N255" s="66">
        <f t="shared" si="44"/>
        <v>2710000</v>
      </c>
      <c r="O255" s="137">
        <v>44946</v>
      </c>
      <c r="P255" s="72">
        <f t="shared" si="46"/>
        <v>2909653</v>
      </c>
      <c r="Q255" s="72">
        <f t="shared" si="47"/>
        <v>2909653</v>
      </c>
      <c r="R255" s="129">
        <f t="shared" si="48"/>
        <v>2909653</v>
      </c>
      <c r="S255" s="204" t="e">
        <f t="shared" si="45"/>
        <v>#REF!</v>
      </c>
      <c r="T255" s="125"/>
      <c r="U255" s="126">
        <f t="shared" si="49"/>
        <v>345</v>
      </c>
      <c r="V255" s="127">
        <f t="shared" si="38"/>
        <v>45291</v>
      </c>
      <c r="W255" s="128">
        <f>VLOOKUP(V255,IPC!$B$9:$D$855,3,2)</f>
        <v>137.72</v>
      </c>
      <c r="X255" s="128">
        <f>VLOOKUP(O255,IPC!$B$9:$D$855,3,1)</f>
        <v>128.27000000000001</v>
      </c>
    </row>
    <row r="256" spans="1:24" s="67" customFormat="1" x14ac:dyDescent="0.25">
      <c r="A256" s="67" t="s">
        <v>76</v>
      </c>
      <c r="B256" s="134" t="s">
        <v>2237</v>
      </c>
      <c r="C256" s="224">
        <v>1</v>
      </c>
      <c r="D256" s="296" t="s">
        <v>442</v>
      </c>
      <c r="E256" s="288">
        <v>901182261</v>
      </c>
      <c r="F256" s="83" t="s">
        <v>506</v>
      </c>
      <c r="G256" s="121" t="s">
        <v>239</v>
      </c>
      <c r="H256" s="121" t="s">
        <v>569</v>
      </c>
      <c r="I256" s="69" t="s">
        <v>248</v>
      </c>
      <c r="J256" s="77" t="s">
        <v>217</v>
      </c>
      <c r="K256" s="121" t="s">
        <v>653</v>
      </c>
      <c r="L256" s="87">
        <v>1199</v>
      </c>
      <c r="M256" s="72">
        <v>250000</v>
      </c>
      <c r="N256" s="66">
        <f t="shared" si="44"/>
        <v>250000</v>
      </c>
      <c r="O256" s="137">
        <v>44957</v>
      </c>
      <c r="P256" s="72">
        <f t="shared" si="46"/>
        <v>268418</v>
      </c>
      <c r="Q256" s="72">
        <f t="shared" si="47"/>
        <v>268418</v>
      </c>
      <c r="R256" s="129">
        <f t="shared" si="48"/>
        <v>268418</v>
      </c>
      <c r="S256" s="204" t="e">
        <f t="shared" si="45"/>
        <v>#REF!</v>
      </c>
      <c r="T256" s="125"/>
      <c r="U256" s="126">
        <f t="shared" si="49"/>
        <v>334</v>
      </c>
      <c r="V256" s="127">
        <f t="shared" si="38"/>
        <v>45291</v>
      </c>
      <c r="W256" s="128">
        <f>VLOOKUP(V256,IPC!$B$9:$D$855,3,2)</f>
        <v>137.72</v>
      </c>
      <c r="X256" s="128">
        <f>VLOOKUP(O256,IPC!$B$9:$D$855,3,1)</f>
        <v>128.27000000000001</v>
      </c>
    </row>
    <row r="257" spans="1:24" s="67" customFormat="1" x14ac:dyDescent="0.25">
      <c r="A257" s="67" t="s">
        <v>76</v>
      </c>
      <c r="B257" s="134" t="s">
        <v>2237</v>
      </c>
      <c r="C257" s="224">
        <v>1</v>
      </c>
      <c r="D257" s="296" t="s">
        <v>442</v>
      </c>
      <c r="E257" s="288">
        <v>901182261</v>
      </c>
      <c r="F257" s="83" t="s">
        <v>506</v>
      </c>
      <c r="G257" s="121" t="s">
        <v>239</v>
      </c>
      <c r="H257" s="121" t="s">
        <v>569</v>
      </c>
      <c r="I257" s="69" t="s">
        <v>248</v>
      </c>
      <c r="J257" s="77" t="s">
        <v>217</v>
      </c>
      <c r="K257" s="121" t="s">
        <v>654</v>
      </c>
      <c r="L257" s="87">
        <v>1200</v>
      </c>
      <c r="M257" s="72">
        <v>250000</v>
      </c>
      <c r="N257" s="66">
        <f t="shared" si="44"/>
        <v>250000</v>
      </c>
      <c r="O257" s="137">
        <v>44957</v>
      </c>
      <c r="P257" s="72">
        <f t="shared" si="46"/>
        <v>268418</v>
      </c>
      <c r="Q257" s="72">
        <f t="shared" si="47"/>
        <v>268418</v>
      </c>
      <c r="R257" s="129">
        <f t="shared" si="48"/>
        <v>268418</v>
      </c>
      <c r="S257" s="204" t="e">
        <f t="shared" si="45"/>
        <v>#REF!</v>
      </c>
      <c r="T257" s="125"/>
      <c r="U257" s="126">
        <f t="shared" si="49"/>
        <v>334</v>
      </c>
      <c r="V257" s="127">
        <f t="shared" si="38"/>
        <v>45291</v>
      </c>
      <c r="W257" s="128">
        <f>VLOOKUP(V257,IPC!$B$9:$D$855,3,2)</f>
        <v>137.72</v>
      </c>
      <c r="X257" s="128">
        <f>VLOOKUP(O257,IPC!$B$9:$D$855,3,1)</f>
        <v>128.27000000000001</v>
      </c>
    </row>
    <row r="258" spans="1:24" s="67" customFormat="1" x14ac:dyDescent="0.25">
      <c r="A258" s="67" t="s">
        <v>76</v>
      </c>
      <c r="B258" s="134" t="s">
        <v>2237</v>
      </c>
      <c r="C258" s="224">
        <v>1</v>
      </c>
      <c r="D258" s="296" t="s">
        <v>442</v>
      </c>
      <c r="E258" s="288">
        <v>901182261</v>
      </c>
      <c r="F258" s="83" t="s">
        <v>506</v>
      </c>
      <c r="G258" s="121" t="s">
        <v>239</v>
      </c>
      <c r="H258" s="121" t="s">
        <v>569</v>
      </c>
      <c r="I258" s="69" t="s">
        <v>248</v>
      </c>
      <c r="J258" s="77" t="s">
        <v>217</v>
      </c>
      <c r="K258" s="121" t="s">
        <v>655</v>
      </c>
      <c r="L258" s="87">
        <v>1201</v>
      </c>
      <c r="M258" s="72">
        <v>1490000</v>
      </c>
      <c r="N258" s="66">
        <f t="shared" si="44"/>
        <v>1490000</v>
      </c>
      <c r="O258" s="137">
        <v>44957</v>
      </c>
      <c r="P258" s="72">
        <f t="shared" si="46"/>
        <v>1599772</v>
      </c>
      <c r="Q258" s="72">
        <f t="shared" si="47"/>
        <v>1599772</v>
      </c>
      <c r="R258" s="129">
        <f t="shared" si="48"/>
        <v>1599772</v>
      </c>
      <c r="S258" s="204" t="e">
        <f t="shared" si="45"/>
        <v>#REF!</v>
      </c>
      <c r="T258" s="125"/>
      <c r="U258" s="126">
        <f t="shared" si="49"/>
        <v>334</v>
      </c>
      <c r="V258" s="127">
        <f t="shared" si="38"/>
        <v>45291</v>
      </c>
      <c r="W258" s="128">
        <f>VLOOKUP(V258,IPC!$B$9:$D$855,3,2)</f>
        <v>137.72</v>
      </c>
      <c r="X258" s="128">
        <f>VLOOKUP(O258,IPC!$B$9:$D$855,3,1)</f>
        <v>128.27000000000001</v>
      </c>
    </row>
    <row r="259" spans="1:24" s="67" customFormat="1" x14ac:dyDescent="0.25">
      <c r="A259" s="67" t="s">
        <v>76</v>
      </c>
      <c r="B259" s="134" t="s">
        <v>2237</v>
      </c>
      <c r="C259" s="224">
        <v>1</v>
      </c>
      <c r="D259" s="296" t="s">
        <v>442</v>
      </c>
      <c r="E259" s="288">
        <v>901182261</v>
      </c>
      <c r="F259" s="83" t="s">
        <v>506</v>
      </c>
      <c r="G259" s="121" t="s">
        <v>239</v>
      </c>
      <c r="H259" s="121" t="s">
        <v>569</v>
      </c>
      <c r="I259" s="69" t="s">
        <v>248</v>
      </c>
      <c r="J259" s="77" t="s">
        <v>217</v>
      </c>
      <c r="K259" s="121" t="s">
        <v>656</v>
      </c>
      <c r="L259" s="87">
        <v>1205</v>
      </c>
      <c r="M259" s="72">
        <v>2760000</v>
      </c>
      <c r="N259" s="66">
        <f t="shared" si="44"/>
        <v>2760000</v>
      </c>
      <c r="O259" s="137">
        <v>44957</v>
      </c>
      <c r="P259" s="72">
        <f t="shared" si="46"/>
        <v>2963337</v>
      </c>
      <c r="Q259" s="72">
        <f t="shared" si="47"/>
        <v>2963337</v>
      </c>
      <c r="R259" s="129">
        <f t="shared" si="48"/>
        <v>2963337</v>
      </c>
      <c r="S259" s="204" t="e">
        <f t="shared" si="45"/>
        <v>#REF!</v>
      </c>
      <c r="T259" s="125"/>
      <c r="U259" s="126">
        <f t="shared" si="49"/>
        <v>334</v>
      </c>
      <c r="V259" s="127">
        <f t="shared" si="38"/>
        <v>45291</v>
      </c>
      <c r="W259" s="128">
        <f>VLOOKUP(V259,IPC!$B$9:$D$855,3,2)</f>
        <v>137.72</v>
      </c>
      <c r="X259" s="128">
        <f>VLOOKUP(O259,IPC!$B$9:$D$855,3,1)</f>
        <v>128.27000000000001</v>
      </c>
    </row>
    <row r="260" spans="1:24" s="67" customFormat="1" x14ac:dyDescent="0.25">
      <c r="A260" s="67" t="s">
        <v>76</v>
      </c>
      <c r="B260" s="134" t="s">
        <v>2237</v>
      </c>
      <c r="C260" s="224">
        <v>1</v>
      </c>
      <c r="D260" s="296" t="s">
        <v>442</v>
      </c>
      <c r="E260" s="288">
        <v>901182261</v>
      </c>
      <c r="F260" s="83" t="s">
        <v>506</v>
      </c>
      <c r="G260" s="121" t="s">
        <v>239</v>
      </c>
      <c r="H260" s="121" t="s">
        <v>569</v>
      </c>
      <c r="I260" s="69" t="s">
        <v>248</v>
      </c>
      <c r="J260" s="77" t="s">
        <v>217</v>
      </c>
      <c r="K260" s="121" t="s">
        <v>657</v>
      </c>
      <c r="L260" s="87">
        <v>1212</v>
      </c>
      <c r="M260" s="72">
        <v>1690000</v>
      </c>
      <c r="N260" s="66">
        <f t="shared" si="44"/>
        <v>1690000</v>
      </c>
      <c r="O260" s="137">
        <v>44959</v>
      </c>
      <c r="P260" s="72">
        <f t="shared" si="46"/>
        <v>1784868</v>
      </c>
      <c r="Q260" s="72">
        <f t="shared" si="47"/>
        <v>1784868</v>
      </c>
      <c r="R260" s="129">
        <f t="shared" si="48"/>
        <v>1784868</v>
      </c>
      <c r="S260" s="204" t="e">
        <f t="shared" si="45"/>
        <v>#REF!</v>
      </c>
      <c r="T260" s="125"/>
      <c r="U260" s="126">
        <f t="shared" si="49"/>
        <v>332</v>
      </c>
      <c r="V260" s="127">
        <f t="shared" si="38"/>
        <v>45291</v>
      </c>
      <c r="W260" s="128">
        <f>VLOOKUP(V260,IPC!$B$9:$D$855,3,2)</f>
        <v>137.72</v>
      </c>
      <c r="X260" s="128">
        <f>VLOOKUP(O260,IPC!$B$9:$D$855,3,1)</f>
        <v>130.4</v>
      </c>
    </row>
    <row r="261" spans="1:24" s="67" customFormat="1" x14ac:dyDescent="0.25">
      <c r="A261" s="67" t="s">
        <v>76</v>
      </c>
      <c r="B261" s="134" t="s">
        <v>2237</v>
      </c>
      <c r="C261" s="224">
        <v>1</v>
      </c>
      <c r="D261" s="296" t="s">
        <v>442</v>
      </c>
      <c r="E261" s="288">
        <v>901182261</v>
      </c>
      <c r="F261" s="83" t="s">
        <v>506</v>
      </c>
      <c r="G261" s="121" t="s">
        <v>239</v>
      </c>
      <c r="H261" s="121" t="s">
        <v>569</v>
      </c>
      <c r="I261" s="69" t="s">
        <v>248</v>
      </c>
      <c r="J261" s="77" t="s">
        <v>217</v>
      </c>
      <c r="K261" s="121" t="s">
        <v>658</v>
      </c>
      <c r="L261" s="87">
        <v>1252</v>
      </c>
      <c r="M261" s="72">
        <v>33000</v>
      </c>
      <c r="N261" s="66">
        <f t="shared" si="44"/>
        <v>33000</v>
      </c>
      <c r="O261" s="137">
        <v>44973</v>
      </c>
      <c r="P261" s="72">
        <f t="shared" si="46"/>
        <v>34852</v>
      </c>
      <c r="Q261" s="72">
        <f t="shared" si="47"/>
        <v>34852</v>
      </c>
      <c r="R261" s="129">
        <f t="shared" si="48"/>
        <v>34852</v>
      </c>
      <c r="S261" s="204" t="e">
        <f t="shared" si="45"/>
        <v>#REF!</v>
      </c>
      <c r="T261" s="125"/>
      <c r="U261" s="126">
        <f t="shared" si="49"/>
        <v>318</v>
      </c>
      <c r="V261" s="127">
        <f t="shared" si="38"/>
        <v>45291</v>
      </c>
      <c r="W261" s="128">
        <f>VLOOKUP(V261,IPC!$B$9:$D$855,3,2)</f>
        <v>137.72</v>
      </c>
      <c r="X261" s="128">
        <f>VLOOKUP(O261,IPC!$B$9:$D$855,3,1)</f>
        <v>130.4</v>
      </c>
    </row>
    <row r="262" spans="1:24" s="67" customFormat="1" x14ac:dyDescent="0.25">
      <c r="A262" s="67" t="s">
        <v>76</v>
      </c>
      <c r="B262" s="134" t="s">
        <v>2237</v>
      </c>
      <c r="C262" s="224">
        <v>1</v>
      </c>
      <c r="D262" s="296" t="s">
        <v>442</v>
      </c>
      <c r="E262" s="288">
        <v>901182261</v>
      </c>
      <c r="F262" s="83" t="s">
        <v>506</v>
      </c>
      <c r="G262" s="121" t="s">
        <v>239</v>
      </c>
      <c r="H262" s="121" t="s">
        <v>569</v>
      </c>
      <c r="I262" s="69" t="s">
        <v>248</v>
      </c>
      <c r="J262" s="77" t="s">
        <v>217</v>
      </c>
      <c r="K262" s="121" t="s">
        <v>659</v>
      </c>
      <c r="L262" s="87">
        <v>1299</v>
      </c>
      <c r="M262" s="72">
        <v>1310000</v>
      </c>
      <c r="N262" s="66">
        <f t="shared" si="44"/>
        <v>1310000</v>
      </c>
      <c r="O262" s="137">
        <v>44990</v>
      </c>
      <c r="P262" s="72">
        <f t="shared" si="46"/>
        <v>1369152</v>
      </c>
      <c r="Q262" s="72">
        <f t="shared" si="47"/>
        <v>1369152</v>
      </c>
      <c r="R262" s="129">
        <f t="shared" si="48"/>
        <v>1369152</v>
      </c>
      <c r="S262" s="204" t="e">
        <f t="shared" si="45"/>
        <v>#REF!</v>
      </c>
      <c r="T262" s="125"/>
      <c r="U262" s="126">
        <f t="shared" si="49"/>
        <v>301</v>
      </c>
      <c r="V262" s="127">
        <f t="shared" si="38"/>
        <v>45291</v>
      </c>
      <c r="W262" s="128">
        <f>VLOOKUP(V262,IPC!$B$9:$D$855,3,2)</f>
        <v>137.72</v>
      </c>
      <c r="X262" s="128">
        <f>VLOOKUP(O262,IPC!$B$9:$D$855,3,1)</f>
        <v>131.77000000000001</v>
      </c>
    </row>
    <row r="263" spans="1:24" s="67" customFormat="1" x14ac:dyDescent="0.25">
      <c r="A263" s="67" t="s">
        <v>76</v>
      </c>
      <c r="B263" s="134" t="s">
        <v>2237</v>
      </c>
      <c r="C263" s="224">
        <v>1</v>
      </c>
      <c r="D263" s="296" t="s">
        <v>442</v>
      </c>
      <c r="E263" s="288">
        <v>901182261</v>
      </c>
      <c r="F263" s="83" t="s">
        <v>506</v>
      </c>
      <c r="G263" s="121" t="s">
        <v>239</v>
      </c>
      <c r="H263" s="121" t="s">
        <v>569</v>
      </c>
      <c r="I263" s="69" t="s">
        <v>248</v>
      </c>
      <c r="J263" s="77" t="s">
        <v>217</v>
      </c>
      <c r="K263" s="121" t="s">
        <v>660</v>
      </c>
      <c r="L263" s="87">
        <v>1354</v>
      </c>
      <c r="M263" s="72">
        <v>690000</v>
      </c>
      <c r="N263" s="66">
        <f t="shared" si="44"/>
        <v>690000</v>
      </c>
      <c r="O263" s="137">
        <v>45001</v>
      </c>
      <c r="P263" s="72">
        <f t="shared" si="46"/>
        <v>721157</v>
      </c>
      <c r="Q263" s="72">
        <f t="shared" si="47"/>
        <v>721157</v>
      </c>
      <c r="R263" s="129">
        <f t="shared" si="48"/>
        <v>721157</v>
      </c>
      <c r="S263" s="204" t="e">
        <f t="shared" si="45"/>
        <v>#REF!</v>
      </c>
      <c r="T263" s="125"/>
      <c r="U263" s="126">
        <f t="shared" si="49"/>
        <v>290</v>
      </c>
      <c r="V263" s="127">
        <f t="shared" si="38"/>
        <v>45291</v>
      </c>
      <c r="W263" s="128">
        <f>VLOOKUP(V263,IPC!$B$9:$D$855,3,2)</f>
        <v>137.72</v>
      </c>
      <c r="X263" s="128">
        <f>VLOOKUP(O263,IPC!$B$9:$D$855,3,1)</f>
        <v>131.77000000000001</v>
      </c>
    </row>
    <row r="264" spans="1:24" s="67" customFormat="1" x14ac:dyDescent="0.25">
      <c r="A264" s="67" t="s">
        <v>76</v>
      </c>
      <c r="B264" s="134" t="s">
        <v>2237</v>
      </c>
      <c r="C264" s="224">
        <v>1</v>
      </c>
      <c r="D264" s="296" t="s">
        <v>442</v>
      </c>
      <c r="E264" s="288">
        <v>901182261</v>
      </c>
      <c r="F264" s="83" t="s">
        <v>506</v>
      </c>
      <c r="G264" s="121" t="s">
        <v>239</v>
      </c>
      <c r="H264" s="121" t="s">
        <v>569</v>
      </c>
      <c r="I264" s="69" t="s">
        <v>248</v>
      </c>
      <c r="J264" s="77" t="s">
        <v>217</v>
      </c>
      <c r="K264" s="121" t="s">
        <v>661</v>
      </c>
      <c r="L264" s="87">
        <v>1368</v>
      </c>
      <c r="M264" s="72">
        <v>180000</v>
      </c>
      <c r="N264" s="66">
        <f t="shared" si="44"/>
        <v>180000</v>
      </c>
      <c r="O264" s="137">
        <v>45005</v>
      </c>
      <c r="P264" s="72">
        <f t="shared" si="46"/>
        <v>188128</v>
      </c>
      <c r="Q264" s="72">
        <f t="shared" si="47"/>
        <v>188128</v>
      </c>
      <c r="R264" s="129">
        <f t="shared" si="48"/>
        <v>188128</v>
      </c>
      <c r="S264" s="204" t="e">
        <f t="shared" si="45"/>
        <v>#REF!</v>
      </c>
      <c r="T264" s="125"/>
      <c r="U264" s="126">
        <f t="shared" si="49"/>
        <v>286</v>
      </c>
      <c r="V264" s="127">
        <f t="shared" si="38"/>
        <v>45291</v>
      </c>
      <c r="W264" s="128">
        <f>VLOOKUP(V264,IPC!$B$9:$D$855,3,2)</f>
        <v>137.72</v>
      </c>
      <c r="X264" s="128">
        <f>VLOOKUP(O264,IPC!$B$9:$D$855,3,1)</f>
        <v>131.77000000000001</v>
      </c>
    </row>
    <row r="265" spans="1:24" s="67" customFormat="1" x14ac:dyDescent="0.25">
      <c r="A265" s="67" t="s">
        <v>76</v>
      </c>
      <c r="B265" s="134" t="s">
        <v>2237</v>
      </c>
      <c r="C265" s="224">
        <v>1</v>
      </c>
      <c r="D265" s="296" t="s">
        <v>442</v>
      </c>
      <c r="E265" s="288">
        <v>901182261</v>
      </c>
      <c r="F265" s="83" t="s">
        <v>506</v>
      </c>
      <c r="G265" s="121" t="s">
        <v>239</v>
      </c>
      <c r="H265" s="121" t="s">
        <v>569</v>
      </c>
      <c r="I265" s="69" t="s">
        <v>248</v>
      </c>
      <c r="J265" s="77" t="s">
        <v>217</v>
      </c>
      <c r="K265" s="121" t="s">
        <v>662</v>
      </c>
      <c r="L265" s="87">
        <v>1638</v>
      </c>
      <c r="M265" s="72">
        <v>2440000</v>
      </c>
      <c r="N265" s="66">
        <f t="shared" si="44"/>
        <v>2440000</v>
      </c>
      <c r="O265" s="137">
        <v>45077</v>
      </c>
      <c r="P265" s="72">
        <f t="shared" si="46"/>
        <v>2519394</v>
      </c>
      <c r="Q265" s="72">
        <f t="shared" si="47"/>
        <v>2519394</v>
      </c>
      <c r="R265" s="129">
        <f t="shared" si="48"/>
        <v>2519394</v>
      </c>
      <c r="S265" s="204" t="e">
        <f t="shared" si="45"/>
        <v>#REF!</v>
      </c>
      <c r="T265" s="125"/>
      <c r="U265" s="126">
        <f t="shared" si="49"/>
        <v>214</v>
      </c>
      <c r="V265" s="127">
        <f t="shared" ref="V265:V447" si="50">+$U$7</f>
        <v>45291</v>
      </c>
      <c r="W265" s="128">
        <f>VLOOKUP(V265,IPC!$B$9:$D$855,3,2)</f>
        <v>137.72</v>
      </c>
      <c r="X265" s="128">
        <f>VLOOKUP(O265,IPC!$B$9:$D$855,3,1)</f>
        <v>133.38</v>
      </c>
    </row>
    <row r="266" spans="1:24" s="67" customFormat="1" x14ac:dyDescent="0.25">
      <c r="A266" s="67" t="s">
        <v>76</v>
      </c>
      <c r="B266" s="134" t="s">
        <v>2237</v>
      </c>
      <c r="C266" s="224">
        <v>1</v>
      </c>
      <c r="D266" s="296" t="s">
        <v>442</v>
      </c>
      <c r="E266" s="288">
        <v>901182261</v>
      </c>
      <c r="F266" s="83" t="s">
        <v>506</v>
      </c>
      <c r="G266" s="121" t="s">
        <v>239</v>
      </c>
      <c r="H266" s="121" t="s">
        <v>569</v>
      </c>
      <c r="I266" s="69" t="s">
        <v>248</v>
      </c>
      <c r="J266" s="77" t="s">
        <v>217</v>
      </c>
      <c r="K266" s="121" t="s">
        <v>663</v>
      </c>
      <c r="L266" s="87">
        <v>1639</v>
      </c>
      <c r="M266" s="72">
        <v>720000</v>
      </c>
      <c r="N266" s="66">
        <f t="shared" si="44"/>
        <v>720000</v>
      </c>
      <c r="O266" s="137">
        <v>45077</v>
      </c>
      <c r="P266" s="72">
        <f t="shared" si="46"/>
        <v>743428</v>
      </c>
      <c r="Q266" s="72">
        <f t="shared" si="47"/>
        <v>743428</v>
      </c>
      <c r="R266" s="129">
        <f t="shared" si="48"/>
        <v>743428</v>
      </c>
      <c r="S266" s="204" t="e">
        <f t="shared" si="45"/>
        <v>#REF!</v>
      </c>
      <c r="T266" s="125"/>
      <c r="U266" s="126">
        <f t="shared" si="49"/>
        <v>214</v>
      </c>
      <c r="V266" s="127">
        <f t="shared" si="50"/>
        <v>45291</v>
      </c>
      <c r="W266" s="128">
        <f>VLOOKUP(V266,IPC!$B$9:$D$855,3,2)</f>
        <v>137.72</v>
      </c>
      <c r="X266" s="128">
        <f>VLOOKUP(O266,IPC!$B$9:$D$855,3,1)</f>
        <v>133.38</v>
      </c>
    </row>
    <row r="267" spans="1:24" s="67" customFormat="1" x14ac:dyDescent="0.25">
      <c r="A267" s="67" t="s">
        <v>76</v>
      </c>
      <c r="B267" s="134" t="s">
        <v>2237</v>
      </c>
      <c r="C267" s="224">
        <v>1</v>
      </c>
      <c r="D267" s="296" t="s">
        <v>442</v>
      </c>
      <c r="E267" s="288">
        <v>901182261</v>
      </c>
      <c r="F267" s="83" t="s">
        <v>506</v>
      </c>
      <c r="G267" s="121" t="s">
        <v>239</v>
      </c>
      <c r="H267" s="121" t="s">
        <v>569</v>
      </c>
      <c r="I267" s="69" t="s">
        <v>248</v>
      </c>
      <c r="J267" s="77" t="s">
        <v>217</v>
      </c>
      <c r="K267" s="121" t="s">
        <v>664</v>
      </c>
      <c r="L267" s="87">
        <v>1672</v>
      </c>
      <c r="M267" s="72">
        <v>2440000</v>
      </c>
      <c r="N267" s="66">
        <f t="shared" si="44"/>
        <v>2440000</v>
      </c>
      <c r="O267" s="137">
        <v>45083</v>
      </c>
      <c r="P267" s="72">
        <f t="shared" si="46"/>
        <v>2511861</v>
      </c>
      <c r="Q267" s="72">
        <f t="shared" si="47"/>
        <v>2511861</v>
      </c>
      <c r="R267" s="129">
        <f t="shared" si="48"/>
        <v>2511861</v>
      </c>
      <c r="S267" s="204" t="e">
        <f t="shared" si="45"/>
        <v>#REF!</v>
      </c>
      <c r="T267" s="125"/>
      <c r="U267" s="126">
        <f t="shared" si="49"/>
        <v>208</v>
      </c>
      <c r="V267" s="127">
        <f t="shared" si="50"/>
        <v>45291</v>
      </c>
      <c r="W267" s="128">
        <f>VLOOKUP(V267,IPC!$B$9:$D$855,3,2)</f>
        <v>137.72</v>
      </c>
      <c r="X267" s="128">
        <f>VLOOKUP(O267,IPC!$B$9:$D$855,3,1)</f>
        <v>133.78</v>
      </c>
    </row>
    <row r="268" spans="1:24" s="67" customFormat="1" x14ac:dyDescent="0.25">
      <c r="A268" s="67" t="s">
        <v>76</v>
      </c>
      <c r="B268" s="134" t="s">
        <v>2237</v>
      </c>
      <c r="C268" s="224">
        <v>1</v>
      </c>
      <c r="D268" s="296" t="s">
        <v>442</v>
      </c>
      <c r="E268" s="288">
        <v>901182261</v>
      </c>
      <c r="F268" s="83" t="s">
        <v>506</v>
      </c>
      <c r="G268" s="121" t="s">
        <v>239</v>
      </c>
      <c r="H268" s="121" t="s">
        <v>569</v>
      </c>
      <c r="I268" s="69" t="s">
        <v>248</v>
      </c>
      <c r="J268" s="77" t="s">
        <v>217</v>
      </c>
      <c r="K268" s="121" t="s">
        <v>665</v>
      </c>
      <c r="L268" s="87">
        <v>574</v>
      </c>
      <c r="M268" s="72">
        <v>839000</v>
      </c>
      <c r="N268" s="66">
        <f t="shared" si="44"/>
        <v>839000</v>
      </c>
      <c r="O268" s="137">
        <v>44696</v>
      </c>
      <c r="P268" s="72">
        <f t="shared" si="46"/>
        <v>973438</v>
      </c>
      <c r="Q268" s="72">
        <f t="shared" si="47"/>
        <v>973438</v>
      </c>
      <c r="R268" s="129">
        <f t="shared" si="48"/>
        <v>973438</v>
      </c>
      <c r="S268" s="204" t="e">
        <f t="shared" si="45"/>
        <v>#REF!</v>
      </c>
      <c r="T268" s="125"/>
      <c r="U268" s="126">
        <f t="shared" si="49"/>
        <v>595</v>
      </c>
      <c r="V268" s="127">
        <f t="shared" si="50"/>
        <v>45291</v>
      </c>
      <c r="W268" s="128">
        <f>VLOOKUP(V268,IPC!$B$9:$D$855,3,2)</f>
        <v>137.72</v>
      </c>
      <c r="X268" s="128">
        <f>VLOOKUP(O268,IPC!$B$9:$D$855,3,1)</f>
        <v>118.7</v>
      </c>
    </row>
    <row r="269" spans="1:24" s="67" customFormat="1" x14ac:dyDescent="0.25">
      <c r="A269" s="67" t="s">
        <v>76</v>
      </c>
      <c r="B269" s="134" t="s">
        <v>2237</v>
      </c>
      <c r="C269" s="224">
        <v>1</v>
      </c>
      <c r="D269" s="296" t="s">
        <v>442</v>
      </c>
      <c r="E269" s="288">
        <v>901182261</v>
      </c>
      <c r="F269" s="83" t="s">
        <v>506</v>
      </c>
      <c r="G269" s="121" t="s">
        <v>239</v>
      </c>
      <c r="H269" s="121" t="s">
        <v>569</v>
      </c>
      <c r="I269" s="69" t="s">
        <v>248</v>
      </c>
      <c r="J269" s="77" t="s">
        <v>217</v>
      </c>
      <c r="K269" s="121" t="s">
        <v>666</v>
      </c>
      <c r="L269" s="87">
        <v>575</v>
      </c>
      <c r="M269" s="72">
        <v>1452000</v>
      </c>
      <c r="N269" s="66">
        <f t="shared" si="44"/>
        <v>1452000</v>
      </c>
      <c r="O269" s="137">
        <v>44696</v>
      </c>
      <c r="P269" s="72">
        <f t="shared" si="46"/>
        <v>1684663</v>
      </c>
      <c r="Q269" s="72">
        <f t="shared" si="47"/>
        <v>1684663</v>
      </c>
      <c r="R269" s="129">
        <f t="shared" si="48"/>
        <v>1684663</v>
      </c>
      <c r="S269" s="204" t="e">
        <f t="shared" si="45"/>
        <v>#REF!</v>
      </c>
      <c r="T269" s="125"/>
      <c r="U269" s="126">
        <f t="shared" si="49"/>
        <v>595</v>
      </c>
      <c r="V269" s="127">
        <f t="shared" si="50"/>
        <v>45291</v>
      </c>
      <c r="W269" s="128">
        <f>VLOOKUP(V269,IPC!$B$9:$D$855,3,2)</f>
        <v>137.72</v>
      </c>
      <c r="X269" s="128">
        <f>VLOOKUP(O269,IPC!$B$9:$D$855,3,1)</f>
        <v>118.7</v>
      </c>
    </row>
    <row r="270" spans="1:24" s="67" customFormat="1" x14ac:dyDescent="0.25">
      <c r="A270" s="67" t="s">
        <v>76</v>
      </c>
      <c r="B270" s="134" t="s">
        <v>2237</v>
      </c>
      <c r="C270" s="224">
        <v>1</v>
      </c>
      <c r="D270" s="296" t="s">
        <v>442</v>
      </c>
      <c r="E270" s="288">
        <v>901182261</v>
      </c>
      <c r="F270" s="83" t="s">
        <v>506</v>
      </c>
      <c r="G270" s="121" t="s">
        <v>239</v>
      </c>
      <c r="H270" s="121" t="s">
        <v>569</v>
      </c>
      <c r="I270" s="69" t="s">
        <v>248</v>
      </c>
      <c r="J270" s="77" t="s">
        <v>217</v>
      </c>
      <c r="K270" s="121" t="s">
        <v>667</v>
      </c>
      <c r="L270" s="87">
        <v>584</v>
      </c>
      <c r="M270" s="72">
        <v>136000</v>
      </c>
      <c r="N270" s="66">
        <f t="shared" si="44"/>
        <v>136000</v>
      </c>
      <c r="O270" s="137">
        <v>44703</v>
      </c>
      <c r="P270" s="72">
        <f t="shared" si="46"/>
        <v>157792</v>
      </c>
      <c r="Q270" s="72">
        <f t="shared" si="47"/>
        <v>157792</v>
      </c>
      <c r="R270" s="129">
        <f t="shared" si="48"/>
        <v>157792</v>
      </c>
      <c r="S270" s="204" t="e">
        <f t="shared" si="45"/>
        <v>#REF!</v>
      </c>
      <c r="T270" s="125"/>
      <c r="U270" s="126">
        <f t="shared" si="49"/>
        <v>588</v>
      </c>
      <c r="V270" s="127">
        <f t="shared" si="50"/>
        <v>45291</v>
      </c>
      <c r="W270" s="128">
        <f>VLOOKUP(V270,IPC!$B$9:$D$855,3,2)</f>
        <v>137.72</v>
      </c>
      <c r="X270" s="128">
        <f>VLOOKUP(O270,IPC!$B$9:$D$855,3,1)</f>
        <v>118.7</v>
      </c>
    </row>
    <row r="271" spans="1:24" s="67" customFormat="1" x14ac:dyDescent="0.25">
      <c r="A271" s="67" t="s">
        <v>76</v>
      </c>
      <c r="B271" s="134" t="s">
        <v>2237</v>
      </c>
      <c r="C271" s="224">
        <v>1</v>
      </c>
      <c r="D271" s="296" t="s">
        <v>442</v>
      </c>
      <c r="E271" s="288">
        <v>901182261</v>
      </c>
      <c r="F271" s="83" t="s">
        <v>506</v>
      </c>
      <c r="G271" s="121" t="s">
        <v>239</v>
      </c>
      <c r="H271" s="121" t="s">
        <v>569</v>
      </c>
      <c r="I271" s="69" t="s">
        <v>248</v>
      </c>
      <c r="J271" s="77" t="s">
        <v>217</v>
      </c>
      <c r="K271" s="121" t="s">
        <v>668</v>
      </c>
      <c r="L271" s="87">
        <v>585</v>
      </c>
      <c r="M271" s="72">
        <v>170000</v>
      </c>
      <c r="N271" s="66">
        <f t="shared" si="44"/>
        <v>170000</v>
      </c>
      <c r="O271" s="137">
        <v>44703</v>
      </c>
      <c r="P271" s="72">
        <f t="shared" si="46"/>
        <v>197240</v>
      </c>
      <c r="Q271" s="72">
        <f t="shared" si="47"/>
        <v>197240</v>
      </c>
      <c r="R271" s="129">
        <f t="shared" si="48"/>
        <v>197240</v>
      </c>
      <c r="S271" s="204" t="e">
        <f t="shared" si="45"/>
        <v>#REF!</v>
      </c>
      <c r="T271" s="125"/>
      <c r="U271" s="126">
        <f t="shared" si="49"/>
        <v>588</v>
      </c>
      <c r="V271" s="127">
        <f t="shared" si="50"/>
        <v>45291</v>
      </c>
      <c r="W271" s="128">
        <f>VLOOKUP(V271,IPC!$B$9:$D$855,3,2)</f>
        <v>137.72</v>
      </c>
      <c r="X271" s="128">
        <f>VLOOKUP(O271,IPC!$B$9:$D$855,3,1)</f>
        <v>118.7</v>
      </c>
    </row>
    <row r="272" spans="1:24" s="67" customFormat="1" x14ac:dyDescent="0.25">
      <c r="A272" s="67" t="s">
        <v>76</v>
      </c>
      <c r="B272" s="134" t="s">
        <v>2237</v>
      </c>
      <c r="C272" s="224">
        <v>1</v>
      </c>
      <c r="D272" s="298" t="s">
        <v>442</v>
      </c>
      <c r="E272" s="288">
        <v>901182261</v>
      </c>
      <c r="F272" s="83" t="s">
        <v>506</v>
      </c>
      <c r="G272" s="121" t="s">
        <v>239</v>
      </c>
      <c r="H272" s="121" t="s">
        <v>569</v>
      </c>
      <c r="I272" s="69" t="s">
        <v>248</v>
      </c>
      <c r="J272" s="77" t="s">
        <v>217</v>
      </c>
      <c r="K272" s="121" t="s">
        <v>669</v>
      </c>
      <c r="L272" s="87">
        <v>598</v>
      </c>
      <c r="M272" s="72">
        <v>250000</v>
      </c>
      <c r="N272" s="66">
        <f t="shared" si="44"/>
        <v>250000</v>
      </c>
      <c r="O272" s="137">
        <v>44705</v>
      </c>
      <c r="P272" s="72">
        <f t="shared" si="46"/>
        <v>290059</v>
      </c>
      <c r="Q272" s="72">
        <f t="shared" si="47"/>
        <v>290059</v>
      </c>
      <c r="R272" s="129">
        <f t="shared" si="48"/>
        <v>290059</v>
      </c>
      <c r="S272" s="204" t="e">
        <f t="shared" si="45"/>
        <v>#REF!</v>
      </c>
      <c r="T272" s="125"/>
      <c r="U272" s="126">
        <f t="shared" si="49"/>
        <v>586</v>
      </c>
      <c r="V272" s="127">
        <f t="shared" si="50"/>
        <v>45291</v>
      </c>
      <c r="W272" s="128">
        <f>VLOOKUP(V272,IPC!$B$9:$D$855,3,2)</f>
        <v>137.72</v>
      </c>
      <c r="X272" s="128">
        <f>VLOOKUP(O272,IPC!$B$9:$D$855,3,1)</f>
        <v>118.7</v>
      </c>
    </row>
    <row r="273" spans="1:24" s="67" customFormat="1" x14ac:dyDescent="0.25">
      <c r="A273" s="67" t="s">
        <v>76</v>
      </c>
      <c r="B273" s="134" t="s">
        <v>2237</v>
      </c>
      <c r="C273" s="224">
        <v>1</v>
      </c>
      <c r="D273" s="296" t="s">
        <v>442</v>
      </c>
      <c r="E273" s="288">
        <v>901182261</v>
      </c>
      <c r="F273" s="83" t="s">
        <v>506</v>
      </c>
      <c r="G273" s="121" t="s">
        <v>239</v>
      </c>
      <c r="H273" s="121" t="s">
        <v>569</v>
      </c>
      <c r="I273" s="69" t="s">
        <v>248</v>
      </c>
      <c r="J273" s="77" t="s">
        <v>217</v>
      </c>
      <c r="K273" s="121" t="s">
        <v>670</v>
      </c>
      <c r="L273" s="87">
        <v>599</v>
      </c>
      <c r="M273" s="72">
        <v>1307000</v>
      </c>
      <c r="N273" s="66">
        <f t="shared" si="44"/>
        <v>1307000</v>
      </c>
      <c r="O273" s="137">
        <v>44705</v>
      </c>
      <c r="P273" s="72">
        <f t="shared" si="46"/>
        <v>1516428</v>
      </c>
      <c r="Q273" s="72">
        <f t="shared" si="47"/>
        <v>1516428</v>
      </c>
      <c r="R273" s="129">
        <f t="shared" si="48"/>
        <v>1516428</v>
      </c>
      <c r="S273" s="204" t="e">
        <f t="shared" si="45"/>
        <v>#REF!</v>
      </c>
      <c r="T273" s="125"/>
      <c r="U273" s="126">
        <f t="shared" si="49"/>
        <v>586</v>
      </c>
      <c r="V273" s="127">
        <f t="shared" si="50"/>
        <v>45291</v>
      </c>
      <c r="W273" s="128">
        <f>VLOOKUP(V273,IPC!$B$9:$D$855,3,2)</f>
        <v>137.72</v>
      </c>
      <c r="X273" s="128">
        <f>VLOOKUP(O273,IPC!$B$9:$D$855,3,1)</f>
        <v>118.7</v>
      </c>
    </row>
    <row r="274" spans="1:24" s="67" customFormat="1" x14ac:dyDescent="0.25">
      <c r="A274" s="67" t="s">
        <v>76</v>
      </c>
      <c r="B274" s="134" t="s">
        <v>2237</v>
      </c>
      <c r="C274" s="224">
        <v>1</v>
      </c>
      <c r="D274" s="296" t="s">
        <v>442</v>
      </c>
      <c r="E274" s="288">
        <v>901182261</v>
      </c>
      <c r="F274" s="83" t="s">
        <v>506</v>
      </c>
      <c r="G274" s="121" t="s">
        <v>239</v>
      </c>
      <c r="H274" s="121" t="s">
        <v>569</v>
      </c>
      <c r="I274" s="69" t="s">
        <v>248</v>
      </c>
      <c r="J274" s="77" t="s">
        <v>217</v>
      </c>
      <c r="K274" s="121" t="s">
        <v>671</v>
      </c>
      <c r="L274" s="87">
        <v>610</v>
      </c>
      <c r="M274" s="72">
        <v>118000</v>
      </c>
      <c r="N274" s="66">
        <f t="shared" si="44"/>
        <v>118000</v>
      </c>
      <c r="O274" s="137">
        <v>44711</v>
      </c>
      <c r="P274" s="72">
        <f t="shared" si="46"/>
        <v>136908</v>
      </c>
      <c r="Q274" s="72">
        <f t="shared" si="47"/>
        <v>136908</v>
      </c>
      <c r="R274" s="129">
        <f t="shared" si="48"/>
        <v>136908</v>
      </c>
      <c r="S274" s="204" t="e">
        <f t="shared" si="45"/>
        <v>#REF!</v>
      </c>
      <c r="T274" s="125"/>
      <c r="U274" s="126">
        <f t="shared" si="49"/>
        <v>580</v>
      </c>
      <c r="V274" s="127">
        <f t="shared" si="50"/>
        <v>45291</v>
      </c>
      <c r="W274" s="128">
        <f>VLOOKUP(V274,IPC!$B$9:$D$855,3,2)</f>
        <v>137.72</v>
      </c>
      <c r="X274" s="128">
        <f>VLOOKUP(O274,IPC!$B$9:$D$855,3,1)</f>
        <v>118.7</v>
      </c>
    </row>
    <row r="275" spans="1:24" s="67" customFormat="1" x14ac:dyDescent="0.25">
      <c r="A275" s="67" t="s">
        <v>76</v>
      </c>
      <c r="B275" s="134" t="s">
        <v>2237</v>
      </c>
      <c r="C275" s="224">
        <v>1</v>
      </c>
      <c r="D275" s="296" t="s">
        <v>442</v>
      </c>
      <c r="E275" s="288">
        <v>901182261</v>
      </c>
      <c r="F275" s="83" t="s">
        <v>506</v>
      </c>
      <c r="G275" s="121" t="s">
        <v>239</v>
      </c>
      <c r="H275" s="121" t="s">
        <v>569</v>
      </c>
      <c r="I275" s="69" t="s">
        <v>248</v>
      </c>
      <c r="J275" s="77" t="s">
        <v>217</v>
      </c>
      <c r="K275" s="121" t="s">
        <v>672</v>
      </c>
      <c r="L275" s="87">
        <v>611</v>
      </c>
      <c r="M275" s="72">
        <v>180000</v>
      </c>
      <c r="N275" s="66">
        <f t="shared" si="44"/>
        <v>180000</v>
      </c>
      <c r="O275" s="137">
        <v>44711</v>
      </c>
      <c r="P275" s="72">
        <f t="shared" si="46"/>
        <v>208842</v>
      </c>
      <c r="Q275" s="72">
        <f t="shared" si="47"/>
        <v>208842</v>
      </c>
      <c r="R275" s="129">
        <f t="shared" si="48"/>
        <v>208842</v>
      </c>
      <c r="S275" s="204" t="e">
        <f t="shared" si="45"/>
        <v>#REF!</v>
      </c>
      <c r="T275" s="125"/>
      <c r="U275" s="126">
        <f t="shared" si="49"/>
        <v>580</v>
      </c>
      <c r="V275" s="127">
        <f t="shared" si="50"/>
        <v>45291</v>
      </c>
      <c r="W275" s="128">
        <f>VLOOKUP(V275,IPC!$B$9:$D$855,3,2)</f>
        <v>137.72</v>
      </c>
      <c r="X275" s="128">
        <f>VLOOKUP(O275,IPC!$B$9:$D$855,3,1)</f>
        <v>118.7</v>
      </c>
    </row>
    <row r="276" spans="1:24" s="67" customFormat="1" x14ac:dyDescent="0.25">
      <c r="A276" s="67" t="s">
        <v>76</v>
      </c>
      <c r="B276" s="134" t="s">
        <v>2237</v>
      </c>
      <c r="C276" s="224">
        <v>1</v>
      </c>
      <c r="D276" s="296" t="s">
        <v>442</v>
      </c>
      <c r="E276" s="288">
        <v>901182261</v>
      </c>
      <c r="F276" s="83" t="s">
        <v>506</v>
      </c>
      <c r="G276" s="121" t="s">
        <v>239</v>
      </c>
      <c r="H276" s="121" t="s">
        <v>569</v>
      </c>
      <c r="I276" s="69" t="s">
        <v>248</v>
      </c>
      <c r="J276" s="77" t="s">
        <v>217</v>
      </c>
      <c r="K276" s="121" t="s">
        <v>673</v>
      </c>
      <c r="L276" s="87">
        <v>632</v>
      </c>
      <c r="M276" s="72">
        <v>228000</v>
      </c>
      <c r="N276" s="66">
        <f t="shared" si="44"/>
        <v>228000</v>
      </c>
      <c r="O276" s="137">
        <v>44808</v>
      </c>
      <c r="P276" s="72">
        <f t="shared" si="46"/>
        <v>256056</v>
      </c>
      <c r="Q276" s="72">
        <f t="shared" si="47"/>
        <v>256056</v>
      </c>
      <c r="R276" s="129">
        <f t="shared" si="48"/>
        <v>256056</v>
      </c>
      <c r="S276" s="204" t="e">
        <f t="shared" si="45"/>
        <v>#REF!</v>
      </c>
      <c r="T276" s="125"/>
      <c r="U276" s="126">
        <f t="shared" si="49"/>
        <v>483</v>
      </c>
      <c r="V276" s="127">
        <f t="shared" si="50"/>
        <v>45291</v>
      </c>
      <c r="W276" s="128">
        <f>VLOOKUP(V276,IPC!$B$9:$D$855,3,2)</f>
        <v>137.72</v>
      </c>
      <c r="X276" s="128">
        <f>VLOOKUP(O276,IPC!$B$9:$D$855,3,1)</f>
        <v>122.63</v>
      </c>
    </row>
    <row r="277" spans="1:24" s="67" customFormat="1" x14ac:dyDescent="0.25">
      <c r="A277" s="67" t="s">
        <v>76</v>
      </c>
      <c r="B277" s="134" t="s">
        <v>2237</v>
      </c>
      <c r="C277" s="224">
        <v>1</v>
      </c>
      <c r="D277" s="296" t="s">
        <v>442</v>
      </c>
      <c r="E277" s="288">
        <v>901182261</v>
      </c>
      <c r="F277" s="83" t="s">
        <v>506</v>
      </c>
      <c r="G277" s="121" t="s">
        <v>239</v>
      </c>
      <c r="H277" s="121" t="s">
        <v>569</v>
      </c>
      <c r="I277" s="69" t="s">
        <v>248</v>
      </c>
      <c r="J277" s="77" t="s">
        <v>217</v>
      </c>
      <c r="K277" s="121" t="s">
        <v>674</v>
      </c>
      <c r="L277" s="87">
        <v>633</v>
      </c>
      <c r="M277" s="72">
        <v>164000</v>
      </c>
      <c r="N277" s="66">
        <f t="shared" si="44"/>
        <v>164000</v>
      </c>
      <c r="O277" s="137">
        <v>44717</v>
      </c>
      <c r="P277" s="72">
        <f t="shared" si="46"/>
        <v>189306</v>
      </c>
      <c r="Q277" s="72">
        <f t="shared" si="47"/>
        <v>189306</v>
      </c>
      <c r="R277" s="129">
        <f t="shared" si="48"/>
        <v>189306</v>
      </c>
      <c r="S277" s="204" t="e">
        <f t="shared" si="45"/>
        <v>#REF!</v>
      </c>
      <c r="T277" s="125"/>
      <c r="U277" s="126">
        <f t="shared" si="49"/>
        <v>574</v>
      </c>
      <c r="V277" s="127">
        <f t="shared" si="50"/>
        <v>45291</v>
      </c>
      <c r="W277" s="128">
        <f>VLOOKUP(V277,IPC!$B$9:$D$855,3,2)</f>
        <v>137.72</v>
      </c>
      <c r="X277" s="128">
        <f>VLOOKUP(O277,IPC!$B$9:$D$855,3,1)</f>
        <v>119.31</v>
      </c>
    </row>
    <row r="278" spans="1:24" s="67" customFormat="1" x14ac:dyDescent="0.25">
      <c r="A278" s="67" t="s">
        <v>76</v>
      </c>
      <c r="B278" s="134" t="s">
        <v>2237</v>
      </c>
      <c r="C278" s="224">
        <v>1</v>
      </c>
      <c r="D278" s="296" t="s">
        <v>442</v>
      </c>
      <c r="E278" s="288">
        <v>901182261</v>
      </c>
      <c r="F278" s="83" t="s">
        <v>506</v>
      </c>
      <c r="G278" s="121" t="s">
        <v>239</v>
      </c>
      <c r="H278" s="121" t="s">
        <v>569</v>
      </c>
      <c r="I278" s="69" t="s">
        <v>248</v>
      </c>
      <c r="J278" s="77" t="s">
        <v>217</v>
      </c>
      <c r="K278" s="121" t="s">
        <v>675</v>
      </c>
      <c r="L278" s="87">
        <v>634</v>
      </c>
      <c r="M278" s="72">
        <v>208000</v>
      </c>
      <c r="N278" s="66">
        <f t="shared" si="44"/>
        <v>208000</v>
      </c>
      <c r="O278" s="137">
        <v>44719</v>
      </c>
      <c r="P278" s="72">
        <f t="shared" si="46"/>
        <v>240095</v>
      </c>
      <c r="Q278" s="72">
        <f t="shared" si="47"/>
        <v>240095</v>
      </c>
      <c r="R278" s="129">
        <f t="shared" si="48"/>
        <v>240095</v>
      </c>
      <c r="S278" s="204" t="e">
        <f t="shared" si="45"/>
        <v>#REF!</v>
      </c>
      <c r="T278" s="125"/>
      <c r="U278" s="126">
        <f t="shared" si="49"/>
        <v>572</v>
      </c>
      <c r="V278" s="127">
        <f t="shared" si="50"/>
        <v>45291</v>
      </c>
      <c r="W278" s="128">
        <f>VLOOKUP(V278,IPC!$B$9:$D$855,3,2)</f>
        <v>137.72</v>
      </c>
      <c r="X278" s="128">
        <f>VLOOKUP(O278,IPC!$B$9:$D$855,3,1)</f>
        <v>119.31</v>
      </c>
    </row>
    <row r="279" spans="1:24" s="67" customFormat="1" x14ac:dyDescent="0.25">
      <c r="A279" s="67" t="s">
        <v>76</v>
      </c>
      <c r="B279" s="134" t="s">
        <v>2237</v>
      </c>
      <c r="C279" s="224">
        <v>1</v>
      </c>
      <c r="D279" s="296" t="s">
        <v>442</v>
      </c>
      <c r="E279" s="288">
        <v>901182261</v>
      </c>
      <c r="F279" s="83" t="s">
        <v>506</v>
      </c>
      <c r="G279" s="121" t="s">
        <v>239</v>
      </c>
      <c r="H279" s="121" t="s">
        <v>569</v>
      </c>
      <c r="I279" s="69" t="s">
        <v>248</v>
      </c>
      <c r="J279" s="77" t="s">
        <v>217</v>
      </c>
      <c r="K279" s="121" t="s">
        <v>676</v>
      </c>
      <c r="L279" s="87">
        <v>656</v>
      </c>
      <c r="M279" s="72">
        <v>813000</v>
      </c>
      <c r="N279" s="66">
        <f t="shared" si="44"/>
        <v>813000</v>
      </c>
      <c r="O279" s="137">
        <v>44728</v>
      </c>
      <c r="P279" s="72">
        <f t="shared" si="46"/>
        <v>938449</v>
      </c>
      <c r="Q279" s="72">
        <f t="shared" si="47"/>
        <v>938449</v>
      </c>
      <c r="R279" s="129">
        <f t="shared" si="48"/>
        <v>938449</v>
      </c>
      <c r="S279" s="204" t="e">
        <f t="shared" si="45"/>
        <v>#REF!</v>
      </c>
      <c r="T279" s="125"/>
      <c r="U279" s="126">
        <f t="shared" si="49"/>
        <v>563</v>
      </c>
      <c r="V279" s="127">
        <f t="shared" si="50"/>
        <v>45291</v>
      </c>
      <c r="W279" s="128">
        <f>VLOOKUP(V279,IPC!$B$9:$D$855,3,2)</f>
        <v>137.72</v>
      </c>
      <c r="X279" s="128">
        <f>VLOOKUP(O279,IPC!$B$9:$D$855,3,1)</f>
        <v>119.31</v>
      </c>
    </row>
    <row r="280" spans="1:24" s="67" customFormat="1" x14ac:dyDescent="0.25">
      <c r="A280" s="67" t="s">
        <v>76</v>
      </c>
      <c r="B280" s="134" t="s">
        <v>2237</v>
      </c>
      <c r="C280" s="224">
        <v>1</v>
      </c>
      <c r="D280" s="296" t="s">
        <v>442</v>
      </c>
      <c r="E280" s="288">
        <v>901182261</v>
      </c>
      <c r="F280" s="83" t="s">
        <v>506</v>
      </c>
      <c r="G280" s="121" t="s">
        <v>239</v>
      </c>
      <c r="H280" s="121" t="s">
        <v>569</v>
      </c>
      <c r="I280" s="69" t="s">
        <v>248</v>
      </c>
      <c r="J280" s="77" t="s">
        <v>217</v>
      </c>
      <c r="K280" s="121" t="s">
        <v>677</v>
      </c>
      <c r="L280" s="87">
        <v>677</v>
      </c>
      <c r="M280" s="72">
        <v>814000</v>
      </c>
      <c r="N280" s="66">
        <f t="shared" si="44"/>
        <v>814000</v>
      </c>
      <c r="O280" s="137">
        <v>44734</v>
      </c>
      <c r="P280" s="72">
        <f t="shared" si="46"/>
        <v>939603</v>
      </c>
      <c r="Q280" s="72">
        <f t="shared" si="47"/>
        <v>939603</v>
      </c>
      <c r="R280" s="129">
        <f t="shared" si="48"/>
        <v>939603</v>
      </c>
      <c r="S280" s="204" t="e">
        <f t="shared" si="45"/>
        <v>#REF!</v>
      </c>
      <c r="T280" s="125"/>
      <c r="U280" s="126">
        <f t="shared" si="49"/>
        <v>557</v>
      </c>
      <c r="V280" s="127">
        <f t="shared" si="50"/>
        <v>45291</v>
      </c>
      <c r="W280" s="128">
        <f>VLOOKUP(V280,IPC!$B$9:$D$855,3,2)</f>
        <v>137.72</v>
      </c>
      <c r="X280" s="128">
        <f>VLOOKUP(O280,IPC!$B$9:$D$855,3,1)</f>
        <v>119.31</v>
      </c>
    </row>
    <row r="281" spans="1:24" s="67" customFormat="1" x14ac:dyDescent="0.25">
      <c r="A281" s="67" t="s">
        <v>76</v>
      </c>
      <c r="B281" s="134" t="s">
        <v>2237</v>
      </c>
      <c r="C281" s="224">
        <v>1</v>
      </c>
      <c r="D281" s="296" t="s">
        <v>442</v>
      </c>
      <c r="E281" s="288">
        <v>901182261</v>
      </c>
      <c r="F281" s="83" t="s">
        <v>506</v>
      </c>
      <c r="G281" s="121" t="s">
        <v>239</v>
      </c>
      <c r="H281" s="121" t="s">
        <v>569</v>
      </c>
      <c r="I281" s="69" t="s">
        <v>248</v>
      </c>
      <c r="J281" s="77" t="s">
        <v>217</v>
      </c>
      <c r="K281" s="121" t="s">
        <v>678</v>
      </c>
      <c r="L281" s="87">
        <v>691</v>
      </c>
      <c r="M281" s="72">
        <v>260000</v>
      </c>
      <c r="N281" s="66">
        <f t="shared" si="44"/>
        <v>260000</v>
      </c>
      <c r="O281" s="137">
        <v>44745</v>
      </c>
      <c r="P281" s="72">
        <f t="shared" si="46"/>
        <v>297723</v>
      </c>
      <c r="Q281" s="72">
        <f t="shared" si="47"/>
        <v>297723</v>
      </c>
      <c r="R281" s="129">
        <f t="shared" si="48"/>
        <v>297723</v>
      </c>
      <c r="S281" s="204" t="e">
        <f t="shared" si="45"/>
        <v>#REF!</v>
      </c>
      <c r="T281" s="125"/>
      <c r="U281" s="126">
        <f t="shared" si="49"/>
        <v>546</v>
      </c>
      <c r="V281" s="127">
        <f t="shared" si="50"/>
        <v>45291</v>
      </c>
      <c r="W281" s="128">
        <f>VLOOKUP(V281,IPC!$B$9:$D$855,3,2)</f>
        <v>137.72</v>
      </c>
      <c r="X281" s="128">
        <f>VLOOKUP(O281,IPC!$B$9:$D$855,3,1)</f>
        <v>120.27</v>
      </c>
    </row>
    <row r="282" spans="1:24" s="67" customFormat="1" x14ac:dyDescent="0.25">
      <c r="A282" s="67" t="s">
        <v>76</v>
      </c>
      <c r="B282" s="134" t="s">
        <v>2237</v>
      </c>
      <c r="C282" s="224">
        <v>1</v>
      </c>
      <c r="D282" s="296" t="s">
        <v>442</v>
      </c>
      <c r="E282" s="288">
        <v>901182261</v>
      </c>
      <c r="F282" s="83" t="s">
        <v>506</v>
      </c>
      <c r="G282" s="121" t="s">
        <v>239</v>
      </c>
      <c r="H282" s="121" t="s">
        <v>569</v>
      </c>
      <c r="I282" s="69" t="s">
        <v>248</v>
      </c>
      <c r="J282" s="77" t="s">
        <v>217</v>
      </c>
      <c r="K282" s="121" t="s">
        <v>679</v>
      </c>
      <c r="L282" s="87">
        <v>700</v>
      </c>
      <c r="M282" s="72">
        <v>200000</v>
      </c>
      <c r="N282" s="66">
        <f t="shared" si="44"/>
        <v>200000</v>
      </c>
      <c r="O282" s="137">
        <v>44752</v>
      </c>
      <c r="P282" s="72">
        <f t="shared" si="46"/>
        <v>229018</v>
      </c>
      <c r="Q282" s="72">
        <f t="shared" si="47"/>
        <v>229018</v>
      </c>
      <c r="R282" s="129">
        <f t="shared" si="48"/>
        <v>229018</v>
      </c>
      <c r="S282" s="204" t="e">
        <f t="shared" si="45"/>
        <v>#REF!</v>
      </c>
      <c r="T282" s="125"/>
      <c r="U282" s="126">
        <f t="shared" si="49"/>
        <v>539</v>
      </c>
      <c r="V282" s="127">
        <f t="shared" si="50"/>
        <v>45291</v>
      </c>
      <c r="W282" s="128">
        <f>VLOOKUP(V282,IPC!$B$9:$D$855,3,2)</f>
        <v>137.72</v>
      </c>
      <c r="X282" s="128">
        <f>VLOOKUP(O282,IPC!$B$9:$D$855,3,1)</f>
        <v>120.27</v>
      </c>
    </row>
    <row r="283" spans="1:24" s="67" customFormat="1" x14ac:dyDescent="0.25">
      <c r="A283" s="67" t="s">
        <v>76</v>
      </c>
      <c r="B283" s="134" t="s">
        <v>2237</v>
      </c>
      <c r="C283" s="224">
        <v>1</v>
      </c>
      <c r="D283" s="296" t="s">
        <v>442</v>
      </c>
      <c r="E283" s="288">
        <v>901182261</v>
      </c>
      <c r="F283" s="83" t="s">
        <v>506</v>
      </c>
      <c r="G283" s="121" t="s">
        <v>239</v>
      </c>
      <c r="H283" s="121" t="s">
        <v>569</v>
      </c>
      <c r="I283" s="69" t="s">
        <v>248</v>
      </c>
      <c r="J283" s="77" t="s">
        <v>217</v>
      </c>
      <c r="K283" s="121" t="s">
        <v>680</v>
      </c>
      <c r="L283" s="87">
        <v>719</v>
      </c>
      <c r="M283" s="72">
        <v>544000</v>
      </c>
      <c r="N283" s="66">
        <f t="shared" si="44"/>
        <v>544000</v>
      </c>
      <c r="O283" s="137">
        <v>44759</v>
      </c>
      <c r="P283" s="72">
        <f t="shared" si="46"/>
        <v>622929</v>
      </c>
      <c r="Q283" s="72">
        <f t="shared" si="47"/>
        <v>622929</v>
      </c>
      <c r="R283" s="129">
        <f t="shared" si="48"/>
        <v>622929</v>
      </c>
      <c r="S283" s="204" t="e">
        <f t="shared" si="45"/>
        <v>#REF!</v>
      </c>
      <c r="T283" s="125"/>
      <c r="U283" s="126">
        <f t="shared" si="49"/>
        <v>532</v>
      </c>
      <c r="V283" s="127">
        <f t="shared" si="50"/>
        <v>45291</v>
      </c>
      <c r="W283" s="128">
        <f>VLOOKUP(V283,IPC!$B$9:$D$855,3,2)</f>
        <v>137.72</v>
      </c>
      <c r="X283" s="128">
        <f>VLOOKUP(O283,IPC!$B$9:$D$855,3,1)</f>
        <v>120.27</v>
      </c>
    </row>
    <row r="284" spans="1:24" s="67" customFormat="1" x14ac:dyDescent="0.25">
      <c r="A284" s="67" t="s">
        <v>76</v>
      </c>
      <c r="B284" s="134" t="s">
        <v>2237</v>
      </c>
      <c r="C284" s="224">
        <v>1</v>
      </c>
      <c r="D284" s="296" t="s">
        <v>442</v>
      </c>
      <c r="E284" s="288">
        <v>901182261</v>
      </c>
      <c r="F284" s="83" t="s">
        <v>506</v>
      </c>
      <c r="G284" s="121" t="s">
        <v>239</v>
      </c>
      <c r="H284" s="121" t="s">
        <v>569</v>
      </c>
      <c r="I284" s="69" t="s">
        <v>248</v>
      </c>
      <c r="J284" s="77" t="s">
        <v>217</v>
      </c>
      <c r="K284" s="121" t="s">
        <v>681</v>
      </c>
      <c r="L284" s="87">
        <v>731</v>
      </c>
      <c r="M284" s="72">
        <v>945000</v>
      </c>
      <c r="N284" s="66">
        <f t="shared" si="44"/>
        <v>945000</v>
      </c>
      <c r="O284" s="137">
        <v>44763</v>
      </c>
      <c r="P284" s="72">
        <f t="shared" si="46"/>
        <v>1082110</v>
      </c>
      <c r="Q284" s="72">
        <f t="shared" si="47"/>
        <v>1082110</v>
      </c>
      <c r="R284" s="129">
        <f t="shared" si="48"/>
        <v>1082110</v>
      </c>
      <c r="S284" s="204" t="e">
        <f t="shared" si="45"/>
        <v>#REF!</v>
      </c>
      <c r="T284" s="125"/>
      <c r="U284" s="126">
        <f t="shared" si="49"/>
        <v>528</v>
      </c>
      <c r="V284" s="127">
        <f t="shared" si="50"/>
        <v>45291</v>
      </c>
      <c r="W284" s="128">
        <f>VLOOKUP(V284,IPC!$B$9:$D$855,3,2)</f>
        <v>137.72</v>
      </c>
      <c r="X284" s="128">
        <f>VLOOKUP(O284,IPC!$B$9:$D$855,3,1)</f>
        <v>120.27</v>
      </c>
    </row>
    <row r="285" spans="1:24" s="67" customFormat="1" x14ac:dyDescent="0.25">
      <c r="A285" s="67" t="s">
        <v>76</v>
      </c>
      <c r="B285" s="134" t="s">
        <v>2237</v>
      </c>
      <c r="C285" s="224">
        <v>1</v>
      </c>
      <c r="D285" s="296" t="s">
        <v>442</v>
      </c>
      <c r="E285" s="288">
        <v>901182261</v>
      </c>
      <c r="F285" s="83" t="s">
        <v>506</v>
      </c>
      <c r="G285" s="121" t="s">
        <v>239</v>
      </c>
      <c r="H285" s="121" t="s">
        <v>569</v>
      </c>
      <c r="I285" s="69" t="s">
        <v>248</v>
      </c>
      <c r="J285" s="77" t="s">
        <v>217</v>
      </c>
      <c r="K285" s="121" t="s">
        <v>682</v>
      </c>
      <c r="L285" s="87">
        <v>732</v>
      </c>
      <c r="M285" s="72">
        <v>931000</v>
      </c>
      <c r="N285" s="66">
        <f t="shared" si="44"/>
        <v>931000</v>
      </c>
      <c r="O285" s="137">
        <v>44764</v>
      </c>
      <c r="P285" s="72">
        <f t="shared" si="46"/>
        <v>1066079</v>
      </c>
      <c r="Q285" s="72">
        <f t="shared" si="47"/>
        <v>1066079</v>
      </c>
      <c r="R285" s="129">
        <f t="shared" si="48"/>
        <v>1066079</v>
      </c>
      <c r="S285" s="204" t="e">
        <f t="shared" si="45"/>
        <v>#REF!</v>
      </c>
      <c r="T285" s="125"/>
      <c r="U285" s="126">
        <f t="shared" si="49"/>
        <v>527</v>
      </c>
      <c r="V285" s="127">
        <f t="shared" si="50"/>
        <v>45291</v>
      </c>
      <c r="W285" s="128">
        <f>VLOOKUP(V285,IPC!$B$9:$D$855,3,2)</f>
        <v>137.72</v>
      </c>
      <c r="X285" s="128">
        <f>VLOOKUP(O285,IPC!$B$9:$D$855,3,1)</f>
        <v>120.27</v>
      </c>
    </row>
    <row r="286" spans="1:24" s="67" customFormat="1" x14ac:dyDescent="0.25">
      <c r="A286" s="67" t="s">
        <v>76</v>
      </c>
      <c r="B286" s="134" t="s">
        <v>2237</v>
      </c>
      <c r="C286" s="224">
        <v>1</v>
      </c>
      <c r="D286" s="296" t="s">
        <v>442</v>
      </c>
      <c r="E286" s="288">
        <v>901182261</v>
      </c>
      <c r="F286" s="83" t="s">
        <v>506</v>
      </c>
      <c r="G286" s="121" t="s">
        <v>239</v>
      </c>
      <c r="H286" s="121" t="s">
        <v>569</v>
      </c>
      <c r="I286" s="69" t="s">
        <v>248</v>
      </c>
      <c r="J286" s="77" t="s">
        <v>217</v>
      </c>
      <c r="K286" s="121" t="s">
        <v>683</v>
      </c>
      <c r="L286" s="87">
        <v>759</v>
      </c>
      <c r="M286" s="72">
        <v>104000</v>
      </c>
      <c r="N286" s="66">
        <f t="shared" si="44"/>
        <v>104000</v>
      </c>
      <c r="O286" s="137">
        <v>44774</v>
      </c>
      <c r="P286" s="72">
        <f t="shared" si="46"/>
        <v>117884</v>
      </c>
      <c r="Q286" s="72">
        <f t="shared" si="47"/>
        <v>117884</v>
      </c>
      <c r="R286" s="129">
        <f t="shared" si="48"/>
        <v>117884</v>
      </c>
      <c r="S286" s="204" t="e">
        <f t="shared" si="45"/>
        <v>#REF!</v>
      </c>
      <c r="T286" s="125"/>
      <c r="U286" s="126">
        <f t="shared" si="49"/>
        <v>517</v>
      </c>
      <c r="V286" s="127">
        <f t="shared" si="50"/>
        <v>45291</v>
      </c>
      <c r="W286" s="128">
        <f>VLOOKUP(V286,IPC!$B$9:$D$855,3,2)</f>
        <v>137.72</v>
      </c>
      <c r="X286" s="128">
        <f>VLOOKUP(O286,IPC!$B$9:$D$855,3,1)</f>
        <v>121.5</v>
      </c>
    </row>
    <row r="287" spans="1:24" s="67" customFormat="1" x14ac:dyDescent="0.25">
      <c r="A287" s="67" t="s">
        <v>76</v>
      </c>
      <c r="B287" s="134" t="s">
        <v>2237</v>
      </c>
      <c r="C287" s="224">
        <v>1</v>
      </c>
      <c r="D287" s="296" t="s">
        <v>442</v>
      </c>
      <c r="E287" s="288">
        <v>901182261</v>
      </c>
      <c r="F287" s="83" t="s">
        <v>506</v>
      </c>
      <c r="G287" s="121" t="s">
        <v>239</v>
      </c>
      <c r="H287" s="121" t="s">
        <v>569</v>
      </c>
      <c r="I287" s="69" t="s">
        <v>248</v>
      </c>
      <c r="J287" s="77" t="s">
        <v>217</v>
      </c>
      <c r="K287" s="121" t="s">
        <v>684</v>
      </c>
      <c r="L287" s="87">
        <v>829</v>
      </c>
      <c r="M287" s="72">
        <v>204000</v>
      </c>
      <c r="N287" s="66">
        <f t="shared" si="44"/>
        <v>204000</v>
      </c>
      <c r="O287" s="137">
        <v>44804</v>
      </c>
      <c r="P287" s="72">
        <f t="shared" si="46"/>
        <v>231234</v>
      </c>
      <c r="Q287" s="72">
        <f t="shared" si="47"/>
        <v>231234</v>
      </c>
      <c r="R287" s="129">
        <f t="shared" si="48"/>
        <v>231234</v>
      </c>
      <c r="S287" s="204" t="e">
        <f t="shared" si="45"/>
        <v>#REF!</v>
      </c>
      <c r="T287" s="125"/>
      <c r="U287" s="126">
        <f t="shared" si="49"/>
        <v>487</v>
      </c>
      <c r="V287" s="127">
        <f t="shared" si="50"/>
        <v>45291</v>
      </c>
      <c r="W287" s="128">
        <f>VLOOKUP(V287,IPC!$B$9:$D$855,3,2)</f>
        <v>137.72</v>
      </c>
      <c r="X287" s="128">
        <f>VLOOKUP(O287,IPC!$B$9:$D$855,3,1)</f>
        <v>121.5</v>
      </c>
    </row>
    <row r="288" spans="1:24" s="67" customFormat="1" x14ac:dyDescent="0.25">
      <c r="A288" s="67" t="s">
        <v>76</v>
      </c>
      <c r="B288" s="134" t="s">
        <v>2237</v>
      </c>
      <c r="C288" s="224">
        <v>1</v>
      </c>
      <c r="D288" s="296" t="s">
        <v>442</v>
      </c>
      <c r="E288" s="288">
        <v>901182261</v>
      </c>
      <c r="F288" s="83" t="s">
        <v>506</v>
      </c>
      <c r="G288" s="121" t="s">
        <v>239</v>
      </c>
      <c r="H288" s="121" t="s">
        <v>569</v>
      </c>
      <c r="I288" s="69" t="s">
        <v>248</v>
      </c>
      <c r="J288" s="77" t="s">
        <v>217</v>
      </c>
      <c r="K288" s="121" t="s">
        <v>685</v>
      </c>
      <c r="L288" s="87">
        <v>830</v>
      </c>
      <c r="M288" s="72">
        <v>230000</v>
      </c>
      <c r="N288" s="66">
        <f t="shared" si="44"/>
        <v>230000</v>
      </c>
      <c r="O288" s="137">
        <v>44804</v>
      </c>
      <c r="P288" s="72">
        <f t="shared" si="46"/>
        <v>260705</v>
      </c>
      <c r="Q288" s="72">
        <f t="shared" si="47"/>
        <v>260705</v>
      </c>
      <c r="R288" s="129">
        <f t="shared" si="48"/>
        <v>260705</v>
      </c>
      <c r="S288" s="204" t="e">
        <f t="shared" si="45"/>
        <v>#REF!</v>
      </c>
      <c r="T288" s="125"/>
      <c r="U288" s="126">
        <f t="shared" si="49"/>
        <v>487</v>
      </c>
      <c r="V288" s="127">
        <f t="shared" si="50"/>
        <v>45291</v>
      </c>
      <c r="W288" s="128">
        <f>VLOOKUP(V288,IPC!$B$9:$D$855,3,2)</f>
        <v>137.72</v>
      </c>
      <c r="X288" s="128">
        <f>VLOOKUP(O288,IPC!$B$9:$D$855,3,1)</f>
        <v>121.5</v>
      </c>
    </row>
    <row r="289" spans="1:26" s="67" customFormat="1" x14ac:dyDescent="0.25">
      <c r="A289" s="67" t="s">
        <v>76</v>
      </c>
      <c r="B289" s="134" t="s">
        <v>2237</v>
      </c>
      <c r="C289" s="224">
        <v>1</v>
      </c>
      <c r="D289" s="296" t="s">
        <v>442</v>
      </c>
      <c r="E289" s="288">
        <v>901182261</v>
      </c>
      <c r="F289" s="83" t="s">
        <v>506</v>
      </c>
      <c r="G289" s="121" t="s">
        <v>239</v>
      </c>
      <c r="H289" s="121" t="s">
        <v>569</v>
      </c>
      <c r="I289" s="69" t="s">
        <v>248</v>
      </c>
      <c r="J289" s="77" t="s">
        <v>217</v>
      </c>
      <c r="K289" s="121" t="s">
        <v>686</v>
      </c>
      <c r="L289" s="87">
        <v>892</v>
      </c>
      <c r="M289" s="72">
        <v>1155000</v>
      </c>
      <c r="N289" s="66">
        <f t="shared" si="44"/>
        <v>1155000</v>
      </c>
      <c r="O289" s="137">
        <v>44837</v>
      </c>
      <c r="P289" s="72">
        <f t="shared" si="46"/>
        <v>1287884</v>
      </c>
      <c r="Q289" s="72">
        <f t="shared" si="47"/>
        <v>1287884</v>
      </c>
      <c r="R289" s="129">
        <f t="shared" si="48"/>
        <v>1287884</v>
      </c>
      <c r="S289" s="204" t="e">
        <f t="shared" si="45"/>
        <v>#REF!</v>
      </c>
      <c r="T289" s="125"/>
      <c r="U289" s="126">
        <f t="shared" si="49"/>
        <v>454</v>
      </c>
      <c r="V289" s="127">
        <f t="shared" si="50"/>
        <v>45291</v>
      </c>
      <c r="W289" s="128">
        <f>VLOOKUP(V289,IPC!$B$9:$D$855,3,2)</f>
        <v>137.72</v>
      </c>
      <c r="X289" s="128">
        <f>VLOOKUP(O289,IPC!$B$9:$D$855,3,1)</f>
        <v>123.51</v>
      </c>
    </row>
    <row r="290" spans="1:26" s="67" customFormat="1" x14ac:dyDescent="0.25">
      <c r="A290" s="67" t="s">
        <v>76</v>
      </c>
      <c r="B290" s="134" t="s">
        <v>2237</v>
      </c>
      <c r="C290" s="224">
        <v>1</v>
      </c>
      <c r="D290" s="296" t="s">
        <v>442</v>
      </c>
      <c r="E290" s="288">
        <v>901182261</v>
      </c>
      <c r="F290" s="83" t="s">
        <v>506</v>
      </c>
      <c r="G290" s="121" t="s">
        <v>239</v>
      </c>
      <c r="H290" s="121" t="s">
        <v>569</v>
      </c>
      <c r="I290" s="69" t="s">
        <v>248</v>
      </c>
      <c r="J290" s="77" t="s">
        <v>217</v>
      </c>
      <c r="K290" s="121" t="s">
        <v>687</v>
      </c>
      <c r="L290" s="87">
        <v>893</v>
      </c>
      <c r="M290" s="72">
        <v>113000</v>
      </c>
      <c r="N290" s="66">
        <f t="shared" si="44"/>
        <v>113000</v>
      </c>
      <c r="O290" s="137">
        <v>44837</v>
      </c>
      <c r="P290" s="72">
        <f t="shared" si="46"/>
        <v>126001</v>
      </c>
      <c r="Q290" s="72">
        <f t="shared" si="47"/>
        <v>126001</v>
      </c>
      <c r="R290" s="129">
        <f t="shared" si="48"/>
        <v>126001</v>
      </c>
      <c r="S290" s="204" t="e">
        <f t="shared" si="45"/>
        <v>#REF!</v>
      </c>
      <c r="T290" s="125"/>
      <c r="U290" s="126">
        <f t="shared" si="49"/>
        <v>454</v>
      </c>
      <c r="V290" s="127">
        <f t="shared" si="50"/>
        <v>45291</v>
      </c>
      <c r="W290" s="128">
        <f>VLOOKUP(V290,IPC!$B$9:$D$855,3,2)</f>
        <v>137.72</v>
      </c>
      <c r="X290" s="128">
        <f>VLOOKUP(O290,IPC!$B$9:$D$855,3,1)</f>
        <v>123.51</v>
      </c>
    </row>
    <row r="291" spans="1:26" s="67" customFormat="1" x14ac:dyDescent="0.25">
      <c r="A291" s="67" t="s">
        <v>76</v>
      </c>
      <c r="B291" s="134" t="s">
        <v>2237</v>
      </c>
      <c r="C291" s="224">
        <v>1</v>
      </c>
      <c r="D291" s="296" t="s">
        <v>442</v>
      </c>
      <c r="E291" s="288">
        <v>901182261</v>
      </c>
      <c r="F291" s="83" t="s">
        <v>506</v>
      </c>
      <c r="G291" s="121" t="s">
        <v>239</v>
      </c>
      <c r="H291" s="121" t="s">
        <v>569</v>
      </c>
      <c r="I291" s="69" t="s">
        <v>248</v>
      </c>
      <c r="J291" s="77" t="s">
        <v>217</v>
      </c>
      <c r="K291" s="121" t="s">
        <v>688</v>
      </c>
      <c r="L291" s="87">
        <v>908</v>
      </c>
      <c r="M291" s="72">
        <v>1295000</v>
      </c>
      <c r="N291" s="66">
        <f t="shared" si="44"/>
        <v>1295000</v>
      </c>
      <c r="O291" s="137">
        <v>44844</v>
      </c>
      <c r="P291" s="72">
        <f t="shared" si="46"/>
        <v>1443992</v>
      </c>
      <c r="Q291" s="72">
        <f t="shared" si="47"/>
        <v>1443992</v>
      </c>
      <c r="R291" s="129">
        <f t="shared" si="48"/>
        <v>1443992</v>
      </c>
      <c r="S291" s="204" t="e">
        <f t="shared" si="45"/>
        <v>#REF!</v>
      </c>
      <c r="T291" s="125"/>
      <c r="U291" s="126">
        <f t="shared" si="49"/>
        <v>447</v>
      </c>
      <c r="V291" s="127">
        <f t="shared" si="50"/>
        <v>45291</v>
      </c>
      <c r="W291" s="128">
        <f>VLOOKUP(V291,IPC!$B$9:$D$855,3,2)</f>
        <v>137.72</v>
      </c>
      <c r="X291" s="128">
        <f>VLOOKUP(O291,IPC!$B$9:$D$855,3,1)</f>
        <v>123.51</v>
      </c>
    </row>
    <row r="292" spans="1:26" s="67" customFormat="1" x14ac:dyDescent="0.25">
      <c r="A292" s="67" t="s">
        <v>76</v>
      </c>
      <c r="B292" s="134" t="s">
        <v>2237</v>
      </c>
      <c r="C292" s="224">
        <v>1</v>
      </c>
      <c r="D292" s="296" t="s">
        <v>442</v>
      </c>
      <c r="E292" s="288">
        <v>901182261</v>
      </c>
      <c r="F292" s="83" t="s">
        <v>506</v>
      </c>
      <c r="G292" s="121" t="s">
        <v>239</v>
      </c>
      <c r="H292" s="121" t="s">
        <v>569</v>
      </c>
      <c r="I292" s="69" t="s">
        <v>248</v>
      </c>
      <c r="J292" s="77" t="s">
        <v>217</v>
      </c>
      <c r="K292" s="121" t="s">
        <v>689</v>
      </c>
      <c r="L292" s="87">
        <v>909</v>
      </c>
      <c r="M292" s="72">
        <v>1490000</v>
      </c>
      <c r="N292" s="66">
        <f t="shared" si="44"/>
        <v>1490000</v>
      </c>
      <c r="O292" s="137">
        <v>44844</v>
      </c>
      <c r="P292" s="72">
        <f t="shared" si="46"/>
        <v>1661427</v>
      </c>
      <c r="Q292" s="72">
        <f t="shared" si="47"/>
        <v>1661427</v>
      </c>
      <c r="R292" s="129">
        <f t="shared" si="48"/>
        <v>1661427</v>
      </c>
      <c r="S292" s="204" t="e">
        <f t="shared" si="45"/>
        <v>#REF!</v>
      </c>
      <c r="T292" s="125"/>
      <c r="U292" s="126">
        <f t="shared" si="49"/>
        <v>447</v>
      </c>
      <c r="V292" s="127">
        <f t="shared" si="50"/>
        <v>45291</v>
      </c>
      <c r="W292" s="128">
        <f>VLOOKUP(V292,IPC!$B$9:$D$855,3,2)</f>
        <v>137.72</v>
      </c>
      <c r="X292" s="128">
        <f>VLOOKUP(O292,IPC!$B$9:$D$855,3,1)</f>
        <v>123.51</v>
      </c>
    </row>
    <row r="293" spans="1:26" s="67" customFormat="1" x14ac:dyDescent="0.25">
      <c r="A293" s="67" t="s">
        <v>76</v>
      </c>
      <c r="B293" s="134" t="s">
        <v>2237</v>
      </c>
      <c r="C293" s="224">
        <v>1</v>
      </c>
      <c r="D293" s="296" t="s">
        <v>442</v>
      </c>
      <c r="E293" s="288">
        <v>901182261</v>
      </c>
      <c r="F293" s="83" t="s">
        <v>506</v>
      </c>
      <c r="G293" s="121" t="s">
        <v>239</v>
      </c>
      <c r="H293" s="121" t="s">
        <v>569</v>
      </c>
      <c r="I293" s="69" t="s">
        <v>248</v>
      </c>
      <c r="J293" s="77" t="s">
        <v>217</v>
      </c>
      <c r="K293" s="121" t="s">
        <v>690</v>
      </c>
      <c r="L293" s="87">
        <v>965</v>
      </c>
      <c r="M293" s="72">
        <v>1525000</v>
      </c>
      <c r="N293" s="66">
        <f t="shared" si="44"/>
        <v>1525000</v>
      </c>
      <c r="O293" s="137">
        <v>44867</v>
      </c>
      <c r="P293" s="72">
        <f t="shared" si="46"/>
        <v>1687474</v>
      </c>
      <c r="Q293" s="72">
        <f t="shared" si="47"/>
        <v>1687474</v>
      </c>
      <c r="R293" s="129">
        <f t="shared" si="48"/>
        <v>1687474</v>
      </c>
      <c r="S293" s="204" t="e">
        <f t="shared" si="45"/>
        <v>#REF!</v>
      </c>
      <c r="T293" s="125"/>
      <c r="U293" s="126">
        <f t="shared" si="49"/>
        <v>424</v>
      </c>
      <c r="V293" s="127">
        <f t="shared" si="50"/>
        <v>45291</v>
      </c>
      <c r="W293" s="128">
        <f>VLOOKUP(V293,IPC!$B$9:$D$855,3,2)</f>
        <v>137.72</v>
      </c>
      <c r="X293" s="128">
        <f>VLOOKUP(O293,IPC!$B$9:$D$855,3,1)</f>
        <v>124.46</v>
      </c>
    </row>
    <row r="294" spans="1:26" s="67" customFormat="1" x14ac:dyDescent="0.25">
      <c r="A294" s="67" t="s">
        <v>76</v>
      </c>
      <c r="B294" s="134" t="s">
        <v>2237</v>
      </c>
      <c r="C294" s="224">
        <v>1</v>
      </c>
      <c r="D294" s="296" t="s">
        <v>442</v>
      </c>
      <c r="E294" s="288">
        <v>901182261</v>
      </c>
      <c r="F294" s="83" t="s">
        <v>506</v>
      </c>
      <c r="G294" s="121" t="s">
        <v>239</v>
      </c>
      <c r="H294" s="121" t="s">
        <v>569</v>
      </c>
      <c r="I294" s="69" t="s">
        <v>248</v>
      </c>
      <c r="J294" s="77" t="s">
        <v>217</v>
      </c>
      <c r="K294" s="121" t="s">
        <v>691</v>
      </c>
      <c r="L294" s="87">
        <v>966</v>
      </c>
      <c r="M294" s="72">
        <v>96000</v>
      </c>
      <c r="N294" s="66">
        <f t="shared" si="44"/>
        <v>96000</v>
      </c>
      <c r="O294" s="137">
        <v>44867</v>
      </c>
      <c r="P294" s="72">
        <f t="shared" si="46"/>
        <v>106228</v>
      </c>
      <c r="Q294" s="72">
        <f t="shared" si="47"/>
        <v>106228</v>
      </c>
      <c r="R294" s="129">
        <f t="shared" si="48"/>
        <v>106228</v>
      </c>
      <c r="S294" s="204" t="e">
        <f t="shared" si="45"/>
        <v>#REF!</v>
      </c>
      <c r="T294" s="125"/>
      <c r="U294" s="126">
        <f t="shared" si="49"/>
        <v>424</v>
      </c>
      <c r="V294" s="127">
        <f t="shared" si="50"/>
        <v>45291</v>
      </c>
      <c r="W294" s="128">
        <f>VLOOKUP(V294,IPC!$B$9:$D$855,3,2)</f>
        <v>137.72</v>
      </c>
      <c r="X294" s="128">
        <f>VLOOKUP(O294,IPC!$B$9:$D$855,3,1)</f>
        <v>124.46</v>
      </c>
    </row>
    <row r="295" spans="1:26" s="67" customFormat="1" hidden="1" x14ac:dyDescent="0.25">
      <c r="A295" s="67" t="s">
        <v>76</v>
      </c>
      <c r="B295" s="134" t="s">
        <v>42</v>
      </c>
      <c r="C295" s="224">
        <v>2</v>
      </c>
      <c r="D295" s="296" t="s">
        <v>443</v>
      </c>
      <c r="E295" s="288">
        <v>860026442</v>
      </c>
      <c r="F295" s="83" t="s">
        <v>507</v>
      </c>
      <c r="G295" s="121" t="s">
        <v>108</v>
      </c>
      <c r="H295" s="121" t="s">
        <v>570</v>
      </c>
      <c r="I295" s="69" t="s">
        <v>248</v>
      </c>
      <c r="J295" s="77" t="s">
        <v>217</v>
      </c>
      <c r="K295" s="121" t="s">
        <v>692</v>
      </c>
      <c r="L295" s="87">
        <v>58263619</v>
      </c>
      <c r="M295" s="72">
        <v>5125200</v>
      </c>
      <c r="N295" s="66">
        <f t="shared" si="44"/>
        <v>5125200</v>
      </c>
      <c r="O295" s="137">
        <v>44616</v>
      </c>
      <c r="P295" s="72">
        <f t="shared" si="46"/>
        <v>6131896</v>
      </c>
      <c r="Q295" s="72">
        <f t="shared" si="47"/>
        <v>6131896</v>
      </c>
      <c r="R295" s="129">
        <f t="shared" si="48"/>
        <v>6131896</v>
      </c>
      <c r="S295" s="204" t="e">
        <f t="shared" si="45"/>
        <v>#REF!</v>
      </c>
      <c r="T295" s="125"/>
      <c r="U295" s="126">
        <f t="shared" si="49"/>
        <v>675</v>
      </c>
      <c r="V295" s="127">
        <f t="shared" si="50"/>
        <v>45291</v>
      </c>
      <c r="W295" s="128">
        <f>VLOOKUP(V295,IPC!$B$9:$D$855,3,2)</f>
        <v>137.72</v>
      </c>
      <c r="X295" s="128">
        <f>VLOOKUP(O295,IPC!$B$9:$D$855,3,1)</f>
        <v>115.11</v>
      </c>
    </row>
    <row r="296" spans="1:26" s="67" customFormat="1" x14ac:dyDescent="0.25">
      <c r="A296" s="67" t="s">
        <v>76</v>
      </c>
      <c r="B296" s="134" t="s">
        <v>2237</v>
      </c>
      <c r="C296" s="224">
        <v>3</v>
      </c>
      <c r="D296" s="296" t="s">
        <v>444</v>
      </c>
      <c r="E296" s="288">
        <v>72288260</v>
      </c>
      <c r="F296" s="83" t="s">
        <v>508</v>
      </c>
      <c r="G296" s="121" t="s">
        <v>239</v>
      </c>
      <c r="H296" s="121" t="s">
        <v>571</v>
      </c>
      <c r="I296" s="69" t="s">
        <v>248</v>
      </c>
      <c r="J296" s="77" t="s">
        <v>217</v>
      </c>
      <c r="K296" s="121" t="s">
        <v>1897</v>
      </c>
      <c r="L296" s="87">
        <v>2433</v>
      </c>
      <c r="M296" s="72">
        <v>1891500</v>
      </c>
      <c r="N296" s="66">
        <f t="shared" si="44"/>
        <v>0</v>
      </c>
      <c r="O296" s="137">
        <v>45290</v>
      </c>
      <c r="P296" s="72">
        <f t="shared" si="46"/>
        <v>0</v>
      </c>
      <c r="Q296" s="72">
        <f t="shared" si="47"/>
        <v>1891500</v>
      </c>
      <c r="R296" s="129">
        <f t="shared" si="48"/>
        <v>1891500</v>
      </c>
      <c r="S296" s="204" t="e">
        <f t="shared" si="45"/>
        <v>#REF!</v>
      </c>
      <c r="T296" s="125"/>
      <c r="U296" s="126">
        <f t="shared" si="49"/>
        <v>1</v>
      </c>
      <c r="V296" s="127">
        <f t="shared" si="50"/>
        <v>45291</v>
      </c>
      <c r="W296" s="128">
        <f>VLOOKUP(V296,IPC!$B$9:$D$855,3,2)</f>
        <v>137.72</v>
      </c>
      <c r="X296" s="128">
        <f>VLOOKUP(O296,IPC!$B$9:$D$855,3,1)</f>
        <v>137.72</v>
      </c>
    </row>
    <row r="297" spans="1:26" s="67" customFormat="1" x14ac:dyDescent="0.25">
      <c r="A297" s="67" t="s">
        <v>76</v>
      </c>
      <c r="B297" s="134" t="s">
        <v>2237</v>
      </c>
      <c r="C297" s="224">
        <v>3</v>
      </c>
      <c r="D297" s="296" t="s">
        <v>444</v>
      </c>
      <c r="E297" s="288">
        <v>72288260</v>
      </c>
      <c r="F297" s="83" t="s">
        <v>508</v>
      </c>
      <c r="G297" s="121" t="s">
        <v>239</v>
      </c>
      <c r="H297" s="121" t="s">
        <v>571</v>
      </c>
      <c r="I297" s="69" t="s">
        <v>248</v>
      </c>
      <c r="J297" s="77" t="s">
        <v>217</v>
      </c>
      <c r="K297" s="121" t="s">
        <v>1898</v>
      </c>
      <c r="L297" s="87">
        <v>2455</v>
      </c>
      <c r="M297" s="72">
        <v>4400175</v>
      </c>
      <c r="N297" s="66">
        <f t="shared" si="44"/>
        <v>0</v>
      </c>
      <c r="O297" s="137">
        <v>45290</v>
      </c>
      <c r="P297" s="72">
        <f t="shared" si="46"/>
        <v>0</v>
      </c>
      <c r="Q297" s="72">
        <f t="shared" si="47"/>
        <v>4400175</v>
      </c>
      <c r="R297" s="129">
        <f t="shared" si="48"/>
        <v>4400175</v>
      </c>
      <c r="S297" s="204" t="e">
        <f t="shared" si="45"/>
        <v>#REF!</v>
      </c>
      <c r="T297" s="125"/>
      <c r="U297" s="126">
        <f t="shared" si="49"/>
        <v>1</v>
      </c>
      <c r="V297" s="127">
        <f t="shared" si="50"/>
        <v>45291</v>
      </c>
      <c r="W297" s="128">
        <f>VLOOKUP(V297,IPC!$B$9:$D$855,3,2)</f>
        <v>137.72</v>
      </c>
      <c r="X297" s="128">
        <f>VLOOKUP(O297,IPC!$B$9:$D$855,3,1)</f>
        <v>137.72</v>
      </c>
    </row>
    <row r="298" spans="1:26" s="67" customFormat="1" x14ac:dyDescent="0.25">
      <c r="A298" s="67" t="s">
        <v>76</v>
      </c>
      <c r="B298" s="134" t="s">
        <v>2237</v>
      </c>
      <c r="C298" s="224">
        <v>3</v>
      </c>
      <c r="D298" s="296" t="s">
        <v>444</v>
      </c>
      <c r="E298" s="288">
        <v>72288260</v>
      </c>
      <c r="F298" s="83" t="s">
        <v>508</v>
      </c>
      <c r="G298" s="121" t="s">
        <v>239</v>
      </c>
      <c r="H298" s="121" t="s">
        <v>571</v>
      </c>
      <c r="I298" s="69" t="s">
        <v>248</v>
      </c>
      <c r="J298" s="77" t="s">
        <v>217</v>
      </c>
      <c r="K298" s="121" t="s">
        <v>1899</v>
      </c>
      <c r="L298" s="87">
        <v>2465</v>
      </c>
      <c r="M298" s="72">
        <v>1062750</v>
      </c>
      <c r="N298" s="66">
        <f t="shared" si="44"/>
        <v>0</v>
      </c>
      <c r="O298" s="137">
        <v>45290</v>
      </c>
      <c r="P298" s="72">
        <f t="shared" si="46"/>
        <v>0</v>
      </c>
      <c r="Q298" s="72">
        <f t="shared" si="47"/>
        <v>1062750</v>
      </c>
      <c r="R298" s="129">
        <f t="shared" si="48"/>
        <v>1062750</v>
      </c>
      <c r="S298" s="204" t="e">
        <f t="shared" si="45"/>
        <v>#REF!</v>
      </c>
      <c r="T298" s="125"/>
      <c r="U298" s="126">
        <f t="shared" si="49"/>
        <v>1</v>
      </c>
      <c r="V298" s="127">
        <f t="shared" si="50"/>
        <v>45291</v>
      </c>
      <c r="W298" s="128">
        <f>VLOOKUP(V298,IPC!$B$9:$D$855,3,2)</f>
        <v>137.72</v>
      </c>
      <c r="X298" s="128">
        <f>VLOOKUP(O298,IPC!$B$9:$D$855,3,1)</f>
        <v>137.72</v>
      </c>
    </row>
    <row r="299" spans="1:26" s="67" customFormat="1" x14ac:dyDescent="0.25">
      <c r="A299" s="67" t="s">
        <v>76</v>
      </c>
      <c r="B299" s="134" t="s">
        <v>2237</v>
      </c>
      <c r="C299" s="224">
        <v>3</v>
      </c>
      <c r="D299" s="296" t="s">
        <v>444</v>
      </c>
      <c r="E299" s="288">
        <v>72288260</v>
      </c>
      <c r="F299" s="83" t="s">
        <v>1881</v>
      </c>
      <c r="G299" s="121" t="s">
        <v>239</v>
      </c>
      <c r="H299" s="121" t="s">
        <v>571</v>
      </c>
      <c r="I299" s="69" t="s">
        <v>248</v>
      </c>
      <c r="J299" s="77" t="s">
        <v>217</v>
      </c>
      <c r="K299" s="121" t="s">
        <v>1942</v>
      </c>
      <c r="L299" s="87">
        <v>40923</v>
      </c>
      <c r="M299" s="72">
        <v>333540</v>
      </c>
      <c r="N299" s="66">
        <f>IF(U299&gt;1,M299,0)</f>
        <v>333540</v>
      </c>
      <c r="O299" s="137">
        <v>45265</v>
      </c>
      <c r="P299" s="72">
        <f>IFERROR(ROUND((N299*(W299/X299)),0),0)</f>
        <v>333540</v>
      </c>
      <c r="Q299" s="72">
        <f>+P299-N299+M299</f>
        <v>333540</v>
      </c>
      <c r="R299" s="129">
        <f>+Q299</f>
        <v>333540</v>
      </c>
      <c r="S299" s="204" t="e">
        <f t="shared" si="45"/>
        <v>#REF!</v>
      </c>
      <c r="T299" s="125"/>
      <c r="U299" s="126">
        <f>+$U$7-O299</f>
        <v>26</v>
      </c>
      <c r="V299" s="127">
        <f t="shared" si="50"/>
        <v>45291</v>
      </c>
      <c r="W299" s="128">
        <f>VLOOKUP(V299,IPC!$B$9:$D$855,3,2)</f>
        <v>137.72</v>
      </c>
      <c r="X299" s="128">
        <f>VLOOKUP(O299,IPC!$B$9:$D$855,3,1)</f>
        <v>137.72</v>
      </c>
      <c r="Z299" s="67" t="s">
        <v>2222</v>
      </c>
    </row>
    <row r="300" spans="1:26" s="67" customFormat="1" x14ac:dyDescent="0.25">
      <c r="A300" s="67" t="s">
        <v>76</v>
      </c>
      <c r="B300" s="134" t="s">
        <v>2237</v>
      </c>
      <c r="C300" s="224">
        <v>4</v>
      </c>
      <c r="D300" s="296" t="s">
        <v>445</v>
      </c>
      <c r="E300" s="288">
        <v>900728992</v>
      </c>
      <c r="F300" s="83" t="s">
        <v>509</v>
      </c>
      <c r="G300" s="121" t="s">
        <v>239</v>
      </c>
      <c r="H300" s="121" t="s">
        <v>572</v>
      </c>
      <c r="I300" s="69" t="s">
        <v>248</v>
      </c>
      <c r="J300" s="77" t="s">
        <v>217</v>
      </c>
      <c r="K300" s="121" t="s">
        <v>694</v>
      </c>
      <c r="L300" s="87">
        <v>489</v>
      </c>
      <c r="M300" s="72">
        <v>570240</v>
      </c>
      <c r="N300" s="66">
        <f t="shared" si="44"/>
        <v>570240</v>
      </c>
      <c r="O300" s="137">
        <v>44734</v>
      </c>
      <c r="P300" s="72">
        <f t="shared" si="46"/>
        <v>658230</v>
      </c>
      <c r="Q300" s="72">
        <f t="shared" si="47"/>
        <v>658230</v>
      </c>
      <c r="R300" s="129">
        <f t="shared" si="48"/>
        <v>658230</v>
      </c>
      <c r="S300" s="204" t="e">
        <f t="shared" si="45"/>
        <v>#REF!</v>
      </c>
      <c r="T300" s="125"/>
      <c r="U300" s="126">
        <f t="shared" si="49"/>
        <v>557</v>
      </c>
      <c r="V300" s="127">
        <f t="shared" si="50"/>
        <v>45291</v>
      </c>
      <c r="W300" s="128">
        <f>VLOOKUP(V300,IPC!$B$9:$D$855,3,2)</f>
        <v>137.72</v>
      </c>
      <c r="X300" s="128">
        <f>VLOOKUP(O300,IPC!$B$9:$D$855,3,1)</f>
        <v>119.31</v>
      </c>
    </row>
    <row r="301" spans="1:26" s="67" customFormat="1" x14ac:dyDescent="0.25">
      <c r="A301" s="67" t="s">
        <v>76</v>
      </c>
      <c r="B301" s="134" t="s">
        <v>2237</v>
      </c>
      <c r="C301" s="224">
        <v>4</v>
      </c>
      <c r="D301" s="296" t="s">
        <v>445</v>
      </c>
      <c r="E301" s="288">
        <v>900728992</v>
      </c>
      <c r="F301" s="83" t="s">
        <v>509</v>
      </c>
      <c r="G301" s="121" t="s">
        <v>239</v>
      </c>
      <c r="H301" s="121" t="s">
        <v>572</v>
      </c>
      <c r="I301" s="69" t="s">
        <v>248</v>
      </c>
      <c r="J301" s="77" t="s">
        <v>217</v>
      </c>
      <c r="K301" s="121" t="s">
        <v>695</v>
      </c>
      <c r="L301" s="87">
        <v>505</v>
      </c>
      <c r="M301" s="72">
        <v>570240</v>
      </c>
      <c r="N301" s="66">
        <f t="shared" si="44"/>
        <v>570240</v>
      </c>
      <c r="O301" s="137">
        <v>44749</v>
      </c>
      <c r="P301" s="72">
        <f t="shared" si="46"/>
        <v>652976</v>
      </c>
      <c r="Q301" s="72">
        <f t="shared" si="47"/>
        <v>652976</v>
      </c>
      <c r="R301" s="129">
        <f t="shared" si="48"/>
        <v>652976</v>
      </c>
      <c r="S301" s="204" t="e">
        <f t="shared" si="45"/>
        <v>#REF!</v>
      </c>
      <c r="T301" s="125"/>
      <c r="U301" s="126">
        <f t="shared" si="49"/>
        <v>542</v>
      </c>
      <c r="V301" s="127">
        <f t="shared" si="50"/>
        <v>45291</v>
      </c>
      <c r="W301" s="128">
        <f>VLOOKUP(V301,IPC!$B$9:$D$855,3,2)</f>
        <v>137.72</v>
      </c>
      <c r="X301" s="128">
        <f>VLOOKUP(O301,IPC!$B$9:$D$855,3,1)</f>
        <v>120.27</v>
      </c>
    </row>
    <row r="302" spans="1:26" s="67" customFormat="1" x14ac:dyDescent="0.25">
      <c r="A302" s="67" t="s">
        <v>76</v>
      </c>
      <c r="B302" s="134" t="s">
        <v>2237</v>
      </c>
      <c r="C302" s="224">
        <v>4</v>
      </c>
      <c r="D302" s="296" t="s">
        <v>445</v>
      </c>
      <c r="E302" s="288">
        <v>900728992</v>
      </c>
      <c r="F302" s="83" t="s">
        <v>509</v>
      </c>
      <c r="G302" s="121" t="s">
        <v>239</v>
      </c>
      <c r="H302" s="121" t="s">
        <v>572</v>
      </c>
      <c r="I302" s="69" t="s">
        <v>248</v>
      </c>
      <c r="J302" s="77" t="s">
        <v>217</v>
      </c>
      <c r="K302" s="121" t="s">
        <v>1900</v>
      </c>
      <c r="L302" s="87">
        <v>867</v>
      </c>
      <c r="M302" s="72">
        <v>712800</v>
      </c>
      <c r="N302" s="66">
        <f t="shared" si="44"/>
        <v>712800</v>
      </c>
      <c r="O302" s="137">
        <v>45199</v>
      </c>
      <c r="P302" s="72">
        <f t="shared" si="46"/>
        <v>721231</v>
      </c>
      <c r="Q302" s="72">
        <f t="shared" si="47"/>
        <v>721231</v>
      </c>
      <c r="R302" s="129">
        <f t="shared" si="48"/>
        <v>721231</v>
      </c>
      <c r="S302" s="204" t="e">
        <f t="shared" si="45"/>
        <v>#REF!</v>
      </c>
      <c r="T302" s="125"/>
      <c r="U302" s="126">
        <f t="shared" si="49"/>
        <v>92</v>
      </c>
      <c r="V302" s="127">
        <f t="shared" si="50"/>
        <v>45291</v>
      </c>
      <c r="W302" s="128">
        <f>VLOOKUP(V302,IPC!$B$9:$D$855,3,2)</f>
        <v>137.72</v>
      </c>
      <c r="X302" s="128">
        <f>VLOOKUP(O302,IPC!$B$9:$D$855,3,1)</f>
        <v>136.11000000000001</v>
      </c>
    </row>
    <row r="303" spans="1:26" s="67" customFormat="1" ht="26.4" hidden="1" x14ac:dyDescent="0.25">
      <c r="A303" s="67" t="s">
        <v>76</v>
      </c>
      <c r="B303" s="134" t="s">
        <v>42</v>
      </c>
      <c r="C303" s="224">
        <v>5</v>
      </c>
      <c r="D303" s="296" t="s">
        <v>446</v>
      </c>
      <c r="E303" s="288">
        <v>900269024</v>
      </c>
      <c r="F303" s="83" t="s">
        <v>510</v>
      </c>
      <c r="G303" s="121" t="s">
        <v>239</v>
      </c>
      <c r="H303" s="121" t="s">
        <v>573</v>
      </c>
      <c r="I303" s="69" t="s">
        <v>248</v>
      </c>
      <c r="J303" s="77" t="s">
        <v>217</v>
      </c>
      <c r="K303" s="121" t="s">
        <v>696</v>
      </c>
      <c r="L303" s="87">
        <v>3098</v>
      </c>
      <c r="M303" s="72">
        <v>3927131</v>
      </c>
      <c r="N303" s="66">
        <f t="shared" si="44"/>
        <v>3927131</v>
      </c>
      <c r="O303" s="137">
        <v>44699</v>
      </c>
      <c r="P303" s="72">
        <f t="shared" si="46"/>
        <v>4556398</v>
      </c>
      <c r="Q303" s="72">
        <f t="shared" si="47"/>
        <v>4556398</v>
      </c>
      <c r="R303" s="129">
        <f t="shared" si="48"/>
        <v>4556398</v>
      </c>
      <c r="S303" s="204" t="e">
        <f t="shared" si="45"/>
        <v>#REF!</v>
      </c>
      <c r="T303" s="125"/>
      <c r="U303" s="126">
        <f t="shared" si="49"/>
        <v>592</v>
      </c>
      <c r="V303" s="127">
        <f t="shared" si="50"/>
        <v>45291</v>
      </c>
      <c r="W303" s="128">
        <f>VLOOKUP(V303,IPC!$B$9:$D$855,3,2)</f>
        <v>137.72</v>
      </c>
      <c r="X303" s="128">
        <f>VLOOKUP(O303,IPC!$B$9:$D$855,3,1)</f>
        <v>118.7</v>
      </c>
    </row>
    <row r="304" spans="1:26" s="67" customFormat="1" ht="26.4" hidden="1" x14ac:dyDescent="0.25">
      <c r="A304" s="67" t="s">
        <v>76</v>
      </c>
      <c r="B304" s="134" t="s">
        <v>42</v>
      </c>
      <c r="C304" s="224">
        <v>5</v>
      </c>
      <c r="D304" s="296" t="s">
        <v>446</v>
      </c>
      <c r="E304" s="288">
        <v>900269024</v>
      </c>
      <c r="F304" s="83" t="s">
        <v>510</v>
      </c>
      <c r="G304" s="121" t="s">
        <v>239</v>
      </c>
      <c r="H304" s="121" t="s">
        <v>573</v>
      </c>
      <c r="I304" s="69" t="s">
        <v>248</v>
      </c>
      <c r="J304" s="77" t="s">
        <v>217</v>
      </c>
      <c r="K304" s="121" t="s">
        <v>1901</v>
      </c>
      <c r="L304" s="87">
        <v>3116</v>
      </c>
      <c r="M304" s="72">
        <v>6889094.4000000004</v>
      </c>
      <c r="N304" s="66">
        <f t="shared" si="44"/>
        <v>6889094.4000000004</v>
      </c>
      <c r="O304" s="137">
        <v>44794</v>
      </c>
      <c r="P304" s="72">
        <f t="shared" si="46"/>
        <v>7808774</v>
      </c>
      <c r="Q304" s="72">
        <f t="shared" si="47"/>
        <v>7808774</v>
      </c>
      <c r="R304" s="129">
        <f t="shared" si="48"/>
        <v>7808774</v>
      </c>
      <c r="S304" s="204" t="e">
        <f t="shared" si="45"/>
        <v>#REF!</v>
      </c>
      <c r="T304" s="125"/>
      <c r="U304" s="126">
        <f t="shared" si="49"/>
        <v>497</v>
      </c>
      <c r="V304" s="127">
        <f t="shared" si="50"/>
        <v>45291</v>
      </c>
      <c r="W304" s="128">
        <f>VLOOKUP(V304,IPC!$B$9:$D$855,3,2)</f>
        <v>137.72</v>
      </c>
      <c r="X304" s="128">
        <f>VLOOKUP(O304,IPC!$B$9:$D$855,3,1)</f>
        <v>121.5</v>
      </c>
    </row>
    <row r="305" spans="1:24" s="67" customFormat="1" ht="26.4" x14ac:dyDescent="0.25">
      <c r="A305" s="67" t="s">
        <v>76</v>
      </c>
      <c r="B305" s="134" t="s">
        <v>2237</v>
      </c>
      <c r="C305" s="224">
        <v>6</v>
      </c>
      <c r="D305" s="296" t="s">
        <v>447</v>
      </c>
      <c r="E305" s="288">
        <v>901237921</v>
      </c>
      <c r="F305" s="83" t="s">
        <v>511</v>
      </c>
      <c r="G305" s="121" t="s">
        <v>239</v>
      </c>
      <c r="H305" s="121" t="s">
        <v>574</v>
      </c>
      <c r="I305" s="69" t="s">
        <v>248</v>
      </c>
      <c r="J305" s="77" t="s">
        <v>217</v>
      </c>
      <c r="K305" s="121" t="s">
        <v>697</v>
      </c>
      <c r="L305" s="87">
        <v>2410</v>
      </c>
      <c r="M305" s="72">
        <v>2582665</v>
      </c>
      <c r="N305" s="66">
        <f t="shared" si="44"/>
        <v>2582665</v>
      </c>
      <c r="O305" s="137">
        <v>43878</v>
      </c>
      <c r="P305" s="72">
        <f t="shared" si="46"/>
        <v>3389409</v>
      </c>
      <c r="Q305" s="72">
        <f t="shared" si="47"/>
        <v>3389409</v>
      </c>
      <c r="R305" s="129">
        <f t="shared" si="48"/>
        <v>3389409</v>
      </c>
      <c r="S305" s="204" t="e">
        <f t="shared" si="45"/>
        <v>#REF!</v>
      </c>
      <c r="T305" s="125"/>
      <c r="U305" s="126">
        <f t="shared" si="49"/>
        <v>1413</v>
      </c>
      <c r="V305" s="127">
        <f t="shared" si="50"/>
        <v>45291</v>
      </c>
      <c r="W305" s="128">
        <f>VLOOKUP(V305,IPC!$B$9:$D$855,3,2)</f>
        <v>137.72</v>
      </c>
      <c r="X305" s="128">
        <f>VLOOKUP(O305,IPC!$B$9:$D$855,3,1)</f>
        <v>104.94</v>
      </c>
    </row>
    <row r="306" spans="1:24" s="67" customFormat="1" ht="26.4" x14ac:dyDescent="0.25">
      <c r="A306" s="67" t="s">
        <v>76</v>
      </c>
      <c r="B306" s="134" t="s">
        <v>2237</v>
      </c>
      <c r="C306" s="224">
        <v>6</v>
      </c>
      <c r="D306" s="296" t="s">
        <v>447</v>
      </c>
      <c r="E306" s="288">
        <v>901237921</v>
      </c>
      <c r="F306" s="83" t="s">
        <v>511</v>
      </c>
      <c r="G306" s="121" t="s">
        <v>239</v>
      </c>
      <c r="H306" s="121" t="s">
        <v>574</v>
      </c>
      <c r="I306" s="69" t="s">
        <v>248</v>
      </c>
      <c r="J306" s="77" t="s">
        <v>217</v>
      </c>
      <c r="K306" s="121" t="s">
        <v>698</v>
      </c>
      <c r="L306" s="87">
        <v>2411</v>
      </c>
      <c r="M306" s="72">
        <v>4041164</v>
      </c>
      <c r="N306" s="66">
        <f t="shared" si="44"/>
        <v>4041164</v>
      </c>
      <c r="O306" s="137">
        <v>43878</v>
      </c>
      <c r="P306" s="72">
        <f t="shared" si="46"/>
        <v>5303498</v>
      </c>
      <c r="Q306" s="72">
        <f t="shared" si="47"/>
        <v>5303498</v>
      </c>
      <c r="R306" s="129">
        <f t="shared" si="48"/>
        <v>5303498</v>
      </c>
      <c r="S306" s="204" t="e">
        <f t="shared" si="45"/>
        <v>#REF!</v>
      </c>
      <c r="T306" s="125"/>
      <c r="U306" s="126">
        <f t="shared" si="49"/>
        <v>1413</v>
      </c>
      <c r="V306" s="127">
        <f t="shared" si="50"/>
        <v>45291</v>
      </c>
      <c r="W306" s="128">
        <f>VLOOKUP(V306,IPC!$B$9:$D$855,3,2)</f>
        <v>137.72</v>
      </c>
      <c r="X306" s="128">
        <f>VLOOKUP(O306,IPC!$B$9:$D$855,3,1)</f>
        <v>104.94</v>
      </c>
    </row>
    <row r="307" spans="1:24" s="67" customFormat="1" ht="26.4" x14ac:dyDescent="0.25">
      <c r="A307" s="67" t="s">
        <v>76</v>
      </c>
      <c r="B307" s="134" t="s">
        <v>2237</v>
      </c>
      <c r="C307" s="224">
        <v>6</v>
      </c>
      <c r="D307" s="296" t="s">
        <v>447</v>
      </c>
      <c r="E307" s="288">
        <v>901237921</v>
      </c>
      <c r="F307" s="83" t="s">
        <v>511</v>
      </c>
      <c r="G307" s="121" t="s">
        <v>239</v>
      </c>
      <c r="H307" s="121" t="s">
        <v>574</v>
      </c>
      <c r="I307" s="69" t="s">
        <v>248</v>
      </c>
      <c r="J307" s="77" t="s">
        <v>217</v>
      </c>
      <c r="K307" s="121" t="s">
        <v>699</v>
      </c>
      <c r="L307" s="87">
        <v>2536</v>
      </c>
      <c r="M307" s="72">
        <v>4440840</v>
      </c>
      <c r="N307" s="66">
        <f t="shared" si="44"/>
        <v>4440840</v>
      </c>
      <c r="O307" s="137">
        <v>43878</v>
      </c>
      <c r="P307" s="72">
        <f t="shared" si="46"/>
        <v>5828021</v>
      </c>
      <c r="Q307" s="72">
        <f t="shared" si="47"/>
        <v>5828021</v>
      </c>
      <c r="R307" s="129">
        <f t="shared" si="48"/>
        <v>5828021</v>
      </c>
      <c r="S307" s="204" t="e">
        <f t="shared" ref="S307:S370" si="51">+R307/$R$848</f>
        <v>#REF!</v>
      </c>
      <c r="T307" s="125"/>
      <c r="U307" s="126">
        <f t="shared" si="49"/>
        <v>1413</v>
      </c>
      <c r="V307" s="127">
        <f t="shared" si="50"/>
        <v>45291</v>
      </c>
      <c r="W307" s="128">
        <f>VLOOKUP(V307,IPC!$B$9:$D$855,3,2)</f>
        <v>137.72</v>
      </c>
      <c r="X307" s="128">
        <f>VLOOKUP(O307,IPC!$B$9:$D$855,3,1)</f>
        <v>104.94</v>
      </c>
    </row>
    <row r="308" spans="1:24" s="67" customFormat="1" ht="26.4" x14ac:dyDescent="0.25">
      <c r="A308" s="67" t="s">
        <v>76</v>
      </c>
      <c r="B308" s="134" t="s">
        <v>2237</v>
      </c>
      <c r="C308" s="224">
        <v>6</v>
      </c>
      <c r="D308" s="296" t="s">
        <v>447</v>
      </c>
      <c r="E308" s="288">
        <v>901237921</v>
      </c>
      <c r="F308" s="83" t="s">
        <v>511</v>
      </c>
      <c r="G308" s="121" t="s">
        <v>239</v>
      </c>
      <c r="H308" s="121" t="s">
        <v>574</v>
      </c>
      <c r="I308" s="69" t="s">
        <v>248</v>
      </c>
      <c r="J308" s="77" t="s">
        <v>217</v>
      </c>
      <c r="K308" s="121" t="s">
        <v>700</v>
      </c>
      <c r="L308" s="87">
        <v>2540</v>
      </c>
      <c r="M308" s="72">
        <v>361336</v>
      </c>
      <c r="N308" s="66">
        <f t="shared" ref="N308:N371" si="52">IF(U308&gt;1,M308,0)</f>
        <v>361336</v>
      </c>
      <c r="O308" s="137">
        <v>43878</v>
      </c>
      <c r="P308" s="72">
        <f t="shared" ref="P308:P371" si="53">IFERROR(ROUND((N308*(W308/X308)),0),0)</f>
        <v>474206</v>
      </c>
      <c r="Q308" s="72">
        <f t="shared" ref="Q308:Q371" si="54">+P308-N308+M308</f>
        <v>474206</v>
      </c>
      <c r="R308" s="129">
        <f t="shared" ref="R308:R371" si="55">+Q308</f>
        <v>474206</v>
      </c>
      <c r="S308" s="204" t="e">
        <f t="shared" si="51"/>
        <v>#REF!</v>
      </c>
      <c r="T308" s="125"/>
      <c r="U308" s="126">
        <f t="shared" si="49"/>
        <v>1413</v>
      </c>
      <c r="V308" s="127">
        <f t="shared" si="50"/>
        <v>45291</v>
      </c>
      <c r="W308" s="128">
        <f>VLOOKUP(V308,IPC!$B$9:$D$855,3,2)</f>
        <v>137.72</v>
      </c>
      <c r="X308" s="128">
        <f>VLOOKUP(O308,IPC!$B$9:$D$855,3,1)</f>
        <v>104.94</v>
      </c>
    </row>
    <row r="309" spans="1:24" s="67" customFormat="1" ht="26.4" x14ac:dyDescent="0.25">
      <c r="A309" s="67" t="s">
        <v>76</v>
      </c>
      <c r="B309" s="134" t="s">
        <v>2237</v>
      </c>
      <c r="C309" s="224">
        <v>6</v>
      </c>
      <c r="D309" s="296" t="s">
        <v>447</v>
      </c>
      <c r="E309" s="288">
        <v>901237921</v>
      </c>
      <c r="F309" s="83" t="s">
        <v>511</v>
      </c>
      <c r="G309" s="121" t="s">
        <v>239</v>
      </c>
      <c r="H309" s="121" t="s">
        <v>574</v>
      </c>
      <c r="I309" s="69" t="s">
        <v>248</v>
      </c>
      <c r="J309" s="77" t="s">
        <v>217</v>
      </c>
      <c r="K309" s="121" t="s">
        <v>701</v>
      </c>
      <c r="L309" s="87">
        <v>2666</v>
      </c>
      <c r="M309" s="72">
        <v>21899</v>
      </c>
      <c r="N309" s="66">
        <f t="shared" si="52"/>
        <v>21899</v>
      </c>
      <c r="O309" s="137">
        <v>43892</v>
      </c>
      <c r="P309" s="72">
        <f t="shared" si="53"/>
        <v>28579</v>
      </c>
      <c r="Q309" s="72">
        <f t="shared" si="54"/>
        <v>28579</v>
      </c>
      <c r="R309" s="129">
        <f t="shared" si="55"/>
        <v>28579</v>
      </c>
      <c r="S309" s="204" t="e">
        <f t="shared" si="51"/>
        <v>#REF!</v>
      </c>
      <c r="T309" s="125"/>
      <c r="U309" s="126">
        <f t="shared" si="49"/>
        <v>1399</v>
      </c>
      <c r="V309" s="127">
        <f t="shared" si="50"/>
        <v>45291</v>
      </c>
      <c r="W309" s="128">
        <f>VLOOKUP(V309,IPC!$B$9:$D$855,3,2)</f>
        <v>137.72</v>
      </c>
      <c r="X309" s="128">
        <f>VLOOKUP(O309,IPC!$B$9:$D$855,3,1)</f>
        <v>105.53</v>
      </c>
    </row>
    <row r="310" spans="1:24" s="67" customFormat="1" ht="26.4" x14ac:dyDescent="0.25">
      <c r="A310" s="67" t="s">
        <v>76</v>
      </c>
      <c r="B310" s="134" t="s">
        <v>2237</v>
      </c>
      <c r="C310" s="224">
        <v>6</v>
      </c>
      <c r="D310" s="296" t="s">
        <v>447</v>
      </c>
      <c r="E310" s="288">
        <v>901237921</v>
      </c>
      <c r="F310" s="83" t="s">
        <v>511</v>
      </c>
      <c r="G310" s="121" t="s">
        <v>239</v>
      </c>
      <c r="H310" s="121" t="s">
        <v>574</v>
      </c>
      <c r="I310" s="69" t="s">
        <v>248</v>
      </c>
      <c r="J310" s="77" t="s">
        <v>217</v>
      </c>
      <c r="K310" s="121" t="s">
        <v>702</v>
      </c>
      <c r="L310" s="87">
        <v>2667</v>
      </c>
      <c r="M310" s="72">
        <v>1313948</v>
      </c>
      <c r="N310" s="66">
        <f t="shared" si="52"/>
        <v>1313948</v>
      </c>
      <c r="O310" s="137">
        <v>43892</v>
      </c>
      <c r="P310" s="72">
        <f t="shared" si="53"/>
        <v>1714744</v>
      </c>
      <c r="Q310" s="72">
        <f t="shared" si="54"/>
        <v>1714744</v>
      </c>
      <c r="R310" s="129">
        <f t="shared" si="55"/>
        <v>1714744</v>
      </c>
      <c r="S310" s="204" t="e">
        <f t="shared" si="51"/>
        <v>#REF!</v>
      </c>
      <c r="T310" s="125"/>
      <c r="U310" s="126">
        <f t="shared" si="49"/>
        <v>1399</v>
      </c>
      <c r="V310" s="127">
        <f t="shared" si="50"/>
        <v>45291</v>
      </c>
      <c r="W310" s="128">
        <f>VLOOKUP(V310,IPC!$B$9:$D$855,3,2)</f>
        <v>137.72</v>
      </c>
      <c r="X310" s="128">
        <f>VLOOKUP(O310,IPC!$B$9:$D$855,3,1)</f>
        <v>105.53</v>
      </c>
    </row>
    <row r="311" spans="1:24" s="67" customFormat="1" ht="26.4" x14ac:dyDescent="0.25">
      <c r="A311" s="67" t="s">
        <v>76</v>
      </c>
      <c r="B311" s="134" t="s">
        <v>2237</v>
      </c>
      <c r="C311" s="224">
        <v>6</v>
      </c>
      <c r="D311" s="296" t="s">
        <v>447</v>
      </c>
      <c r="E311" s="288">
        <v>901237921</v>
      </c>
      <c r="F311" s="83" t="s">
        <v>511</v>
      </c>
      <c r="G311" s="121" t="s">
        <v>239</v>
      </c>
      <c r="H311" s="121" t="s">
        <v>574</v>
      </c>
      <c r="I311" s="69" t="s">
        <v>248</v>
      </c>
      <c r="J311" s="77" t="s">
        <v>217</v>
      </c>
      <c r="K311" s="121" t="s">
        <v>703</v>
      </c>
      <c r="L311" s="87">
        <v>2668</v>
      </c>
      <c r="M311" s="72">
        <v>3091211</v>
      </c>
      <c r="N311" s="66">
        <f t="shared" si="52"/>
        <v>3091211</v>
      </c>
      <c r="O311" s="137">
        <v>43892</v>
      </c>
      <c r="P311" s="72">
        <f t="shared" si="53"/>
        <v>4034128</v>
      </c>
      <c r="Q311" s="72">
        <f t="shared" si="54"/>
        <v>4034128</v>
      </c>
      <c r="R311" s="129">
        <f t="shared" si="55"/>
        <v>4034128</v>
      </c>
      <c r="S311" s="204" t="e">
        <f t="shared" si="51"/>
        <v>#REF!</v>
      </c>
      <c r="T311" s="125"/>
      <c r="U311" s="126">
        <f t="shared" si="49"/>
        <v>1399</v>
      </c>
      <c r="V311" s="127">
        <f t="shared" si="50"/>
        <v>45291</v>
      </c>
      <c r="W311" s="128">
        <f>VLOOKUP(V311,IPC!$B$9:$D$855,3,2)</f>
        <v>137.72</v>
      </c>
      <c r="X311" s="128">
        <f>VLOOKUP(O311,IPC!$B$9:$D$855,3,1)</f>
        <v>105.53</v>
      </c>
    </row>
    <row r="312" spans="1:24" s="67" customFormat="1" ht="26.4" x14ac:dyDescent="0.25">
      <c r="A312" s="67" t="s">
        <v>76</v>
      </c>
      <c r="B312" s="134" t="s">
        <v>2237</v>
      </c>
      <c r="C312" s="224">
        <v>6</v>
      </c>
      <c r="D312" s="296" t="s">
        <v>447</v>
      </c>
      <c r="E312" s="288">
        <v>901237921</v>
      </c>
      <c r="F312" s="83" t="s">
        <v>511</v>
      </c>
      <c r="G312" s="121" t="s">
        <v>239</v>
      </c>
      <c r="H312" s="121" t="s">
        <v>574</v>
      </c>
      <c r="I312" s="69" t="s">
        <v>248</v>
      </c>
      <c r="J312" s="77" t="s">
        <v>217</v>
      </c>
      <c r="K312" s="121" t="s">
        <v>704</v>
      </c>
      <c r="L312" s="87">
        <v>2669</v>
      </c>
      <c r="M312" s="72">
        <v>158665</v>
      </c>
      <c r="N312" s="66">
        <f t="shared" si="52"/>
        <v>158665</v>
      </c>
      <c r="O312" s="137">
        <v>43894</v>
      </c>
      <c r="P312" s="72">
        <f t="shared" si="53"/>
        <v>207063</v>
      </c>
      <c r="Q312" s="72">
        <f t="shared" si="54"/>
        <v>207063</v>
      </c>
      <c r="R312" s="129">
        <f t="shared" si="55"/>
        <v>207063</v>
      </c>
      <c r="S312" s="204" t="e">
        <f t="shared" si="51"/>
        <v>#REF!</v>
      </c>
      <c r="T312" s="125"/>
      <c r="U312" s="126">
        <f t="shared" si="49"/>
        <v>1397</v>
      </c>
      <c r="V312" s="127">
        <f t="shared" si="50"/>
        <v>45291</v>
      </c>
      <c r="W312" s="128">
        <f>VLOOKUP(V312,IPC!$B$9:$D$855,3,2)</f>
        <v>137.72</v>
      </c>
      <c r="X312" s="128">
        <f>VLOOKUP(O312,IPC!$B$9:$D$855,3,1)</f>
        <v>105.53</v>
      </c>
    </row>
    <row r="313" spans="1:24" s="67" customFormat="1" ht="26.4" x14ac:dyDescent="0.25">
      <c r="A313" s="67" t="s">
        <v>76</v>
      </c>
      <c r="B313" s="134" t="s">
        <v>2237</v>
      </c>
      <c r="C313" s="224">
        <v>6</v>
      </c>
      <c r="D313" s="296" t="s">
        <v>447</v>
      </c>
      <c r="E313" s="288">
        <v>901237921</v>
      </c>
      <c r="F313" s="83" t="s">
        <v>511</v>
      </c>
      <c r="G313" s="121" t="s">
        <v>239</v>
      </c>
      <c r="H313" s="121" t="s">
        <v>574</v>
      </c>
      <c r="I313" s="69" t="s">
        <v>248</v>
      </c>
      <c r="J313" s="77" t="s">
        <v>217</v>
      </c>
      <c r="K313" s="121" t="s">
        <v>643</v>
      </c>
      <c r="L313" s="87">
        <v>1060</v>
      </c>
      <c r="M313" s="72">
        <v>147446</v>
      </c>
      <c r="N313" s="66">
        <f t="shared" si="52"/>
        <v>147446</v>
      </c>
      <c r="O313" s="137">
        <v>44594</v>
      </c>
      <c r="P313" s="72">
        <f t="shared" si="53"/>
        <v>176407</v>
      </c>
      <c r="Q313" s="72">
        <f t="shared" si="54"/>
        <v>176407</v>
      </c>
      <c r="R313" s="129">
        <f t="shared" si="55"/>
        <v>176407</v>
      </c>
      <c r="S313" s="204" t="e">
        <f t="shared" si="51"/>
        <v>#REF!</v>
      </c>
      <c r="T313" s="125"/>
      <c r="U313" s="126">
        <f t="shared" si="49"/>
        <v>697</v>
      </c>
      <c r="V313" s="127">
        <f t="shared" si="50"/>
        <v>45291</v>
      </c>
      <c r="W313" s="128">
        <f>VLOOKUP(V313,IPC!$B$9:$D$855,3,2)</f>
        <v>137.72</v>
      </c>
      <c r="X313" s="128">
        <f>VLOOKUP(O313,IPC!$B$9:$D$855,3,1)</f>
        <v>115.11</v>
      </c>
    </row>
    <row r="314" spans="1:24" s="67" customFormat="1" ht="26.4" x14ac:dyDescent="0.25">
      <c r="A314" s="67" t="s">
        <v>76</v>
      </c>
      <c r="B314" s="134" t="s">
        <v>2237</v>
      </c>
      <c r="C314" s="224">
        <v>6</v>
      </c>
      <c r="D314" s="296" t="s">
        <v>447</v>
      </c>
      <c r="E314" s="288">
        <v>901237921</v>
      </c>
      <c r="F314" s="83" t="s">
        <v>511</v>
      </c>
      <c r="G314" s="121" t="s">
        <v>239</v>
      </c>
      <c r="H314" s="121" t="s">
        <v>574</v>
      </c>
      <c r="I314" s="69" t="s">
        <v>248</v>
      </c>
      <c r="J314" s="77" t="s">
        <v>217</v>
      </c>
      <c r="K314" s="121" t="s">
        <v>705</v>
      </c>
      <c r="L314" s="87">
        <v>1162</v>
      </c>
      <c r="M314" s="72">
        <v>160000</v>
      </c>
      <c r="N314" s="66">
        <f t="shared" si="52"/>
        <v>160000</v>
      </c>
      <c r="O314" s="137">
        <v>44636</v>
      </c>
      <c r="P314" s="72">
        <f t="shared" si="53"/>
        <v>189534</v>
      </c>
      <c r="Q314" s="72">
        <f t="shared" si="54"/>
        <v>189534</v>
      </c>
      <c r="R314" s="129">
        <f t="shared" si="55"/>
        <v>189534</v>
      </c>
      <c r="S314" s="204" t="e">
        <f t="shared" si="51"/>
        <v>#REF!</v>
      </c>
      <c r="T314" s="125"/>
      <c r="U314" s="126">
        <f t="shared" si="49"/>
        <v>655</v>
      </c>
      <c r="V314" s="127">
        <f t="shared" si="50"/>
        <v>45291</v>
      </c>
      <c r="W314" s="128">
        <f>VLOOKUP(V314,IPC!$B$9:$D$855,3,2)</f>
        <v>137.72</v>
      </c>
      <c r="X314" s="128">
        <f>VLOOKUP(O314,IPC!$B$9:$D$855,3,1)</f>
        <v>116.26</v>
      </c>
    </row>
    <row r="315" spans="1:24" s="67" customFormat="1" x14ac:dyDescent="0.25">
      <c r="A315" s="67" t="s">
        <v>76</v>
      </c>
      <c r="B315" s="134" t="s">
        <v>2237</v>
      </c>
      <c r="C315" s="224">
        <v>7</v>
      </c>
      <c r="D315" s="296" t="s">
        <v>448</v>
      </c>
      <c r="E315" s="288">
        <v>901553213</v>
      </c>
      <c r="F315" s="83" t="s">
        <v>512</v>
      </c>
      <c r="G315" s="121" t="s">
        <v>239</v>
      </c>
      <c r="H315" s="121" t="s">
        <v>575</v>
      </c>
      <c r="I315" s="69" t="s">
        <v>248</v>
      </c>
      <c r="J315" s="77" t="s">
        <v>217</v>
      </c>
      <c r="K315" s="121" t="s">
        <v>707</v>
      </c>
      <c r="L315" s="87">
        <v>522</v>
      </c>
      <c r="M315" s="72">
        <v>570240</v>
      </c>
      <c r="N315" s="66">
        <f t="shared" si="52"/>
        <v>570240</v>
      </c>
      <c r="O315" s="137">
        <v>45050</v>
      </c>
      <c r="P315" s="72">
        <f t="shared" si="53"/>
        <v>588795</v>
      </c>
      <c r="Q315" s="72">
        <f t="shared" si="54"/>
        <v>588795</v>
      </c>
      <c r="R315" s="129">
        <f t="shared" si="55"/>
        <v>588795</v>
      </c>
      <c r="S315" s="204" t="e">
        <f t="shared" si="51"/>
        <v>#REF!</v>
      </c>
      <c r="T315" s="125"/>
      <c r="U315" s="126">
        <f t="shared" si="49"/>
        <v>241</v>
      </c>
      <c r="V315" s="127">
        <f t="shared" si="50"/>
        <v>45291</v>
      </c>
      <c r="W315" s="128">
        <f>VLOOKUP(V315,IPC!$B$9:$D$855,3,2)</f>
        <v>137.72</v>
      </c>
      <c r="X315" s="128">
        <f>VLOOKUP(O315,IPC!$B$9:$D$855,3,1)</f>
        <v>133.38</v>
      </c>
    </row>
    <row r="316" spans="1:24" s="67" customFormat="1" x14ac:dyDescent="0.25">
      <c r="A316" s="67" t="s">
        <v>76</v>
      </c>
      <c r="B316" s="134" t="s">
        <v>2237</v>
      </c>
      <c r="C316" s="224">
        <v>7</v>
      </c>
      <c r="D316" s="296" t="s">
        <v>448</v>
      </c>
      <c r="E316" s="288">
        <v>901553213</v>
      </c>
      <c r="F316" s="83" t="s">
        <v>512</v>
      </c>
      <c r="G316" s="121" t="s">
        <v>239</v>
      </c>
      <c r="H316" s="121" t="s">
        <v>575</v>
      </c>
      <c r="I316" s="69" t="s">
        <v>248</v>
      </c>
      <c r="J316" s="77" t="s">
        <v>217</v>
      </c>
      <c r="K316" s="121" t="s">
        <v>708</v>
      </c>
      <c r="L316" s="87">
        <v>523</v>
      </c>
      <c r="M316" s="72">
        <v>570240</v>
      </c>
      <c r="N316" s="66">
        <f t="shared" si="52"/>
        <v>570240</v>
      </c>
      <c r="O316" s="137">
        <v>45050</v>
      </c>
      <c r="P316" s="72">
        <f t="shared" si="53"/>
        <v>588795</v>
      </c>
      <c r="Q316" s="72">
        <f t="shared" si="54"/>
        <v>588795</v>
      </c>
      <c r="R316" s="129">
        <f t="shared" si="55"/>
        <v>588795</v>
      </c>
      <c r="S316" s="204" t="e">
        <f t="shared" si="51"/>
        <v>#REF!</v>
      </c>
      <c r="T316" s="125"/>
      <c r="U316" s="126">
        <f t="shared" si="49"/>
        <v>241</v>
      </c>
      <c r="V316" s="127">
        <f t="shared" si="50"/>
        <v>45291</v>
      </c>
      <c r="W316" s="128">
        <f>VLOOKUP(V316,IPC!$B$9:$D$855,3,2)</f>
        <v>137.72</v>
      </c>
      <c r="X316" s="128">
        <f>VLOOKUP(O316,IPC!$B$9:$D$855,3,1)</f>
        <v>133.38</v>
      </c>
    </row>
    <row r="317" spans="1:24" s="67" customFormat="1" x14ac:dyDescent="0.25">
      <c r="A317" s="67" t="s">
        <v>76</v>
      </c>
      <c r="B317" s="134" t="s">
        <v>2237</v>
      </c>
      <c r="C317" s="224">
        <v>7</v>
      </c>
      <c r="D317" s="296" t="s">
        <v>448</v>
      </c>
      <c r="E317" s="288">
        <v>901553213</v>
      </c>
      <c r="F317" s="83" t="s">
        <v>512</v>
      </c>
      <c r="G317" s="121" t="s">
        <v>239</v>
      </c>
      <c r="H317" s="121" t="s">
        <v>575</v>
      </c>
      <c r="I317" s="69" t="s">
        <v>248</v>
      </c>
      <c r="J317" s="77" t="s">
        <v>217</v>
      </c>
      <c r="K317" s="121" t="s">
        <v>709</v>
      </c>
      <c r="L317" s="87">
        <v>551</v>
      </c>
      <c r="M317" s="72">
        <v>570240</v>
      </c>
      <c r="N317" s="66">
        <f t="shared" si="52"/>
        <v>570240</v>
      </c>
      <c r="O317" s="137">
        <v>45084</v>
      </c>
      <c r="P317" s="72">
        <f t="shared" si="53"/>
        <v>587034</v>
      </c>
      <c r="Q317" s="72">
        <f t="shared" si="54"/>
        <v>587034</v>
      </c>
      <c r="R317" s="129">
        <f t="shared" si="55"/>
        <v>587034</v>
      </c>
      <c r="S317" s="204" t="e">
        <f t="shared" si="51"/>
        <v>#REF!</v>
      </c>
      <c r="T317" s="125"/>
      <c r="U317" s="126">
        <f t="shared" si="49"/>
        <v>207</v>
      </c>
      <c r="V317" s="127">
        <f t="shared" si="50"/>
        <v>45291</v>
      </c>
      <c r="W317" s="128">
        <f>VLOOKUP(V317,IPC!$B$9:$D$855,3,2)</f>
        <v>137.72</v>
      </c>
      <c r="X317" s="128">
        <f>VLOOKUP(O317,IPC!$B$9:$D$855,3,1)</f>
        <v>133.78</v>
      </c>
    </row>
    <row r="318" spans="1:24" s="67" customFormat="1" x14ac:dyDescent="0.25">
      <c r="A318" s="67" t="s">
        <v>76</v>
      </c>
      <c r="B318" s="134" t="s">
        <v>2237</v>
      </c>
      <c r="C318" s="224">
        <v>7</v>
      </c>
      <c r="D318" s="296" t="s">
        <v>448</v>
      </c>
      <c r="E318" s="288">
        <v>901553213</v>
      </c>
      <c r="F318" s="83" t="s">
        <v>512</v>
      </c>
      <c r="G318" s="121" t="s">
        <v>239</v>
      </c>
      <c r="H318" s="121" t="s">
        <v>575</v>
      </c>
      <c r="I318" s="69" t="s">
        <v>248</v>
      </c>
      <c r="J318" s="77" t="s">
        <v>217</v>
      </c>
      <c r="K318" s="121" t="s">
        <v>710</v>
      </c>
      <c r="L318" s="87">
        <v>552</v>
      </c>
      <c r="M318" s="72">
        <v>570240</v>
      </c>
      <c r="N318" s="66">
        <f t="shared" si="52"/>
        <v>570240</v>
      </c>
      <c r="O318" s="137">
        <v>45084</v>
      </c>
      <c r="P318" s="72">
        <f t="shared" si="53"/>
        <v>587034</v>
      </c>
      <c r="Q318" s="72">
        <f t="shared" si="54"/>
        <v>587034</v>
      </c>
      <c r="R318" s="129">
        <f t="shared" si="55"/>
        <v>587034</v>
      </c>
      <c r="S318" s="204" t="e">
        <f t="shared" si="51"/>
        <v>#REF!</v>
      </c>
      <c r="T318" s="125"/>
      <c r="U318" s="126">
        <f t="shared" si="49"/>
        <v>207</v>
      </c>
      <c r="V318" s="127">
        <f t="shared" si="50"/>
        <v>45291</v>
      </c>
      <c r="W318" s="128">
        <f>VLOOKUP(V318,IPC!$B$9:$D$855,3,2)</f>
        <v>137.72</v>
      </c>
      <c r="X318" s="128">
        <f>VLOOKUP(O318,IPC!$B$9:$D$855,3,1)</f>
        <v>133.78</v>
      </c>
    </row>
    <row r="319" spans="1:24" s="67" customFormat="1" x14ac:dyDescent="0.25">
      <c r="A319" s="67" t="s">
        <v>76</v>
      </c>
      <c r="B319" s="134" t="s">
        <v>2237</v>
      </c>
      <c r="C319" s="224">
        <v>7</v>
      </c>
      <c r="D319" s="296" t="s">
        <v>448</v>
      </c>
      <c r="E319" s="288">
        <v>901553213</v>
      </c>
      <c r="F319" s="83" t="s">
        <v>512</v>
      </c>
      <c r="G319" s="121" t="s">
        <v>239</v>
      </c>
      <c r="H319" s="121" t="s">
        <v>575</v>
      </c>
      <c r="I319" s="69" t="s">
        <v>248</v>
      </c>
      <c r="J319" s="77" t="s">
        <v>217</v>
      </c>
      <c r="K319" s="121" t="s">
        <v>711</v>
      </c>
      <c r="L319" s="87">
        <v>560</v>
      </c>
      <c r="M319" s="72">
        <v>570240</v>
      </c>
      <c r="N319" s="66">
        <f t="shared" si="52"/>
        <v>570240</v>
      </c>
      <c r="O319" s="137">
        <v>45091</v>
      </c>
      <c r="P319" s="72">
        <f t="shared" si="53"/>
        <v>587034</v>
      </c>
      <c r="Q319" s="72">
        <f t="shared" si="54"/>
        <v>587034</v>
      </c>
      <c r="R319" s="129">
        <f t="shared" si="55"/>
        <v>587034</v>
      </c>
      <c r="S319" s="204" t="e">
        <f t="shared" si="51"/>
        <v>#REF!</v>
      </c>
      <c r="T319" s="125"/>
      <c r="U319" s="126">
        <f t="shared" si="49"/>
        <v>200</v>
      </c>
      <c r="V319" s="127">
        <f t="shared" si="50"/>
        <v>45291</v>
      </c>
      <c r="W319" s="128">
        <f>VLOOKUP(V319,IPC!$B$9:$D$855,3,2)</f>
        <v>137.72</v>
      </c>
      <c r="X319" s="128">
        <f>VLOOKUP(O319,IPC!$B$9:$D$855,3,1)</f>
        <v>133.78</v>
      </c>
    </row>
    <row r="320" spans="1:24" s="67" customFormat="1" x14ac:dyDescent="0.25">
      <c r="A320" s="67" t="s">
        <v>76</v>
      </c>
      <c r="B320" s="134" t="s">
        <v>2237</v>
      </c>
      <c r="C320" s="224">
        <v>7</v>
      </c>
      <c r="D320" s="296" t="s">
        <v>448</v>
      </c>
      <c r="E320" s="288">
        <v>901553213</v>
      </c>
      <c r="F320" s="83" t="s">
        <v>512</v>
      </c>
      <c r="G320" s="121" t="s">
        <v>239</v>
      </c>
      <c r="H320" s="121" t="s">
        <v>575</v>
      </c>
      <c r="I320" s="69" t="s">
        <v>248</v>
      </c>
      <c r="J320" s="77" t="s">
        <v>217</v>
      </c>
      <c r="K320" s="121" t="s">
        <v>712</v>
      </c>
      <c r="L320" s="87">
        <v>572</v>
      </c>
      <c r="M320" s="72">
        <v>570240</v>
      </c>
      <c r="N320" s="66">
        <f t="shared" si="52"/>
        <v>570240</v>
      </c>
      <c r="O320" s="137">
        <v>45109</v>
      </c>
      <c r="P320" s="72">
        <f t="shared" si="53"/>
        <v>584109</v>
      </c>
      <c r="Q320" s="72">
        <f t="shared" si="54"/>
        <v>584109</v>
      </c>
      <c r="R320" s="129">
        <f t="shared" si="55"/>
        <v>584109</v>
      </c>
      <c r="S320" s="204" t="e">
        <f t="shared" si="51"/>
        <v>#REF!</v>
      </c>
      <c r="T320" s="125"/>
      <c r="U320" s="126">
        <f t="shared" si="49"/>
        <v>182</v>
      </c>
      <c r="V320" s="127">
        <f t="shared" si="50"/>
        <v>45291</v>
      </c>
      <c r="W320" s="128">
        <f>VLOOKUP(V320,IPC!$B$9:$D$855,3,2)</f>
        <v>137.72</v>
      </c>
      <c r="X320" s="128">
        <f>VLOOKUP(O320,IPC!$B$9:$D$855,3,1)</f>
        <v>134.44999999999999</v>
      </c>
    </row>
    <row r="321" spans="1:26" s="67" customFormat="1" x14ac:dyDescent="0.25">
      <c r="A321" s="67" t="s">
        <v>76</v>
      </c>
      <c r="B321" s="134" t="s">
        <v>2237</v>
      </c>
      <c r="C321" s="224">
        <v>7</v>
      </c>
      <c r="D321" s="296" t="s">
        <v>448</v>
      </c>
      <c r="E321" s="288">
        <v>901553213</v>
      </c>
      <c r="F321" s="83" t="s">
        <v>512</v>
      </c>
      <c r="G321" s="121" t="s">
        <v>239</v>
      </c>
      <c r="H321" s="121" t="s">
        <v>575</v>
      </c>
      <c r="I321" s="69" t="s">
        <v>248</v>
      </c>
      <c r="J321" s="77" t="s">
        <v>217</v>
      </c>
      <c r="K321" s="121" t="s">
        <v>713</v>
      </c>
      <c r="L321" s="87">
        <v>582</v>
      </c>
      <c r="M321" s="72">
        <v>570240</v>
      </c>
      <c r="N321" s="66">
        <f t="shared" si="52"/>
        <v>570240</v>
      </c>
      <c r="O321" s="137">
        <v>45120</v>
      </c>
      <c r="P321" s="72">
        <f t="shared" si="53"/>
        <v>584109</v>
      </c>
      <c r="Q321" s="72">
        <f t="shared" si="54"/>
        <v>584109</v>
      </c>
      <c r="R321" s="129">
        <f t="shared" si="55"/>
        <v>584109</v>
      </c>
      <c r="S321" s="204" t="e">
        <f t="shared" si="51"/>
        <v>#REF!</v>
      </c>
      <c r="T321" s="125"/>
      <c r="U321" s="126">
        <f t="shared" si="49"/>
        <v>171</v>
      </c>
      <c r="V321" s="127">
        <f t="shared" si="50"/>
        <v>45291</v>
      </c>
      <c r="W321" s="128">
        <f>VLOOKUP(V321,IPC!$B$9:$D$855,3,2)</f>
        <v>137.72</v>
      </c>
      <c r="X321" s="128">
        <f>VLOOKUP(O321,IPC!$B$9:$D$855,3,1)</f>
        <v>134.44999999999999</v>
      </c>
    </row>
    <row r="322" spans="1:26" s="67" customFormat="1" x14ac:dyDescent="0.25">
      <c r="A322" s="67" t="s">
        <v>76</v>
      </c>
      <c r="B322" s="134" t="s">
        <v>2237</v>
      </c>
      <c r="C322" s="224">
        <v>7</v>
      </c>
      <c r="D322" s="296" t="s">
        <v>448</v>
      </c>
      <c r="E322" s="288">
        <v>901553213</v>
      </c>
      <c r="F322" s="83" t="s">
        <v>512</v>
      </c>
      <c r="G322" s="121" t="s">
        <v>239</v>
      </c>
      <c r="H322" s="121" t="s">
        <v>575</v>
      </c>
      <c r="I322" s="69" t="s">
        <v>248</v>
      </c>
      <c r="J322" s="77" t="s">
        <v>217</v>
      </c>
      <c r="K322" s="121" t="s">
        <v>714</v>
      </c>
      <c r="L322" s="87">
        <v>614</v>
      </c>
      <c r="M322" s="72">
        <v>285120</v>
      </c>
      <c r="N322" s="66">
        <f t="shared" si="52"/>
        <v>285120</v>
      </c>
      <c r="O322" s="305">
        <v>45173</v>
      </c>
      <c r="P322" s="72">
        <f t="shared" si="53"/>
        <v>288493</v>
      </c>
      <c r="Q322" s="72">
        <f t="shared" si="54"/>
        <v>288493</v>
      </c>
      <c r="R322" s="129">
        <f t="shared" si="55"/>
        <v>288493</v>
      </c>
      <c r="S322" s="204" t="e">
        <f t="shared" si="51"/>
        <v>#REF!</v>
      </c>
      <c r="T322" s="125"/>
      <c r="U322" s="126">
        <f t="shared" si="49"/>
        <v>118</v>
      </c>
      <c r="V322" s="127">
        <f t="shared" si="50"/>
        <v>45291</v>
      </c>
      <c r="W322" s="128">
        <f>VLOOKUP(V322,IPC!$B$9:$D$855,3,2)</f>
        <v>137.72</v>
      </c>
      <c r="X322" s="128">
        <f>VLOOKUP(O322,IPC!$B$9:$D$855,3,1)</f>
        <v>136.11000000000001</v>
      </c>
    </row>
    <row r="323" spans="1:26" s="67" customFormat="1" x14ac:dyDescent="0.25">
      <c r="A323" s="67" t="s">
        <v>76</v>
      </c>
      <c r="B323" s="134" t="s">
        <v>2237</v>
      </c>
      <c r="C323" s="224">
        <v>7</v>
      </c>
      <c r="D323" s="296" t="s">
        <v>448</v>
      </c>
      <c r="E323" s="288">
        <v>901553213</v>
      </c>
      <c r="F323" s="83" t="s">
        <v>512</v>
      </c>
      <c r="G323" s="121" t="s">
        <v>239</v>
      </c>
      <c r="H323" s="121" t="s">
        <v>575</v>
      </c>
      <c r="I323" s="69" t="s">
        <v>248</v>
      </c>
      <c r="J323" s="77" t="s">
        <v>217</v>
      </c>
      <c r="K323" s="121" t="s">
        <v>715</v>
      </c>
      <c r="L323" s="87">
        <v>621</v>
      </c>
      <c r="M323" s="72">
        <v>570240</v>
      </c>
      <c r="N323" s="66">
        <f t="shared" si="52"/>
        <v>570240</v>
      </c>
      <c r="O323" s="137">
        <v>45182</v>
      </c>
      <c r="P323" s="72">
        <f t="shared" si="53"/>
        <v>576985</v>
      </c>
      <c r="Q323" s="72">
        <f t="shared" si="54"/>
        <v>576985</v>
      </c>
      <c r="R323" s="129">
        <f t="shared" si="55"/>
        <v>576985</v>
      </c>
      <c r="S323" s="204" t="e">
        <f t="shared" si="51"/>
        <v>#REF!</v>
      </c>
      <c r="T323" s="125"/>
      <c r="U323" s="126">
        <f t="shared" si="49"/>
        <v>109</v>
      </c>
      <c r="V323" s="127">
        <f t="shared" si="50"/>
        <v>45291</v>
      </c>
      <c r="W323" s="128">
        <f>VLOOKUP(V323,IPC!$B$9:$D$855,3,2)</f>
        <v>137.72</v>
      </c>
      <c r="X323" s="128">
        <f>VLOOKUP(O323,IPC!$B$9:$D$855,3,1)</f>
        <v>136.11000000000001</v>
      </c>
    </row>
    <row r="324" spans="1:26" s="67" customFormat="1" x14ac:dyDescent="0.25">
      <c r="A324" s="67" t="s">
        <v>76</v>
      </c>
      <c r="B324" s="134" t="s">
        <v>2237</v>
      </c>
      <c r="C324" s="224">
        <v>7</v>
      </c>
      <c r="D324" s="296" t="s">
        <v>448</v>
      </c>
      <c r="E324" s="288">
        <v>901553213</v>
      </c>
      <c r="F324" s="83" t="s">
        <v>512</v>
      </c>
      <c r="G324" s="121" t="s">
        <v>239</v>
      </c>
      <c r="H324" s="121" t="s">
        <v>575</v>
      </c>
      <c r="I324" s="69" t="s">
        <v>248</v>
      </c>
      <c r="J324" s="77" t="s">
        <v>217</v>
      </c>
      <c r="K324" s="121" t="s">
        <v>716</v>
      </c>
      <c r="L324" s="87">
        <v>622</v>
      </c>
      <c r="M324" s="72">
        <v>570240</v>
      </c>
      <c r="N324" s="66">
        <f t="shared" si="52"/>
        <v>570240</v>
      </c>
      <c r="O324" s="137">
        <v>45187</v>
      </c>
      <c r="P324" s="72">
        <f t="shared" si="53"/>
        <v>576985</v>
      </c>
      <c r="Q324" s="72">
        <f t="shared" si="54"/>
        <v>576985</v>
      </c>
      <c r="R324" s="129">
        <f t="shared" si="55"/>
        <v>576985</v>
      </c>
      <c r="S324" s="204" t="e">
        <f t="shared" si="51"/>
        <v>#REF!</v>
      </c>
      <c r="T324" s="125"/>
      <c r="U324" s="126">
        <f t="shared" si="49"/>
        <v>104</v>
      </c>
      <c r="V324" s="127">
        <f t="shared" si="50"/>
        <v>45291</v>
      </c>
      <c r="W324" s="128">
        <f>VLOOKUP(V324,IPC!$B$9:$D$855,3,2)</f>
        <v>137.72</v>
      </c>
      <c r="X324" s="128">
        <f>VLOOKUP(O324,IPC!$B$9:$D$855,3,1)</f>
        <v>136.11000000000001</v>
      </c>
    </row>
    <row r="325" spans="1:26" s="67" customFormat="1" x14ac:dyDescent="0.25">
      <c r="A325" s="67" t="s">
        <v>76</v>
      </c>
      <c r="B325" s="134" t="s">
        <v>2237</v>
      </c>
      <c r="C325" s="224">
        <v>7</v>
      </c>
      <c r="D325" s="296" t="s">
        <v>448</v>
      </c>
      <c r="E325" s="288">
        <v>901553213</v>
      </c>
      <c r="F325" s="83" t="s">
        <v>512</v>
      </c>
      <c r="G325" s="121" t="s">
        <v>239</v>
      </c>
      <c r="H325" s="121" t="s">
        <v>575</v>
      </c>
      <c r="I325" s="69" t="s">
        <v>248</v>
      </c>
      <c r="J325" s="77" t="s">
        <v>217</v>
      </c>
      <c r="K325" s="121" t="s">
        <v>717</v>
      </c>
      <c r="L325" s="87">
        <v>686</v>
      </c>
      <c r="M325" s="72">
        <v>570240</v>
      </c>
      <c r="N325" s="66">
        <f t="shared" si="52"/>
        <v>570240</v>
      </c>
      <c r="O325" s="137">
        <v>45230</v>
      </c>
      <c r="P325" s="72">
        <f t="shared" si="53"/>
        <v>575547</v>
      </c>
      <c r="Q325" s="72">
        <f t="shared" si="54"/>
        <v>575547</v>
      </c>
      <c r="R325" s="129">
        <f t="shared" si="55"/>
        <v>575547</v>
      </c>
      <c r="S325" s="204" t="e">
        <f t="shared" si="51"/>
        <v>#REF!</v>
      </c>
      <c r="T325" s="125"/>
      <c r="U325" s="126">
        <f t="shared" si="49"/>
        <v>61</v>
      </c>
      <c r="V325" s="127">
        <f t="shared" si="50"/>
        <v>45291</v>
      </c>
      <c r="W325" s="128">
        <f>VLOOKUP(V325,IPC!$B$9:$D$855,3,2)</f>
        <v>137.72</v>
      </c>
      <c r="X325" s="128">
        <f>VLOOKUP(O325,IPC!$B$9:$D$855,3,1)</f>
        <v>136.44999999999999</v>
      </c>
    </row>
    <row r="326" spans="1:26" s="67" customFormat="1" x14ac:dyDescent="0.25">
      <c r="A326" s="67" t="s">
        <v>76</v>
      </c>
      <c r="B326" s="134" t="s">
        <v>2237</v>
      </c>
      <c r="C326" s="224">
        <v>7</v>
      </c>
      <c r="D326" s="296" t="s">
        <v>448</v>
      </c>
      <c r="E326" s="288">
        <v>901553213</v>
      </c>
      <c r="F326" s="83" t="s">
        <v>512</v>
      </c>
      <c r="G326" s="121" t="s">
        <v>239</v>
      </c>
      <c r="H326" s="121" t="s">
        <v>575</v>
      </c>
      <c r="I326" s="69" t="s">
        <v>248</v>
      </c>
      <c r="J326" s="77" t="s">
        <v>217</v>
      </c>
      <c r="K326" s="121" t="s">
        <v>678</v>
      </c>
      <c r="L326" s="87">
        <v>691</v>
      </c>
      <c r="M326" s="72">
        <v>285120</v>
      </c>
      <c r="N326" s="66">
        <f t="shared" si="52"/>
        <v>285120</v>
      </c>
      <c r="O326" s="137">
        <v>45236</v>
      </c>
      <c r="P326" s="72">
        <f t="shared" si="53"/>
        <v>286430</v>
      </c>
      <c r="Q326" s="72">
        <f t="shared" si="54"/>
        <v>286430</v>
      </c>
      <c r="R326" s="129">
        <f t="shared" si="55"/>
        <v>286430</v>
      </c>
      <c r="S326" s="204" t="e">
        <f t="shared" si="51"/>
        <v>#REF!</v>
      </c>
      <c r="T326" s="125"/>
      <c r="U326" s="126">
        <f t="shared" si="49"/>
        <v>55</v>
      </c>
      <c r="V326" s="127">
        <f t="shared" si="50"/>
        <v>45291</v>
      </c>
      <c r="W326" s="128">
        <f>VLOOKUP(V326,IPC!$B$9:$D$855,3,2)</f>
        <v>137.72</v>
      </c>
      <c r="X326" s="128">
        <f>VLOOKUP(O326,IPC!$B$9:$D$855,3,1)</f>
        <v>137.09</v>
      </c>
    </row>
    <row r="327" spans="1:26" s="67" customFormat="1" x14ac:dyDescent="0.25">
      <c r="A327" s="67" t="s">
        <v>76</v>
      </c>
      <c r="B327" s="134" t="s">
        <v>2237</v>
      </c>
      <c r="C327" s="224">
        <v>7</v>
      </c>
      <c r="D327" s="296" t="s">
        <v>448</v>
      </c>
      <c r="E327" s="288">
        <v>901553213</v>
      </c>
      <c r="F327" s="83" t="s">
        <v>512</v>
      </c>
      <c r="G327" s="121" t="s">
        <v>239</v>
      </c>
      <c r="H327" s="121" t="s">
        <v>575</v>
      </c>
      <c r="I327" s="69" t="s">
        <v>248</v>
      </c>
      <c r="J327" s="77" t="s">
        <v>217</v>
      </c>
      <c r="K327" s="121" t="s">
        <v>718</v>
      </c>
      <c r="L327" s="87">
        <v>756</v>
      </c>
      <c r="M327" s="72">
        <v>570240</v>
      </c>
      <c r="N327" s="66">
        <f t="shared" si="52"/>
        <v>570240</v>
      </c>
      <c r="O327" s="137">
        <v>45272</v>
      </c>
      <c r="P327" s="72">
        <f t="shared" si="53"/>
        <v>570240</v>
      </c>
      <c r="Q327" s="72">
        <f t="shared" si="54"/>
        <v>570240</v>
      </c>
      <c r="R327" s="129">
        <f t="shared" si="55"/>
        <v>570240</v>
      </c>
      <c r="S327" s="204" t="e">
        <f t="shared" si="51"/>
        <v>#REF!</v>
      </c>
      <c r="T327" s="125"/>
      <c r="U327" s="126">
        <f t="shared" si="49"/>
        <v>19</v>
      </c>
      <c r="V327" s="127">
        <f t="shared" si="50"/>
        <v>45291</v>
      </c>
      <c r="W327" s="128">
        <f>VLOOKUP(V327,IPC!$B$9:$D$855,3,2)</f>
        <v>137.72</v>
      </c>
      <c r="X327" s="128">
        <f>VLOOKUP(O327,IPC!$B$9:$D$855,3,1)</f>
        <v>137.72</v>
      </c>
    </row>
    <row r="328" spans="1:26" s="67" customFormat="1" x14ac:dyDescent="0.25">
      <c r="A328" s="67" t="s">
        <v>76</v>
      </c>
      <c r="B328" s="134" t="s">
        <v>2237</v>
      </c>
      <c r="C328" s="224">
        <v>7</v>
      </c>
      <c r="D328" s="296" t="s">
        <v>448</v>
      </c>
      <c r="E328" s="288">
        <v>901553213</v>
      </c>
      <c r="F328" s="83" t="s">
        <v>512</v>
      </c>
      <c r="G328" s="121" t="s">
        <v>239</v>
      </c>
      <c r="H328" s="121" t="s">
        <v>575</v>
      </c>
      <c r="I328" s="69" t="s">
        <v>248</v>
      </c>
      <c r="J328" s="77" t="s">
        <v>217</v>
      </c>
      <c r="K328" s="121" t="s">
        <v>719</v>
      </c>
      <c r="L328" s="87">
        <v>783</v>
      </c>
      <c r="M328" s="72">
        <v>570240</v>
      </c>
      <c r="N328" s="66">
        <f t="shared" si="52"/>
        <v>0</v>
      </c>
      <c r="O328" s="137" t="s">
        <v>1996</v>
      </c>
      <c r="P328" s="72">
        <f t="shared" si="53"/>
        <v>0</v>
      </c>
      <c r="Q328" s="72">
        <f t="shared" si="54"/>
        <v>570240</v>
      </c>
      <c r="R328" s="129">
        <f t="shared" si="55"/>
        <v>570240</v>
      </c>
      <c r="S328" s="204" t="e">
        <f t="shared" si="51"/>
        <v>#REF!</v>
      </c>
      <c r="T328" s="125"/>
      <c r="U328" s="126">
        <f t="shared" si="49"/>
        <v>-2</v>
      </c>
      <c r="V328" s="127">
        <f t="shared" si="50"/>
        <v>45291</v>
      </c>
      <c r="W328" s="128">
        <f>VLOOKUP(V328,IPC!$B$9:$D$855,3,2)</f>
        <v>137.72</v>
      </c>
      <c r="X328" s="128" t="e">
        <f>VLOOKUP(O328,IPC!$B$9:$D$855,3,1)</f>
        <v>#N/A</v>
      </c>
    </row>
    <row r="329" spans="1:26" s="67" customFormat="1" x14ac:dyDescent="0.25">
      <c r="A329" s="67" t="s">
        <v>76</v>
      </c>
      <c r="B329" s="134" t="s">
        <v>2237</v>
      </c>
      <c r="C329" s="224">
        <v>7</v>
      </c>
      <c r="D329" s="296" t="s">
        <v>448</v>
      </c>
      <c r="E329" s="288">
        <v>901553213</v>
      </c>
      <c r="F329" s="83" t="s">
        <v>512</v>
      </c>
      <c r="G329" s="121" t="s">
        <v>239</v>
      </c>
      <c r="H329" s="121" t="s">
        <v>575</v>
      </c>
      <c r="I329" s="69" t="s">
        <v>248</v>
      </c>
      <c r="J329" s="77" t="s">
        <v>217</v>
      </c>
      <c r="K329" s="121" t="s">
        <v>1902</v>
      </c>
      <c r="L329" s="87">
        <v>855</v>
      </c>
      <c r="M329" s="72">
        <v>600000</v>
      </c>
      <c r="N329" s="66">
        <f t="shared" si="52"/>
        <v>0</v>
      </c>
      <c r="O329" s="137" t="s">
        <v>1997</v>
      </c>
      <c r="P329" s="72">
        <f t="shared" si="53"/>
        <v>0</v>
      </c>
      <c r="Q329" s="72">
        <f t="shared" si="54"/>
        <v>600000</v>
      </c>
      <c r="R329" s="129">
        <f t="shared" si="55"/>
        <v>600000</v>
      </c>
      <c r="S329" s="204" t="e">
        <f t="shared" si="51"/>
        <v>#REF!</v>
      </c>
      <c r="T329" s="125"/>
      <c r="U329" s="126">
        <f t="shared" si="49"/>
        <v>-64</v>
      </c>
      <c r="V329" s="127">
        <f t="shared" si="50"/>
        <v>45291</v>
      </c>
      <c r="W329" s="128">
        <f>VLOOKUP(V329,IPC!$B$9:$D$855,3,2)</f>
        <v>137.72</v>
      </c>
      <c r="X329" s="128" t="e">
        <f>VLOOKUP(O329,IPC!$B$9:$D$855,3,1)</f>
        <v>#N/A</v>
      </c>
    </row>
    <row r="330" spans="1:26" s="67" customFormat="1" hidden="1" x14ac:dyDescent="0.25">
      <c r="A330" s="67" t="s">
        <v>76</v>
      </c>
      <c r="B330" s="134" t="s">
        <v>42</v>
      </c>
      <c r="C330" s="224">
        <v>8</v>
      </c>
      <c r="D330" s="296" t="s">
        <v>1869</v>
      </c>
      <c r="E330" s="288">
        <v>900838418</v>
      </c>
      <c r="F330" s="83" t="s">
        <v>1711</v>
      </c>
      <c r="G330" s="121" t="s">
        <v>239</v>
      </c>
      <c r="H330" s="121" t="s">
        <v>1888</v>
      </c>
      <c r="I330" s="69" t="s">
        <v>248</v>
      </c>
      <c r="J330" s="77" t="s">
        <v>217</v>
      </c>
      <c r="K330" s="121" t="s">
        <v>1723</v>
      </c>
      <c r="L330" s="87">
        <v>824</v>
      </c>
      <c r="M330" s="72">
        <v>600000</v>
      </c>
      <c r="N330" s="66">
        <f t="shared" si="52"/>
        <v>0</v>
      </c>
      <c r="O330" s="137" t="s">
        <v>1998</v>
      </c>
      <c r="P330" s="72">
        <f t="shared" si="53"/>
        <v>0</v>
      </c>
      <c r="Q330" s="72">
        <f t="shared" si="54"/>
        <v>600000</v>
      </c>
      <c r="R330" s="129">
        <f t="shared" si="55"/>
        <v>600000</v>
      </c>
      <c r="S330" s="204" t="e">
        <f t="shared" si="51"/>
        <v>#REF!</v>
      </c>
      <c r="T330" s="125"/>
      <c r="U330" s="126">
        <f t="shared" si="49"/>
        <v>-31</v>
      </c>
      <c r="V330" s="127">
        <f t="shared" si="50"/>
        <v>45291</v>
      </c>
      <c r="W330" s="128">
        <f>VLOOKUP(V330,IPC!$B$9:$D$855,3,2)</f>
        <v>137.72</v>
      </c>
      <c r="X330" s="128" t="e">
        <f>VLOOKUP(O330,IPC!$B$9:$D$855,3,1)</f>
        <v>#N/A</v>
      </c>
    </row>
    <row r="331" spans="1:26" s="67" customFormat="1" hidden="1" x14ac:dyDescent="0.25">
      <c r="A331" s="67" t="s">
        <v>76</v>
      </c>
      <c r="B331" s="134" t="s">
        <v>42</v>
      </c>
      <c r="C331" s="224">
        <v>9</v>
      </c>
      <c r="D331" s="296" t="s">
        <v>449</v>
      </c>
      <c r="E331" s="288">
        <v>860529890</v>
      </c>
      <c r="F331" s="83" t="s">
        <v>513</v>
      </c>
      <c r="G331" s="121" t="s">
        <v>108</v>
      </c>
      <c r="H331" s="121" t="s">
        <v>576</v>
      </c>
      <c r="I331" s="69" t="s">
        <v>248</v>
      </c>
      <c r="J331" s="77" t="s">
        <v>217</v>
      </c>
      <c r="K331" s="121" t="s">
        <v>720</v>
      </c>
      <c r="L331" s="87">
        <v>10123</v>
      </c>
      <c r="M331" s="72">
        <v>623205</v>
      </c>
      <c r="N331" s="66">
        <f t="shared" si="52"/>
        <v>623205</v>
      </c>
      <c r="O331" s="137">
        <v>45139</v>
      </c>
      <c r="P331" s="72">
        <f t="shared" si="53"/>
        <v>633930</v>
      </c>
      <c r="Q331" s="72">
        <f t="shared" si="54"/>
        <v>633930</v>
      </c>
      <c r="R331" s="129">
        <f t="shared" si="55"/>
        <v>633930</v>
      </c>
      <c r="S331" s="204" t="e">
        <f t="shared" si="51"/>
        <v>#REF!</v>
      </c>
      <c r="T331" s="125"/>
      <c r="U331" s="126">
        <f t="shared" si="49"/>
        <v>152</v>
      </c>
      <c r="V331" s="127">
        <f t="shared" si="50"/>
        <v>45291</v>
      </c>
      <c r="W331" s="128">
        <f>VLOOKUP(V331,IPC!$B$9:$D$855,3,2)</f>
        <v>137.72</v>
      </c>
      <c r="X331" s="128">
        <f>VLOOKUP(O331,IPC!$B$9:$D$855,3,1)</f>
        <v>135.38999999999999</v>
      </c>
    </row>
    <row r="332" spans="1:26" s="67" customFormat="1" hidden="1" x14ac:dyDescent="0.25">
      <c r="A332" s="67" t="s">
        <v>76</v>
      </c>
      <c r="B332" s="134" t="s">
        <v>42</v>
      </c>
      <c r="C332" s="224">
        <v>9</v>
      </c>
      <c r="D332" s="296" t="s">
        <v>449</v>
      </c>
      <c r="E332" s="288">
        <v>860529890</v>
      </c>
      <c r="F332" s="83" t="s">
        <v>513</v>
      </c>
      <c r="G332" s="121" t="s">
        <v>108</v>
      </c>
      <c r="H332" s="121" t="s">
        <v>576</v>
      </c>
      <c r="I332" s="69" t="s">
        <v>248</v>
      </c>
      <c r="J332" s="77" t="s">
        <v>217</v>
      </c>
      <c r="K332" s="121" t="s">
        <v>721</v>
      </c>
      <c r="L332" s="87">
        <v>1948</v>
      </c>
      <c r="M332" s="72">
        <v>6451507</v>
      </c>
      <c r="N332" s="66">
        <f t="shared" si="52"/>
        <v>6451507</v>
      </c>
      <c r="O332" s="137">
        <v>44735</v>
      </c>
      <c r="P332" s="72">
        <f t="shared" si="53"/>
        <v>7447000</v>
      </c>
      <c r="Q332" s="72">
        <f t="shared" si="54"/>
        <v>7447000</v>
      </c>
      <c r="R332" s="129">
        <f t="shared" si="55"/>
        <v>7447000</v>
      </c>
      <c r="S332" s="204" t="e">
        <f t="shared" si="51"/>
        <v>#REF!</v>
      </c>
      <c r="T332" s="125"/>
      <c r="U332" s="126">
        <f t="shared" si="49"/>
        <v>556</v>
      </c>
      <c r="V332" s="127">
        <f t="shared" si="50"/>
        <v>45291</v>
      </c>
      <c r="W332" s="128">
        <f>VLOOKUP(V332,IPC!$B$9:$D$855,3,2)</f>
        <v>137.72</v>
      </c>
      <c r="X332" s="128">
        <f>VLOOKUP(O332,IPC!$B$9:$D$855,3,1)</f>
        <v>119.31</v>
      </c>
    </row>
    <row r="333" spans="1:26" s="67" customFormat="1" hidden="1" x14ac:dyDescent="0.25">
      <c r="A333" s="67" t="s">
        <v>76</v>
      </c>
      <c r="B333" s="134" t="s">
        <v>42</v>
      </c>
      <c r="C333" s="224">
        <v>9</v>
      </c>
      <c r="D333" s="296" t="s">
        <v>449</v>
      </c>
      <c r="E333" s="288">
        <v>860529890</v>
      </c>
      <c r="F333" s="83" t="s">
        <v>513</v>
      </c>
      <c r="G333" s="121" t="s">
        <v>108</v>
      </c>
      <c r="H333" s="121" t="s">
        <v>576</v>
      </c>
      <c r="I333" s="69" t="s">
        <v>248</v>
      </c>
      <c r="J333" s="77" t="s">
        <v>217</v>
      </c>
      <c r="K333" s="121" t="s">
        <v>722</v>
      </c>
      <c r="L333" s="87">
        <v>1999</v>
      </c>
      <c r="M333" s="72">
        <v>172788</v>
      </c>
      <c r="N333" s="66">
        <f t="shared" si="52"/>
        <v>172788</v>
      </c>
      <c r="O333" s="137">
        <v>44777</v>
      </c>
      <c r="P333" s="72">
        <f t="shared" si="53"/>
        <v>195855</v>
      </c>
      <c r="Q333" s="72">
        <f t="shared" si="54"/>
        <v>195855</v>
      </c>
      <c r="R333" s="129">
        <f t="shared" si="55"/>
        <v>195855</v>
      </c>
      <c r="S333" s="204" t="e">
        <f t="shared" si="51"/>
        <v>#REF!</v>
      </c>
      <c r="T333" s="125"/>
      <c r="U333" s="126">
        <f t="shared" si="49"/>
        <v>514</v>
      </c>
      <c r="V333" s="127">
        <f t="shared" si="50"/>
        <v>45291</v>
      </c>
      <c r="W333" s="128">
        <f>VLOOKUP(V333,IPC!$B$9:$D$855,3,2)</f>
        <v>137.72</v>
      </c>
      <c r="X333" s="128">
        <f>VLOOKUP(O333,IPC!$B$9:$D$855,3,1)</f>
        <v>121.5</v>
      </c>
    </row>
    <row r="334" spans="1:26" s="67" customFormat="1" hidden="1" x14ac:dyDescent="0.25">
      <c r="A334" s="67" t="s">
        <v>76</v>
      </c>
      <c r="B334" s="134" t="s">
        <v>42</v>
      </c>
      <c r="C334" s="224">
        <v>9</v>
      </c>
      <c r="D334" s="296" t="s">
        <v>449</v>
      </c>
      <c r="E334" s="288">
        <v>860529890</v>
      </c>
      <c r="F334" s="83" t="s">
        <v>513</v>
      </c>
      <c r="G334" s="121" t="s">
        <v>108</v>
      </c>
      <c r="H334" s="121" t="s">
        <v>576</v>
      </c>
      <c r="I334" s="69" t="s">
        <v>248</v>
      </c>
      <c r="J334" s="77" t="s">
        <v>217</v>
      </c>
      <c r="K334" s="121" t="s">
        <v>723</v>
      </c>
      <c r="L334" s="87">
        <v>2000</v>
      </c>
      <c r="M334" s="72">
        <v>172788</v>
      </c>
      <c r="N334" s="66">
        <f t="shared" si="52"/>
        <v>172788</v>
      </c>
      <c r="O334" s="137">
        <v>44777</v>
      </c>
      <c r="P334" s="72">
        <f t="shared" si="53"/>
        <v>195855</v>
      </c>
      <c r="Q334" s="72">
        <f t="shared" si="54"/>
        <v>195855</v>
      </c>
      <c r="R334" s="129">
        <f t="shared" si="55"/>
        <v>195855</v>
      </c>
      <c r="S334" s="204" t="e">
        <f t="shared" si="51"/>
        <v>#REF!</v>
      </c>
      <c r="T334" s="125"/>
      <c r="U334" s="126">
        <f t="shared" si="49"/>
        <v>514</v>
      </c>
      <c r="V334" s="127">
        <f t="shared" si="50"/>
        <v>45291</v>
      </c>
      <c r="W334" s="128">
        <f>VLOOKUP(V334,IPC!$B$9:$D$855,3,2)</f>
        <v>137.72</v>
      </c>
      <c r="X334" s="128">
        <f>VLOOKUP(O334,IPC!$B$9:$D$855,3,1)</f>
        <v>121.5</v>
      </c>
    </row>
    <row r="335" spans="1:26" s="67" customFormat="1" hidden="1" x14ac:dyDescent="0.25">
      <c r="A335" s="67" t="s">
        <v>76</v>
      </c>
      <c r="B335" s="134" t="s">
        <v>42</v>
      </c>
      <c r="C335" s="224">
        <v>10</v>
      </c>
      <c r="D335" s="296" t="s">
        <v>450</v>
      </c>
      <c r="E335" s="288">
        <v>900492874</v>
      </c>
      <c r="F335" s="83" t="s">
        <v>514</v>
      </c>
      <c r="G335" s="121" t="s">
        <v>239</v>
      </c>
      <c r="H335" s="121" t="s">
        <v>577</v>
      </c>
      <c r="I335" s="69" t="s">
        <v>248</v>
      </c>
      <c r="J335" s="77" t="s">
        <v>217</v>
      </c>
      <c r="K335" s="121" t="s">
        <v>724</v>
      </c>
      <c r="L335" s="87">
        <v>10951</v>
      </c>
      <c r="M335" s="72">
        <v>902803</v>
      </c>
      <c r="N335" s="66">
        <f t="shared" si="52"/>
        <v>902803</v>
      </c>
      <c r="O335" s="137">
        <v>44633</v>
      </c>
      <c r="P335" s="72">
        <f t="shared" si="53"/>
        <v>1069448</v>
      </c>
      <c r="Q335" s="72">
        <f t="shared" si="54"/>
        <v>1069448</v>
      </c>
      <c r="R335" s="129">
        <f t="shared" si="55"/>
        <v>1069448</v>
      </c>
      <c r="S335" s="204" t="e">
        <f t="shared" si="51"/>
        <v>#REF!</v>
      </c>
      <c r="T335" s="125"/>
      <c r="U335" s="126">
        <f t="shared" si="49"/>
        <v>658</v>
      </c>
      <c r="V335" s="127">
        <f t="shared" si="50"/>
        <v>45291</v>
      </c>
      <c r="W335" s="128">
        <f>VLOOKUP(V335,IPC!$B$9:$D$855,3,2)</f>
        <v>137.72</v>
      </c>
      <c r="X335" s="128">
        <f>VLOOKUP(O335,IPC!$B$9:$D$855,3,1)</f>
        <v>116.26</v>
      </c>
      <c r="Z335" s="67" t="s">
        <v>2000</v>
      </c>
    </row>
    <row r="336" spans="1:26" s="67" customFormat="1" hidden="1" x14ac:dyDescent="0.25">
      <c r="A336" s="67" t="s">
        <v>76</v>
      </c>
      <c r="B336" s="134" t="s">
        <v>42</v>
      </c>
      <c r="C336" s="224">
        <v>10</v>
      </c>
      <c r="D336" s="296" t="s">
        <v>450</v>
      </c>
      <c r="E336" s="288">
        <v>900492874</v>
      </c>
      <c r="F336" s="83" t="s">
        <v>514</v>
      </c>
      <c r="G336" s="121" t="s">
        <v>239</v>
      </c>
      <c r="H336" s="121" t="s">
        <v>577</v>
      </c>
      <c r="I336" s="69" t="s">
        <v>248</v>
      </c>
      <c r="J336" s="77" t="s">
        <v>217</v>
      </c>
      <c r="K336" s="121" t="s">
        <v>725</v>
      </c>
      <c r="L336" s="87">
        <v>11139</v>
      </c>
      <c r="M336" s="72">
        <v>2277378.6</v>
      </c>
      <c r="N336" s="66">
        <f t="shared" si="52"/>
        <v>2277378.6</v>
      </c>
      <c r="O336" s="137">
        <v>44696</v>
      </c>
      <c r="P336" s="72">
        <f t="shared" si="53"/>
        <v>2642296</v>
      </c>
      <c r="Q336" s="72">
        <f t="shared" si="54"/>
        <v>2642296</v>
      </c>
      <c r="R336" s="129">
        <f t="shared" si="55"/>
        <v>2642296</v>
      </c>
      <c r="S336" s="204" t="e">
        <f t="shared" si="51"/>
        <v>#REF!</v>
      </c>
      <c r="T336" s="125"/>
      <c r="U336" s="126">
        <f t="shared" si="49"/>
        <v>595</v>
      </c>
      <c r="V336" s="127">
        <f t="shared" si="50"/>
        <v>45291</v>
      </c>
      <c r="W336" s="128">
        <f>VLOOKUP(V336,IPC!$B$9:$D$855,3,2)</f>
        <v>137.72</v>
      </c>
      <c r="X336" s="128">
        <f>VLOOKUP(O336,IPC!$B$9:$D$855,3,1)</f>
        <v>118.7</v>
      </c>
      <c r="Z336" s="67" t="s">
        <v>1978</v>
      </c>
    </row>
    <row r="337" spans="1:26" s="67" customFormat="1" hidden="1" x14ac:dyDescent="0.25">
      <c r="A337" s="67" t="s">
        <v>76</v>
      </c>
      <c r="B337" s="134" t="s">
        <v>42</v>
      </c>
      <c r="C337" s="224">
        <v>10</v>
      </c>
      <c r="D337" s="296" t="s">
        <v>450</v>
      </c>
      <c r="E337" s="288">
        <v>900492874</v>
      </c>
      <c r="F337" s="83" t="s">
        <v>514</v>
      </c>
      <c r="G337" s="121" t="s">
        <v>239</v>
      </c>
      <c r="H337" s="121" t="s">
        <v>577</v>
      </c>
      <c r="I337" s="69" t="s">
        <v>248</v>
      </c>
      <c r="J337" s="77" t="s">
        <v>217</v>
      </c>
      <c r="K337" s="121" t="s">
        <v>726</v>
      </c>
      <c r="L337" s="87">
        <v>11141</v>
      </c>
      <c r="M337" s="72">
        <v>976500</v>
      </c>
      <c r="N337" s="66">
        <f t="shared" si="52"/>
        <v>976500</v>
      </c>
      <c r="O337" s="137">
        <v>44696</v>
      </c>
      <c r="P337" s="72">
        <f t="shared" si="53"/>
        <v>1132970</v>
      </c>
      <c r="Q337" s="72">
        <f t="shared" si="54"/>
        <v>1132970</v>
      </c>
      <c r="R337" s="129">
        <f t="shared" si="55"/>
        <v>1132970</v>
      </c>
      <c r="S337" s="204" t="e">
        <f t="shared" si="51"/>
        <v>#REF!</v>
      </c>
      <c r="T337" s="125"/>
      <c r="U337" s="126">
        <f t="shared" si="49"/>
        <v>595</v>
      </c>
      <c r="V337" s="127">
        <f t="shared" si="50"/>
        <v>45291</v>
      </c>
      <c r="W337" s="128">
        <f>VLOOKUP(V337,IPC!$B$9:$D$855,3,2)</f>
        <v>137.72</v>
      </c>
      <c r="X337" s="128">
        <f>VLOOKUP(O337,IPC!$B$9:$D$855,3,1)</f>
        <v>118.7</v>
      </c>
      <c r="Z337" s="67" t="s">
        <v>1978</v>
      </c>
    </row>
    <row r="338" spans="1:26" s="67" customFormat="1" hidden="1" x14ac:dyDescent="0.25">
      <c r="A338" s="67" t="s">
        <v>76</v>
      </c>
      <c r="B338" s="134" t="s">
        <v>42</v>
      </c>
      <c r="C338" s="224">
        <v>10</v>
      </c>
      <c r="D338" s="296" t="s">
        <v>450</v>
      </c>
      <c r="E338" s="288">
        <v>900492874</v>
      </c>
      <c r="F338" s="83" t="s">
        <v>514</v>
      </c>
      <c r="G338" s="121" t="s">
        <v>239</v>
      </c>
      <c r="H338" s="121" t="s">
        <v>577</v>
      </c>
      <c r="I338" s="69" t="s">
        <v>248</v>
      </c>
      <c r="J338" s="77" t="s">
        <v>217</v>
      </c>
      <c r="K338" s="121" t="s">
        <v>727</v>
      </c>
      <c r="L338" s="87">
        <v>11223</v>
      </c>
      <c r="M338" s="72">
        <v>1765137.36</v>
      </c>
      <c r="N338" s="66">
        <f t="shared" si="52"/>
        <v>1765137.36</v>
      </c>
      <c r="O338" s="137">
        <v>44719</v>
      </c>
      <c r="P338" s="72">
        <f t="shared" si="53"/>
        <v>2037505</v>
      </c>
      <c r="Q338" s="72">
        <f t="shared" si="54"/>
        <v>2037505</v>
      </c>
      <c r="R338" s="129">
        <f t="shared" si="55"/>
        <v>2037505</v>
      </c>
      <c r="S338" s="204" t="e">
        <f t="shared" si="51"/>
        <v>#REF!</v>
      </c>
      <c r="T338" s="125"/>
      <c r="U338" s="126">
        <f t="shared" si="49"/>
        <v>572</v>
      </c>
      <c r="V338" s="127">
        <f t="shared" si="50"/>
        <v>45291</v>
      </c>
      <c r="W338" s="128">
        <f>VLOOKUP(V338,IPC!$B$9:$D$855,3,2)</f>
        <v>137.72</v>
      </c>
      <c r="X338" s="128">
        <f>VLOOKUP(O338,IPC!$B$9:$D$855,3,1)</f>
        <v>119.31</v>
      </c>
      <c r="Z338" s="67" t="s">
        <v>1981</v>
      </c>
    </row>
    <row r="339" spans="1:26" s="67" customFormat="1" hidden="1" x14ac:dyDescent="0.25">
      <c r="A339" s="67" t="s">
        <v>76</v>
      </c>
      <c r="B339" s="134" t="s">
        <v>42</v>
      </c>
      <c r="C339" s="224">
        <v>10</v>
      </c>
      <c r="D339" s="296" t="s">
        <v>450</v>
      </c>
      <c r="E339" s="288">
        <v>900492874</v>
      </c>
      <c r="F339" s="83" t="s">
        <v>514</v>
      </c>
      <c r="G339" s="121" t="s">
        <v>239</v>
      </c>
      <c r="H339" s="121" t="s">
        <v>577</v>
      </c>
      <c r="I339" s="69" t="s">
        <v>248</v>
      </c>
      <c r="J339" s="77" t="s">
        <v>217</v>
      </c>
      <c r="K339" s="121" t="s">
        <v>728</v>
      </c>
      <c r="L339" s="87">
        <v>11224</v>
      </c>
      <c r="M339" s="72">
        <v>2277378.6</v>
      </c>
      <c r="N339" s="66">
        <f t="shared" si="52"/>
        <v>2277378.6</v>
      </c>
      <c r="O339" s="137">
        <v>44720</v>
      </c>
      <c r="P339" s="72">
        <f t="shared" si="53"/>
        <v>2628787</v>
      </c>
      <c r="Q339" s="72">
        <f t="shared" si="54"/>
        <v>2628787</v>
      </c>
      <c r="R339" s="129">
        <f t="shared" si="55"/>
        <v>2628787</v>
      </c>
      <c r="S339" s="204" t="e">
        <f t="shared" si="51"/>
        <v>#REF!</v>
      </c>
      <c r="T339" s="125"/>
      <c r="U339" s="126">
        <f t="shared" si="49"/>
        <v>571</v>
      </c>
      <c r="V339" s="127">
        <f t="shared" si="50"/>
        <v>45291</v>
      </c>
      <c r="W339" s="128">
        <f>VLOOKUP(V339,IPC!$B$9:$D$855,3,2)</f>
        <v>137.72</v>
      </c>
      <c r="X339" s="128">
        <f>VLOOKUP(O339,IPC!$B$9:$D$855,3,1)</f>
        <v>119.31</v>
      </c>
      <c r="Z339" s="67" t="s">
        <v>2001</v>
      </c>
    </row>
    <row r="340" spans="1:26" s="67" customFormat="1" hidden="1" x14ac:dyDescent="0.25">
      <c r="A340" s="67" t="s">
        <v>76</v>
      </c>
      <c r="B340" s="134" t="s">
        <v>42</v>
      </c>
      <c r="C340" s="224">
        <v>10</v>
      </c>
      <c r="D340" s="296" t="s">
        <v>450</v>
      </c>
      <c r="E340" s="288">
        <v>900492874</v>
      </c>
      <c r="F340" s="83" t="s">
        <v>514</v>
      </c>
      <c r="G340" s="121" t="s">
        <v>239</v>
      </c>
      <c r="H340" s="121" t="s">
        <v>577</v>
      </c>
      <c r="I340" s="69" t="s">
        <v>248</v>
      </c>
      <c r="J340" s="77" t="s">
        <v>217</v>
      </c>
      <c r="K340" s="121" t="s">
        <v>729</v>
      </c>
      <c r="L340" s="87">
        <v>11282</v>
      </c>
      <c r="M340" s="72">
        <v>976500</v>
      </c>
      <c r="N340" s="66">
        <f t="shared" si="52"/>
        <v>976500</v>
      </c>
      <c r="O340" s="137">
        <v>44743</v>
      </c>
      <c r="P340" s="72">
        <f t="shared" si="53"/>
        <v>1118181</v>
      </c>
      <c r="Q340" s="72">
        <f t="shared" si="54"/>
        <v>1118181</v>
      </c>
      <c r="R340" s="129">
        <f t="shared" si="55"/>
        <v>1118181</v>
      </c>
      <c r="S340" s="204" t="e">
        <f t="shared" si="51"/>
        <v>#REF!</v>
      </c>
      <c r="T340" s="125"/>
      <c r="U340" s="126">
        <f t="shared" si="49"/>
        <v>548</v>
      </c>
      <c r="V340" s="127">
        <f t="shared" si="50"/>
        <v>45291</v>
      </c>
      <c r="W340" s="128">
        <f>VLOOKUP(V340,IPC!$B$9:$D$855,3,2)</f>
        <v>137.72</v>
      </c>
      <c r="X340" s="128">
        <f>VLOOKUP(O340,IPC!$B$9:$D$855,3,1)</f>
        <v>120.27</v>
      </c>
      <c r="Z340" s="67" t="s">
        <v>2002</v>
      </c>
    </row>
    <row r="341" spans="1:26" s="67" customFormat="1" hidden="1" x14ac:dyDescent="0.25">
      <c r="A341" s="67" t="s">
        <v>76</v>
      </c>
      <c r="B341" s="134" t="s">
        <v>42</v>
      </c>
      <c r="C341" s="224">
        <v>10</v>
      </c>
      <c r="D341" s="296" t="s">
        <v>450</v>
      </c>
      <c r="E341" s="288">
        <v>900492874</v>
      </c>
      <c r="F341" s="83" t="s">
        <v>514</v>
      </c>
      <c r="G341" s="121" t="s">
        <v>239</v>
      </c>
      <c r="H341" s="121" t="s">
        <v>577</v>
      </c>
      <c r="I341" s="69" t="s">
        <v>248</v>
      </c>
      <c r="J341" s="77" t="s">
        <v>217</v>
      </c>
      <c r="K341" s="121" t="s">
        <v>730</v>
      </c>
      <c r="L341" s="87">
        <v>11300</v>
      </c>
      <c r="M341" s="72">
        <v>833700</v>
      </c>
      <c r="N341" s="66">
        <f t="shared" si="52"/>
        <v>833700</v>
      </c>
      <c r="O341" s="137">
        <v>44748</v>
      </c>
      <c r="P341" s="72">
        <f t="shared" si="53"/>
        <v>954662</v>
      </c>
      <c r="Q341" s="72">
        <f t="shared" si="54"/>
        <v>954662</v>
      </c>
      <c r="R341" s="129">
        <f t="shared" si="55"/>
        <v>954662</v>
      </c>
      <c r="S341" s="204" t="e">
        <f t="shared" si="51"/>
        <v>#REF!</v>
      </c>
      <c r="T341" s="125"/>
      <c r="U341" s="126">
        <f t="shared" si="49"/>
        <v>543</v>
      </c>
      <c r="V341" s="127">
        <f t="shared" si="50"/>
        <v>45291</v>
      </c>
      <c r="W341" s="128">
        <f>VLOOKUP(V341,IPC!$B$9:$D$855,3,2)</f>
        <v>137.72</v>
      </c>
      <c r="X341" s="128">
        <f>VLOOKUP(O341,IPC!$B$9:$D$855,3,1)</f>
        <v>120.27</v>
      </c>
      <c r="Z341" s="67" t="s">
        <v>2003</v>
      </c>
    </row>
    <row r="342" spans="1:26" s="67" customFormat="1" hidden="1" x14ac:dyDescent="0.25">
      <c r="A342" s="67" t="s">
        <v>76</v>
      </c>
      <c r="B342" s="134" t="s">
        <v>42</v>
      </c>
      <c r="C342" s="224">
        <v>11</v>
      </c>
      <c r="D342" s="296" t="s">
        <v>450</v>
      </c>
      <c r="E342" s="288">
        <v>900728998</v>
      </c>
      <c r="F342" s="83" t="s">
        <v>514</v>
      </c>
      <c r="G342" s="121" t="s">
        <v>239</v>
      </c>
      <c r="H342" s="121" t="s">
        <v>577</v>
      </c>
      <c r="I342" s="69" t="s">
        <v>248</v>
      </c>
      <c r="J342" s="77" t="s">
        <v>217</v>
      </c>
      <c r="K342" s="121" t="s">
        <v>731</v>
      </c>
      <c r="L342" s="87">
        <v>11960</v>
      </c>
      <c r="M342" s="72">
        <v>850608</v>
      </c>
      <c r="N342" s="66">
        <f t="shared" si="52"/>
        <v>850608</v>
      </c>
      <c r="O342" s="137">
        <v>44752</v>
      </c>
      <c r="P342" s="72">
        <f t="shared" si="53"/>
        <v>974023</v>
      </c>
      <c r="Q342" s="72">
        <f t="shared" si="54"/>
        <v>974023</v>
      </c>
      <c r="R342" s="129">
        <f t="shared" si="55"/>
        <v>974023</v>
      </c>
      <c r="S342" s="204" t="e">
        <f t="shared" si="51"/>
        <v>#REF!</v>
      </c>
      <c r="T342" s="125"/>
      <c r="U342" s="126">
        <f t="shared" si="49"/>
        <v>539</v>
      </c>
      <c r="V342" s="127">
        <f t="shared" si="50"/>
        <v>45291</v>
      </c>
      <c r="W342" s="128">
        <f>VLOOKUP(V342,IPC!$B$9:$D$855,3,2)</f>
        <v>137.72</v>
      </c>
      <c r="X342" s="128">
        <f>VLOOKUP(O342,IPC!$B$9:$D$855,3,1)</f>
        <v>120.27</v>
      </c>
      <c r="Z342" s="67" t="s">
        <v>1983</v>
      </c>
    </row>
    <row r="343" spans="1:26" s="67" customFormat="1" hidden="1" x14ac:dyDescent="0.25">
      <c r="A343" s="67" t="s">
        <v>76</v>
      </c>
      <c r="B343" s="134" t="s">
        <v>42</v>
      </c>
      <c r="C343" s="224">
        <v>12</v>
      </c>
      <c r="D343" s="296" t="s">
        <v>451</v>
      </c>
      <c r="E343" s="288">
        <v>823004940</v>
      </c>
      <c r="F343" s="83" t="s">
        <v>515</v>
      </c>
      <c r="G343" s="121" t="s">
        <v>239</v>
      </c>
      <c r="H343" s="121" t="s">
        <v>578</v>
      </c>
      <c r="I343" s="69" t="s">
        <v>248</v>
      </c>
      <c r="J343" s="77" t="s">
        <v>217</v>
      </c>
      <c r="K343" s="121" t="s">
        <v>732</v>
      </c>
      <c r="L343" s="87">
        <v>83244</v>
      </c>
      <c r="M343" s="72">
        <v>18138457</v>
      </c>
      <c r="N343" s="66">
        <f t="shared" si="52"/>
        <v>18138457</v>
      </c>
      <c r="O343" s="137">
        <v>45172</v>
      </c>
      <c r="P343" s="72">
        <f t="shared" si="53"/>
        <v>18353011</v>
      </c>
      <c r="Q343" s="72">
        <f t="shared" si="54"/>
        <v>18353011</v>
      </c>
      <c r="R343" s="129">
        <f t="shared" si="55"/>
        <v>18353011</v>
      </c>
      <c r="S343" s="204" t="e">
        <f t="shared" si="51"/>
        <v>#REF!</v>
      </c>
      <c r="T343" s="125"/>
      <c r="U343" s="126">
        <f t="shared" si="49"/>
        <v>119</v>
      </c>
      <c r="V343" s="127">
        <f t="shared" si="50"/>
        <v>45291</v>
      </c>
      <c r="W343" s="128">
        <f>VLOOKUP(V343,IPC!$B$9:$D$855,3,2)</f>
        <v>137.72</v>
      </c>
      <c r="X343" s="128">
        <f>VLOOKUP(O343,IPC!$B$9:$D$855,3,1)</f>
        <v>136.11000000000001</v>
      </c>
      <c r="Z343" s="67" t="s">
        <v>2004</v>
      </c>
    </row>
    <row r="344" spans="1:26" s="67" customFormat="1" hidden="1" x14ac:dyDescent="0.25">
      <c r="A344" s="67" t="s">
        <v>76</v>
      </c>
      <c r="B344" s="134" t="s">
        <v>42</v>
      </c>
      <c r="C344" s="224">
        <v>12</v>
      </c>
      <c r="D344" s="296" t="s">
        <v>451</v>
      </c>
      <c r="E344" s="288">
        <v>823004940</v>
      </c>
      <c r="F344" s="83" t="s">
        <v>515</v>
      </c>
      <c r="G344" s="121" t="s">
        <v>239</v>
      </c>
      <c r="H344" s="121" t="s">
        <v>578</v>
      </c>
      <c r="I344" s="69" t="s">
        <v>248</v>
      </c>
      <c r="J344" s="77" t="s">
        <v>217</v>
      </c>
      <c r="K344" s="121" t="s">
        <v>733</v>
      </c>
      <c r="L344" s="87">
        <v>83716</v>
      </c>
      <c r="M344" s="72">
        <v>18285292.350000001</v>
      </c>
      <c r="N344" s="66">
        <f t="shared" si="52"/>
        <v>18285292.350000001</v>
      </c>
      <c r="O344" s="137">
        <v>45234</v>
      </c>
      <c r="P344" s="72">
        <f t="shared" si="53"/>
        <v>18369323</v>
      </c>
      <c r="Q344" s="72">
        <f t="shared" si="54"/>
        <v>18369323</v>
      </c>
      <c r="R344" s="129">
        <f t="shared" si="55"/>
        <v>18369323</v>
      </c>
      <c r="S344" s="204" t="e">
        <f t="shared" si="51"/>
        <v>#REF!</v>
      </c>
      <c r="T344" s="125"/>
      <c r="U344" s="126">
        <f t="shared" si="49"/>
        <v>57</v>
      </c>
      <c r="V344" s="127">
        <f t="shared" si="50"/>
        <v>45291</v>
      </c>
      <c r="W344" s="128">
        <f>VLOOKUP(V344,IPC!$B$9:$D$855,3,2)</f>
        <v>137.72</v>
      </c>
      <c r="X344" s="128">
        <f>VLOOKUP(O344,IPC!$B$9:$D$855,3,1)</f>
        <v>137.09</v>
      </c>
      <c r="Z344" s="67" t="s">
        <v>2005</v>
      </c>
    </row>
    <row r="345" spans="1:26" s="67" customFormat="1" x14ac:dyDescent="0.25">
      <c r="A345" s="67" t="s">
        <v>76</v>
      </c>
      <c r="B345" s="134" t="s">
        <v>2237</v>
      </c>
      <c r="C345" s="224">
        <v>13</v>
      </c>
      <c r="D345" s="296" t="s">
        <v>452</v>
      </c>
      <c r="E345" s="288">
        <v>900399132</v>
      </c>
      <c r="F345" s="83" t="s">
        <v>516</v>
      </c>
      <c r="G345" s="121" t="s">
        <v>108</v>
      </c>
      <c r="H345" s="121" t="s">
        <v>579</v>
      </c>
      <c r="I345" s="69" t="s">
        <v>248</v>
      </c>
      <c r="J345" s="77" t="s">
        <v>217</v>
      </c>
      <c r="K345" s="121" t="s">
        <v>734</v>
      </c>
      <c r="L345" s="87">
        <v>18924</v>
      </c>
      <c r="M345" s="72">
        <v>9912500.3200000003</v>
      </c>
      <c r="N345" s="66">
        <f t="shared" si="52"/>
        <v>9912500.3200000003</v>
      </c>
      <c r="O345" s="137">
        <v>45200</v>
      </c>
      <c r="P345" s="72">
        <f t="shared" si="53"/>
        <v>10004760</v>
      </c>
      <c r="Q345" s="72">
        <f t="shared" si="54"/>
        <v>10004760</v>
      </c>
      <c r="R345" s="129">
        <f t="shared" si="55"/>
        <v>10004760</v>
      </c>
      <c r="S345" s="204" t="e">
        <f t="shared" si="51"/>
        <v>#REF!</v>
      </c>
      <c r="T345" s="125"/>
      <c r="U345" s="126">
        <f t="shared" si="49"/>
        <v>91</v>
      </c>
      <c r="V345" s="127">
        <f t="shared" si="50"/>
        <v>45291</v>
      </c>
      <c r="W345" s="128">
        <f>VLOOKUP(V345,IPC!$B$9:$D$855,3,2)</f>
        <v>137.72</v>
      </c>
      <c r="X345" s="128">
        <f>VLOOKUP(O345,IPC!$B$9:$D$855,3,1)</f>
        <v>136.44999999999999</v>
      </c>
      <c r="Z345" s="67" t="s">
        <v>2006</v>
      </c>
    </row>
    <row r="346" spans="1:26" s="67" customFormat="1" x14ac:dyDescent="0.25">
      <c r="A346" s="67" t="s">
        <v>76</v>
      </c>
      <c r="B346" s="134" t="s">
        <v>2237</v>
      </c>
      <c r="C346" s="224">
        <v>14</v>
      </c>
      <c r="D346" s="296" t="s">
        <v>453</v>
      </c>
      <c r="E346" s="288">
        <v>900854273</v>
      </c>
      <c r="F346" s="83" t="s">
        <v>517</v>
      </c>
      <c r="G346" s="121" t="s">
        <v>108</v>
      </c>
      <c r="H346" s="121" t="s">
        <v>580</v>
      </c>
      <c r="I346" s="69" t="s">
        <v>248</v>
      </c>
      <c r="J346" s="77" t="s">
        <v>217</v>
      </c>
      <c r="K346" s="121" t="s">
        <v>735</v>
      </c>
      <c r="L346" s="87">
        <v>2307</v>
      </c>
      <c r="M346" s="72">
        <v>500000</v>
      </c>
      <c r="N346" s="66">
        <f t="shared" si="52"/>
        <v>500000</v>
      </c>
      <c r="O346" s="137">
        <v>44866</v>
      </c>
      <c r="P346" s="72">
        <f t="shared" si="53"/>
        <v>553270</v>
      </c>
      <c r="Q346" s="72">
        <f t="shared" si="54"/>
        <v>553270</v>
      </c>
      <c r="R346" s="129">
        <f t="shared" si="55"/>
        <v>553270</v>
      </c>
      <c r="S346" s="204" t="e">
        <f t="shared" si="51"/>
        <v>#REF!</v>
      </c>
      <c r="T346" s="125"/>
      <c r="U346" s="126">
        <f t="shared" si="49"/>
        <v>425</v>
      </c>
      <c r="V346" s="127">
        <f t="shared" si="50"/>
        <v>45291</v>
      </c>
      <c r="W346" s="128">
        <f>VLOOKUP(V346,IPC!$B$9:$D$855,3,2)</f>
        <v>137.72</v>
      </c>
      <c r="X346" s="128">
        <f>VLOOKUP(O346,IPC!$B$9:$D$855,3,1)</f>
        <v>124.46</v>
      </c>
      <c r="Z346" s="67" t="s">
        <v>2007</v>
      </c>
    </row>
    <row r="347" spans="1:26" s="67" customFormat="1" hidden="1" x14ac:dyDescent="0.25">
      <c r="A347" s="67" t="s">
        <v>76</v>
      </c>
      <c r="B347" s="134" t="s">
        <v>42</v>
      </c>
      <c r="C347" s="224">
        <v>15</v>
      </c>
      <c r="D347" s="296" t="s">
        <v>454</v>
      </c>
      <c r="E347" s="288">
        <v>900532977</v>
      </c>
      <c r="F347" s="83" t="s">
        <v>518</v>
      </c>
      <c r="G347" s="121" t="s">
        <v>108</v>
      </c>
      <c r="H347" s="121" t="s">
        <v>581</v>
      </c>
      <c r="I347" s="69" t="s">
        <v>248</v>
      </c>
      <c r="J347" s="77" t="s">
        <v>217</v>
      </c>
      <c r="K347" s="121" t="s">
        <v>736</v>
      </c>
      <c r="L347" s="87">
        <v>9127</v>
      </c>
      <c r="M347" s="72">
        <v>1789151.7</v>
      </c>
      <c r="N347" s="66">
        <f t="shared" si="52"/>
        <v>1789151.7</v>
      </c>
      <c r="O347" s="137">
        <v>44713</v>
      </c>
      <c r="P347" s="72">
        <f t="shared" si="53"/>
        <v>2065225</v>
      </c>
      <c r="Q347" s="72">
        <f t="shared" si="54"/>
        <v>2065225</v>
      </c>
      <c r="R347" s="129">
        <f t="shared" si="55"/>
        <v>2065225</v>
      </c>
      <c r="S347" s="204" t="e">
        <f t="shared" si="51"/>
        <v>#REF!</v>
      </c>
      <c r="T347" s="125"/>
      <c r="U347" s="126">
        <f t="shared" si="49"/>
        <v>578</v>
      </c>
      <c r="V347" s="127">
        <f t="shared" si="50"/>
        <v>45291</v>
      </c>
      <c r="W347" s="128">
        <f>VLOOKUP(V347,IPC!$B$9:$D$855,3,2)</f>
        <v>137.72</v>
      </c>
      <c r="X347" s="128">
        <f>VLOOKUP(O347,IPC!$B$9:$D$855,3,1)</f>
        <v>119.31</v>
      </c>
      <c r="Z347" s="67" t="s">
        <v>2009</v>
      </c>
    </row>
    <row r="348" spans="1:26" s="67" customFormat="1" hidden="1" x14ac:dyDescent="0.25">
      <c r="A348" s="67" t="s">
        <v>76</v>
      </c>
      <c r="B348" s="134" t="s">
        <v>42</v>
      </c>
      <c r="C348" s="224">
        <v>15</v>
      </c>
      <c r="D348" s="296" t="s">
        <v>454</v>
      </c>
      <c r="E348" s="288">
        <v>900532977</v>
      </c>
      <c r="F348" s="83" t="s">
        <v>518</v>
      </c>
      <c r="G348" s="121" t="s">
        <v>108</v>
      </c>
      <c r="H348" s="121" t="s">
        <v>581</v>
      </c>
      <c r="I348" s="69" t="s">
        <v>248</v>
      </c>
      <c r="J348" s="77" t="s">
        <v>217</v>
      </c>
      <c r="K348" s="121" t="s">
        <v>737</v>
      </c>
      <c r="L348" s="87">
        <v>9290</v>
      </c>
      <c r="M348" s="72">
        <v>5687606.4000000004</v>
      </c>
      <c r="N348" s="66">
        <f t="shared" si="52"/>
        <v>5687606.4000000004</v>
      </c>
      <c r="O348" s="137">
        <v>44726</v>
      </c>
      <c r="P348" s="72">
        <f t="shared" si="53"/>
        <v>6565226</v>
      </c>
      <c r="Q348" s="72">
        <f t="shared" si="54"/>
        <v>6565226</v>
      </c>
      <c r="R348" s="129">
        <f t="shared" si="55"/>
        <v>6565226</v>
      </c>
      <c r="S348" s="204" t="e">
        <f t="shared" si="51"/>
        <v>#REF!</v>
      </c>
      <c r="T348" s="125"/>
      <c r="U348" s="126">
        <f t="shared" si="49"/>
        <v>565</v>
      </c>
      <c r="V348" s="127">
        <f t="shared" si="50"/>
        <v>45291</v>
      </c>
      <c r="W348" s="128">
        <f>VLOOKUP(V348,IPC!$B$9:$D$855,3,2)</f>
        <v>137.72</v>
      </c>
      <c r="X348" s="128">
        <f>VLOOKUP(O348,IPC!$B$9:$D$855,3,1)</f>
        <v>119.31</v>
      </c>
      <c r="Z348" s="67" t="s">
        <v>2010</v>
      </c>
    </row>
    <row r="349" spans="1:26" s="67" customFormat="1" hidden="1" x14ac:dyDescent="0.25">
      <c r="A349" s="67" t="s">
        <v>76</v>
      </c>
      <c r="B349" s="134" t="s">
        <v>42</v>
      </c>
      <c r="C349" s="224">
        <v>15</v>
      </c>
      <c r="D349" s="296" t="s">
        <v>454</v>
      </c>
      <c r="E349" s="288">
        <v>900532977</v>
      </c>
      <c r="F349" s="83" t="s">
        <v>518</v>
      </c>
      <c r="G349" s="121" t="s">
        <v>108</v>
      </c>
      <c r="H349" s="121" t="s">
        <v>581</v>
      </c>
      <c r="I349" s="69" t="s">
        <v>248</v>
      </c>
      <c r="J349" s="77" t="s">
        <v>217</v>
      </c>
      <c r="K349" s="121" t="s">
        <v>738</v>
      </c>
      <c r="L349" s="87">
        <v>9765</v>
      </c>
      <c r="M349" s="72">
        <v>6977256</v>
      </c>
      <c r="N349" s="66">
        <f t="shared" si="52"/>
        <v>6977256</v>
      </c>
      <c r="O349" s="137">
        <v>44762</v>
      </c>
      <c r="P349" s="72">
        <f t="shared" si="53"/>
        <v>7989588</v>
      </c>
      <c r="Q349" s="72">
        <f t="shared" si="54"/>
        <v>7989588</v>
      </c>
      <c r="R349" s="129">
        <f t="shared" si="55"/>
        <v>7989588</v>
      </c>
      <c r="S349" s="204" t="e">
        <f t="shared" si="51"/>
        <v>#REF!</v>
      </c>
      <c r="T349" s="125"/>
      <c r="U349" s="126">
        <f t="shared" si="49"/>
        <v>529</v>
      </c>
      <c r="V349" s="127">
        <f t="shared" si="50"/>
        <v>45291</v>
      </c>
      <c r="W349" s="128">
        <f>VLOOKUP(V349,IPC!$B$9:$D$855,3,2)</f>
        <v>137.72</v>
      </c>
      <c r="X349" s="128">
        <f>VLOOKUP(O349,IPC!$B$9:$D$855,3,1)</f>
        <v>120.27</v>
      </c>
      <c r="Z349" s="67" t="s">
        <v>2011</v>
      </c>
    </row>
    <row r="350" spans="1:26" s="67" customFormat="1" hidden="1" x14ac:dyDescent="0.25">
      <c r="A350" s="67" t="s">
        <v>76</v>
      </c>
      <c r="B350" s="134" t="s">
        <v>42</v>
      </c>
      <c r="C350" s="224">
        <v>16</v>
      </c>
      <c r="D350" s="296" t="s">
        <v>455</v>
      </c>
      <c r="E350" s="288">
        <v>901450116</v>
      </c>
      <c r="F350" s="83" t="s">
        <v>519</v>
      </c>
      <c r="G350" s="121" t="s">
        <v>239</v>
      </c>
      <c r="H350" s="121" t="s">
        <v>582</v>
      </c>
      <c r="I350" s="69" t="s">
        <v>248</v>
      </c>
      <c r="J350" s="77" t="s">
        <v>217</v>
      </c>
      <c r="K350" s="121" t="s">
        <v>739</v>
      </c>
      <c r="L350" s="87">
        <v>423</v>
      </c>
      <c r="M350" s="72">
        <v>51021.7</v>
      </c>
      <c r="N350" s="66">
        <f t="shared" si="52"/>
        <v>51021.7</v>
      </c>
      <c r="O350" s="137">
        <v>44812</v>
      </c>
      <c r="P350" s="72">
        <f t="shared" si="53"/>
        <v>57300</v>
      </c>
      <c r="Q350" s="72">
        <f t="shared" si="54"/>
        <v>57300</v>
      </c>
      <c r="R350" s="129">
        <f t="shared" si="55"/>
        <v>57300</v>
      </c>
      <c r="S350" s="204" t="e">
        <f t="shared" si="51"/>
        <v>#REF!</v>
      </c>
      <c r="T350" s="125"/>
      <c r="U350" s="126">
        <f t="shared" si="49"/>
        <v>479</v>
      </c>
      <c r="V350" s="127">
        <f t="shared" si="50"/>
        <v>45291</v>
      </c>
      <c r="W350" s="128">
        <f>VLOOKUP(V350,IPC!$B$9:$D$855,3,2)</f>
        <v>137.72</v>
      </c>
      <c r="X350" s="128">
        <f>VLOOKUP(O350,IPC!$B$9:$D$855,3,1)</f>
        <v>122.63</v>
      </c>
      <c r="Z350" s="67" t="s">
        <v>2012</v>
      </c>
    </row>
    <row r="351" spans="1:26" s="67" customFormat="1" hidden="1" x14ac:dyDescent="0.25">
      <c r="A351" s="67" t="s">
        <v>76</v>
      </c>
      <c r="B351" s="134" t="s">
        <v>42</v>
      </c>
      <c r="C351" s="224">
        <v>16</v>
      </c>
      <c r="D351" s="296" t="s">
        <v>455</v>
      </c>
      <c r="E351" s="288">
        <v>901450116</v>
      </c>
      <c r="F351" s="83" t="s">
        <v>519</v>
      </c>
      <c r="G351" s="121" t="s">
        <v>239</v>
      </c>
      <c r="H351" s="121" t="s">
        <v>582</v>
      </c>
      <c r="I351" s="69" t="s">
        <v>248</v>
      </c>
      <c r="J351" s="77" t="s">
        <v>217</v>
      </c>
      <c r="K351" s="121" t="s">
        <v>740</v>
      </c>
      <c r="L351" s="87">
        <v>424</v>
      </c>
      <c r="M351" s="72">
        <v>992000</v>
      </c>
      <c r="N351" s="66">
        <f t="shared" si="52"/>
        <v>992000</v>
      </c>
      <c r="O351" s="137">
        <v>44812</v>
      </c>
      <c r="P351" s="72">
        <f t="shared" si="53"/>
        <v>1114069</v>
      </c>
      <c r="Q351" s="72">
        <f t="shared" si="54"/>
        <v>1114069</v>
      </c>
      <c r="R351" s="129">
        <f t="shared" si="55"/>
        <v>1114069</v>
      </c>
      <c r="S351" s="204" t="e">
        <f t="shared" si="51"/>
        <v>#REF!</v>
      </c>
      <c r="T351" s="125"/>
      <c r="U351" s="126">
        <f t="shared" si="49"/>
        <v>479</v>
      </c>
      <c r="V351" s="127">
        <f t="shared" si="50"/>
        <v>45291</v>
      </c>
      <c r="W351" s="128">
        <f>VLOOKUP(V351,IPC!$B$9:$D$855,3,2)</f>
        <v>137.72</v>
      </c>
      <c r="X351" s="128">
        <f>VLOOKUP(O351,IPC!$B$9:$D$855,3,1)</f>
        <v>122.63</v>
      </c>
      <c r="Z351" s="67" t="s">
        <v>2012</v>
      </c>
    </row>
    <row r="352" spans="1:26" s="67" customFormat="1" hidden="1" x14ac:dyDescent="0.25">
      <c r="A352" s="67" t="s">
        <v>76</v>
      </c>
      <c r="B352" s="134" t="s">
        <v>42</v>
      </c>
      <c r="C352" s="224">
        <v>16</v>
      </c>
      <c r="D352" s="296" t="s">
        <v>455</v>
      </c>
      <c r="E352" s="288">
        <v>901450116</v>
      </c>
      <c r="F352" s="83" t="s">
        <v>519</v>
      </c>
      <c r="G352" s="121" t="s">
        <v>239</v>
      </c>
      <c r="H352" s="121" t="s">
        <v>582</v>
      </c>
      <c r="I352" s="69" t="s">
        <v>248</v>
      </c>
      <c r="J352" s="77" t="s">
        <v>217</v>
      </c>
      <c r="K352" s="121" t="s">
        <v>741</v>
      </c>
      <c r="L352" s="87">
        <v>430</v>
      </c>
      <c r="M352" s="72">
        <v>1286757.52</v>
      </c>
      <c r="N352" s="66">
        <f t="shared" si="52"/>
        <v>1286757.52</v>
      </c>
      <c r="O352" s="137">
        <v>44825</v>
      </c>
      <c r="P352" s="72">
        <f t="shared" si="53"/>
        <v>1445097</v>
      </c>
      <c r="Q352" s="72">
        <f t="shared" si="54"/>
        <v>1445097</v>
      </c>
      <c r="R352" s="129">
        <f t="shared" si="55"/>
        <v>1445097</v>
      </c>
      <c r="S352" s="204" t="e">
        <f t="shared" si="51"/>
        <v>#REF!</v>
      </c>
      <c r="T352" s="125"/>
      <c r="U352" s="126">
        <f t="shared" si="49"/>
        <v>466</v>
      </c>
      <c r="V352" s="127">
        <f t="shared" si="50"/>
        <v>45291</v>
      </c>
      <c r="W352" s="128">
        <f>VLOOKUP(V352,IPC!$B$9:$D$855,3,2)</f>
        <v>137.72</v>
      </c>
      <c r="X352" s="128">
        <f>VLOOKUP(O352,IPC!$B$9:$D$855,3,1)</f>
        <v>122.63</v>
      </c>
      <c r="Z352" s="67" t="s">
        <v>2013</v>
      </c>
    </row>
    <row r="353" spans="1:26" s="67" customFormat="1" hidden="1" x14ac:dyDescent="0.25">
      <c r="A353" s="67" t="s">
        <v>76</v>
      </c>
      <c r="B353" s="134" t="s">
        <v>42</v>
      </c>
      <c r="C353" s="224">
        <v>16</v>
      </c>
      <c r="D353" s="296" t="s">
        <v>455</v>
      </c>
      <c r="E353" s="288">
        <v>901450116</v>
      </c>
      <c r="F353" s="83" t="s">
        <v>519</v>
      </c>
      <c r="G353" s="121" t="s">
        <v>239</v>
      </c>
      <c r="H353" s="121" t="s">
        <v>582</v>
      </c>
      <c r="I353" s="69" t="s">
        <v>248</v>
      </c>
      <c r="J353" s="77" t="s">
        <v>217</v>
      </c>
      <c r="K353" s="121" t="s">
        <v>742</v>
      </c>
      <c r="L353" s="87">
        <v>440</v>
      </c>
      <c r="M353" s="72">
        <v>707750</v>
      </c>
      <c r="N353" s="66">
        <f t="shared" si="52"/>
        <v>707750</v>
      </c>
      <c r="O353" s="137">
        <v>44837</v>
      </c>
      <c r="P353" s="72">
        <f t="shared" si="53"/>
        <v>789178</v>
      </c>
      <c r="Q353" s="72">
        <f t="shared" si="54"/>
        <v>789178</v>
      </c>
      <c r="R353" s="129">
        <f t="shared" si="55"/>
        <v>789178</v>
      </c>
      <c r="S353" s="204" t="e">
        <f t="shared" si="51"/>
        <v>#REF!</v>
      </c>
      <c r="T353" s="125"/>
      <c r="U353" s="126">
        <f t="shared" si="49"/>
        <v>454</v>
      </c>
      <c r="V353" s="127">
        <f t="shared" si="50"/>
        <v>45291</v>
      </c>
      <c r="W353" s="128">
        <f>VLOOKUP(V353,IPC!$B$9:$D$855,3,2)</f>
        <v>137.72</v>
      </c>
      <c r="X353" s="128">
        <f>VLOOKUP(O353,IPC!$B$9:$D$855,3,1)</f>
        <v>123.51</v>
      </c>
      <c r="Z353" s="67" t="s">
        <v>1987</v>
      </c>
    </row>
    <row r="354" spans="1:26" s="67" customFormat="1" hidden="1" x14ac:dyDescent="0.25">
      <c r="A354" s="67" t="s">
        <v>76</v>
      </c>
      <c r="B354" s="134" t="s">
        <v>42</v>
      </c>
      <c r="C354" s="224">
        <v>16</v>
      </c>
      <c r="D354" s="296" t="s">
        <v>455</v>
      </c>
      <c r="E354" s="288">
        <v>901450116</v>
      </c>
      <c r="F354" s="83" t="s">
        <v>519</v>
      </c>
      <c r="G354" s="121" t="s">
        <v>239</v>
      </c>
      <c r="H354" s="121" t="s">
        <v>582</v>
      </c>
      <c r="I354" s="69" t="s">
        <v>248</v>
      </c>
      <c r="J354" s="77" t="s">
        <v>217</v>
      </c>
      <c r="K354" s="121" t="s">
        <v>743</v>
      </c>
      <c r="L354" s="87">
        <v>445</v>
      </c>
      <c r="M354" s="72">
        <v>2519500.92</v>
      </c>
      <c r="N354" s="66">
        <f t="shared" si="52"/>
        <v>2519500.92</v>
      </c>
      <c r="O354" s="137">
        <v>44839</v>
      </c>
      <c r="P354" s="72">
        <f t="shared" si="53"/>
        <v>2809373</v>
      </c>
      <c r="Q354" s="72">
        <f t="shared" si="54"/>
        <v>2809373</v>
      </c>
      <c r="R354" s="129">
        <f t="shared" si="55"/>
        <v>2809373</v>
      </c>
      <c r="S354" s="204" t="e">
        <f t="shared" si="51"/>
        <v>#REF!</v>
      </c>
      <c r="T354" s="125"/>
      <c r="U354" s="126">
        <f t="shared" si="49"/>
        <v>452</v>
      </c>
      <c r="V354" s="127">
        <f t="shared" si="50"/>
        <v>45291</v>
      </c>
      <c r="W354" s="128">
        <f>VLOOKUP(V354,IPC!$B$9:$D$855,3,2)</f>
        <v>137.72</v>
      </c>
      <c r="X354" s="128">
        <f>VLOOKUP(O354,IPC!$B$9:$D$855,3,1)</f>
        <v>123.51</v>
      </c>
      <c r="Z354" s="67" t="s">
        <v>2014</v>
      </c>
    </row>
    <row r="355" spans="1:26" s="67" customFormat="1" hidden="1" x14ac:dyDescent="0.25">
      <c r="A355" s="67" t="s">
        <v>76</v>
      </c>
      <c r="B355" s="134" t="s">
        <v>42</v>
      </c>
      <c r="C355" s="224">
        <v>16</v>
      </c>
      <c r="D355" s="296" t="s">
        <v>455</v>
      </c>
      <c r="E355" s="288">
        <v>901450116</v>
      </c>
      <c r="F355" s="83" t="s">
        <v>519</v>
      </c>
      <c r="G355" s="121" t="s">
        <v>239</v>
      </c>
      <c r="H355" s="121" t="s">
        <v>582</v>
      </c>
      <c r="I355" s="69" t="s">
        <v>248</v>
      </c>
      <c r="J355" s="77" t="s">
        <v>217</v>
      </c>
      <c r="K355" s="121" t="s">
        <v>744</v>
      </c>
      <c r="L355" s="87">
        <v>446</v>
      </c>
      <c r="M355" s="72">
        <v>1024750</v>
      </c>
      <c r="N355" s="66">
        <f t="shared" si="52"/>
        <v>1024750</v>
      </c>
      <c r="O355" s="137">
        <v>44839</v>
      </c>
      <c r="P355" s="72">
        <f t="shared" si="53"/>
        <v>1142649</v>
      </c>
      <c r="Q355" s="72">
        <f t="shared" si="54"/>
        <v>1142649</v>
      </c>
      <c r="R355" s="129">
        <f t="shared" si="55"/>
        <v>1142649</v>
      </c>
      <c r="S355" s="204" t="e">
        <f t="shared" si="51"/>
        <v>#REF!</v>
      </c>
      <c r="T355" s="125"/>
      <c r="U355" s="126">
        <f t="shared" si="49"/>
        <v>452</v>
      </c>
      <c r="V355" s="127">
        <f t="shared" si="50"/>
        <v>45291</v>
      </c>
      <c r="W355" s="128">
        <f>VLOOKUP(V355,IPC!$B$9:$D$855,3,2)</f>
        <v>137.72</v>
      </c>
      <c r="X355" s="128">
        <f>VLOOKUP(O355,IPC!$B$9:$D$855,3,1)</f>
        <v>123.51</v>
      </c>
      <c r="Z355" s="67" t="s">
        <v>2014</v>
      </c>
    </row>
    <row r="356" spans="1:26" s="67" customFormat="1" hidden="1" x14ac:dyDescent="0.25">
      <c r="A356" s="67" t="s">
        <v>76</v>
      </c>
      <c r="B356" s="134" t="s">
        <v>42</v>
      </c>
      <c r="C356" s="224">
        <v>16</v>
      </c>
      <c r="D356" s="296" t="s">
        <v>455</v>
      </c>
      <c r="E356" s="288">
        <v>901450116</v>
      </c>
      <c r="F356" s="83" t="s">
        <v>519</v>
      </c>
      <c r="G356" s="121" t="s">
        <v>239</v>
      </c>
      <c r="H356" s="121" t="s">
        <v>582</v>
      </c>
      <c r="I356" s="69" t="s">
        <v>248</v>
      </c>
      <c r="J356" s="77" t="s">
        <v>217</v>
      </c>
      <c r="K356" s="121" t="s">
        <v>745</v>
      </c>
      <c r="L356" s="87">
        <v>450</v>
      </c>
      <c r="M356" s="72">
        <v>573500</v>
      </c>
      <c r="N356" s="66">
        <f t="shared" si="52"/>
        <v>573500</v>
      </c>
      <c r="O356" s="137">
        <v>44843</v>
      </c>
      <c r="P356" s="72">
        <f t="shared" si="53"/>
        <v>639482</v>
      </c>
      <c r="Q356" s="72">
        <f t="shared" si="54"/>
        <v>639482</v>
      </c>
      <c r="R356" s="129">
        <f t="shared" si="55"/>
        <v>639482</v>
      </c>
      <c r="S356" s="204" t="e">
        <f t="shared" si="51"/>
        <v>#REF!</v>
      </c>
      <c r="T356" s="125"/>
      <c r="U356" s="126">
        <f t="shared" si="49"/>
        <v>448</v>
      </c>
      <c r="V356" s="127">
        <f t="shared" si="50"/>
        <v>45291</v>
      </c>
      <c r="W356" s="128">
        <f>VLOOKUP(V356,IPC!$B$9:$D$855,3,2)</f>
        <v>137.72</v>
      </c>
      <c r="X356" s="128">
        <f>VLOOKUP(O356,IPC!$B$9:$D$855,3,1)</f>
        <v>123.51</v>
      </c>
      <c r="Z356" s="67" t="s">
        <v>2015</v>
      </c>
    </row>
    <row r="357" spans="1:26" s="67" customFormat="1" hidden="1" x14ac:dyDescent="0.25">
      <c r="A357" s="67" t="s">
        <v>76</v>
      </c>
      <c r="B357" s="134" t="s">
        <v>42</v>
      </c>
      <c r="C357" s="224">
        <v>16</v>
      </c>
      <c r="D357" s="296" t="s">
        <v>455</v>
      </c>
      <c r="E357" s="288">
        <v>901450116</v>
      </c>
      <c r="F357" s="83" t="s">
        <v>519</v>
      </c>
      <c r="G357" s="121" t="s">
        <v>239</v>
      </c>
      <c r="H357" s="121" t="s">
        <v>582</v>
      </c>
      <c r="I357" s="69" t="s">
        <v>248</v>
      </c>
      <c r="J357" s="77" t="s">
        <v>217</v>
      </c>
      <c r="K357" s="121" t="s">
        <v>746</v>
      </c>
      <c r="L357" s="87">
        <v>470</v>
      </c>
      <c r="M357" s="72">
        <v>1540778.4</v>
      </c>
      <c r="N357" s="66">
        <f t="shared" si="52"/>
        <v>1540778.4</v>
      </c>
      <c r="O357" s="137">
        <v>44864</v>
      </c>
      <c r="P357" s="72">
        <f t="shared" si="53"/>
        <v>1718047</v>
      </c>
      <c r="Q357" s="72">
        <f t="shared" si="54"/>
        <v>1718047</v>
      </c>
      <c r="R357" s="129">
        <f t="shared" si="55"/>
        <v>1718047</v>
      </c>
      <c r="S357" s="204" t="e">
        <f t="shared" si="51"/>
        <v>#REF!</v>
      </c>
      <c r="T357" s="125"/>
      <c r="U357" s="126">
        <f t="shared" si="49"/>
        <v>427</v>
      </c>
      <c r="V357" s="127">
        <f t="shared" si="50"/>
        <v>45291</v>
      </c>
      <c r="W357" s="128">
        <f>VLOOKUP(V357,IPC!$B$9:$D$855,3,2)</f>
        <v>137.72</v>
      </c>
      <c r="X357" s="128">
        <f>VLOOKUP(O357,IPC!$B$9:$D$855,3,1)</f>
        <v>123.51</v>
      </c>
      <c r="Z357" s="67" t="s">
        <v>2016</v>
      </c>
    </row>
    <row r="358" spans="1:26" s="67" customFormat="1" hidden="1" x14ac:dyDescent="0.25">
      <c r="A358" s="67" t="s">
        <v>76</v>
      </c>
      <c r="B358" s="134" t="s">
        <v>42</v>
      </c>
      <c r="C358" s="224">
        <v>16</v>
      </c>
      <c r="D358" s="296" t="s">
        <v>455</v>
      </c>
      <c r="E358" s="288">
        <v>901450116</v>
      </c>
      <c r="F358" s="83" t="s">
        <v>519</v>
      </c>
      <c r="G358" s="121" t="s">
        <v>239</v>
      </c>
      <c r="H358" s="121" t="s">
        <v>582</v>
      </c>
      <c r="I358" s="69" t="s">
        <v>248</v>
      </c>
      <c r="J358" s="77" t="s">
        <v>217</v>
      </c>
      <c r="K358" s="121" t="s">
        <v>747</v>
      </c>
      <c r="L358" s="87">
        <v>502</v>
      </c>
      <c r="M358" s="72">
        <v>1199268.1499999999</v>
      </c>
      <c r="N358" s="66">
        <f t="shared" si="52"/>
        <v>1199268.1499999999</v>
      </c>
      <c r="O358" s="137">
        <v>44886</v>
      </c>
      <c r="P358" s="72">
        <f t="shared" si="53"/>
        <v>1327038</v>
      </c>
      <c r="Q358" s="72">
        <f t="shared" si="54"/>
        <v>1327038</v>
      </c>
      <c r="R358" s="129">
        <f t="shared" si="55"/>
        <v>1327038</v>
      </c>
      <c r="S358" s="204" t="e">
        <f t="shared" si="51"/>
        <v>#REF!</v>
      </c>
      <c r="T358" s="125"/>
      <c r="U358" s="126">
        <f t="shared" si="49"/>
        <v>405</v>
      </c>
      <c r="V358" s="127">
        <f t="shared" si="50"/>
        <v>45291</v>
      </c>
      <c r="W358" s="128">
        <f>VLOOKUP(V358,IPC!$B$9:$D$855,3,2)</f>
        <v>137.72</v>
      </c>
      <c r="X358" s="128">
        <f>VLOOKUP(O358,IPC!$B$9:$D$855,3,1)</f>
        <v>124.46</v>
      </c>
      <c r="Z358" s="67" t="s">
        <v>2017</v>
      </c>
    </row>
    <row r="359" spans="1:26" s="67" customFormat="1" hidden="1" x14ac:dyDescent="0.25">
      <c r="A359" s="67" t="s">
        <v>76</v>
      </c>
      <c r="B359" s="134" t="s">
        <v>42</v>
      </c>
      <c r="C359" s="224">
        <v>16</v>
      </c>
      <c r="D359" s="296" t="s">
        <v>455</v>
      </c>
      <c r="E359" s="288">
        <v>901450116</v>
      </c>
      <c r="F359" s="83" t="s">
        <v>519</v>
      </c>
      <c r="G359" s="121" t="s">
        <v>239</v>
      </c>
      <c r="H359" s="121" t="s">
        <v>582</v>
      </c>
      <c r="I359" s="69" t="s">
        <v>248</v>
      </c>
      <c r="J359" s="77" t="s">
        <v>217</v>
      </c>
      <c r="K359" s="121" t="s">
        <v>748</v>
      </c>
      <c r="L359" s="87">
        <v>510</v>
      </c>
      <c r="M359" s="72">
        <v>1013670</v>
      </c>
      <c r="N359" s="66">
        <f t="shared" si="52"/>
        <v>1013670</v>
      </c>
      <c r="O359" s="137">
        <v>44895</v>
      </c>
      <c r="P359" s="72">
        <f t="shared" si="53"/>
        <v>1121667</v>
      </c>
      <c r="Q359" s="72">
        <f t="shared" si="54"/>
        <v>1121667</v>
      </c>
      <c r="R359" s="129">
        <f t="shared" si="55"/>
        <v>1121667</v>
      </c>
      <c r="S359" s="204" t="e">
        <f t="shared" si="51"/>
        <v>#REF!</v>
      </c>
      <c r="T359" s="125"/>
      <c r="U359" s="126">
        <f t="shared" si="49"/>
        <v>396</v>
      </c>
      <c r="V359" s="127">
        <f t="shared" si="50"/>
        <v>45291</v>
      </c>
      <c r="W359" s="128">
        <f>VLOOKUP(V359,IPC!$B$9:$D$855,3,2)</f>
        <v>137.72</v>
      </c>
      <c r="X359" s="128">
        <f>VLOOKUP(O359,IPC!$B$9:$D$855,3,1)</f>
        <v>124.46</v>
      </c>
      <c r="Z359" s="67" t="s">
        <v>1972</v>
      </c>
    </row>
    <row r="360" spans="1:26" s="67" customFormat="1" hidden="1" x14ac:dyDescent="0.25">
      <c r="A360" s="67" t="s">
        <v>76</v>
      </c>
      <c r="B360" s="134" t="s">
        <v>42</v>
      </c>
      <c r="C360" s="224">
        <v>16</v>
      </c>
      <c r="D360" s="296" t="s">
        <v>455</v>
      </c>
      <c r="E360" s="288">
        <v>901450116</v>
      </c>
      <c r="F360" s="83" t="s">
        <v>519</v>
      </c>
      <c r="G360" s="121" t="s">
        <v>239</v>
      </c>
      <c r="H360" s="121" t="s">
        <v>582</v>
      </c>
      <c r="I360" s="69" t="s">
        <v>248</v>
      </c>
      <c r="J360" s="77" t="s">
        <v>217</v>
      </c>
      <c r="K360" s="121" t="s">
        <v>749</v>
      </c>
      <c r="L360" s="87">
        <v>511</v>
      </c>
      <c r="M360" s="72">
        <v>499250</v>
      </c>
      <c r="N360" s="66">
        <f t="shared" si="52"/>
        <v>499250</v>
      </c>
      <c r="O360" s="137">
        <v>44895</v>
      </c>
      <c r="P360" s="72">
        <f t="shared" si="53"/>
        <v>552440</v>
      </c>
      <c r="Q360" s="72">
        <f t="shared" si="54"/>
        <v>552440</v>
      </c>
      <c r="R360" s="129">
        <f t="shared" si="55"/>
        <v>552440</v>
      </c>
      <c r="S360" s="204" t="e">
        <f t="shared" si="51"/>
        <v>#REF!</v>
      </c>
      <c r="T360" s="125"/>
      <c r="U360" s="126">
        <f t="shared" si="49"/>
        <v>396</v>
      </c>
      <c r="V360" s="127">
        <f t="shared" si="50"/>
        <v>45291</v>
      </c>
      <c r="W360" s="128">
        <f>VLOOKUP(V360,IPC!$B$9:$D$855,3,2)</f>
        <v>137.72</v>
      </c>
      <c r="X360" s="128">
        <f>VLOOKUP(O360,IPC!$B$9:$D$855,3,1)</f>
        <v>124.46</v>
      </c>
      <c r="Z360" s="67" t="s">
        <v>1972</v>
      </c>
    </row>
    <row r="361" spans="1:26" s="67" customFormat="1" hidden="1" x14ac:dyDescent="0.25">
      <c r="A361" s="67" t="s">
        <v>76</v>
      </c>
      <c r="B361" s="134" t="s">
        <v>42</v>
      </c>
      <c r="C361" s="224">
        <v>16</v>
      </c>
      <c r="D361" s="296" t="s">
        <v>455</v>
      </c>
      <c r="E361" s="288">
        <v>901450116</v>
      </c>
      <c r="F361" s="83" t="s">
        <v>519</v>
      </c>
      <c r="G361" s="121" t="s">
        <v>239</v>
      </c>
      <c r="H361" s="121" t="s">
        <v>582</v>
      </c>
      <c r="I361" s="69" t="s">
        <v>248</v>
      </c>
      <c r="J361" s="77" t="s">
        <v>217</v>
      </c>
      <c r="K361" s="121" t="s">
        <v>750</v>
      </c>
      <c r="L361" s="87">
        <v>540</v>
      </c>
      <c r="M361" s="72">
        <v>2349639.75</v>
      </c>
      <c r="N361" s="66">
        <f t="shared" si="52"/>
        <v>2349639.75</v>
      </c>
      <c r="O361" s="137">
        <v>44916</v>
      </c>
      <c r="P361" s="72">
        <f t="shared" si="53"/>
        <v>2567582</v>
      </c>
      <c r="Q361" s="72">
        <f t="shared" si="54"/>
        <v>2567582</v>
      </c>
      <c r="R361" s="129">
        <f t="shared" si="55"/>
        <v>2567582</v>
      </c>
      <c r="S361" s="204" t="e">
        <f t="shared" si="51"/>
        <v>#REF!</v>
      </c>
      <c r="T361" s="125"/>
      <c r="U361" s="126">
        <f t="shared" si="49"/>
        <v>375</v>
      </c>
      <c r="V361" s="127">
        <f t="shared" si="50"/>
        <v>45291</v>
      </c>
      <c r="W361" s="128">
        <f>VLOOKUP(V361,IPC!$B$9:$D$855,3,2)</f>
        <v>137.72</v>
      </c>
      <c r="X361" s="128">
        <f>VLOOKUP(O361,IPC!$B$9:$D$855,3,1)</f>
        <v>126.03</v>
      </c>
      <c r="Z361" s="67" t="s">
        <v>2018</v>
      </c>
    </row>
    <row r="362" spans="1:26" s="67" customFormat="1" hidden="1" x14ac:dyDescent="0.25">
      <c r="A362" s="67" t="s">
        <v>76</v>
      </c>
      <c r="B362" s="134" t="s">
        <v>42</v>
      </c>
      <c r="C362" s="224">
        <v>16</v>
      </c>
      <c r="D362" s="296" t="s">
        <v>455</v>
      </c>
      <c r="E362" s="288">
        <v>901450116</v>
      </c>
      <c r="F362" s="83" t="s">
        <v>519</v>
      </c>
      <c r="G362" s="121" t="s">
        <v>239</v>
      </c>
      <c r="H362" s="121" t="s">
        <v>582</v>
      </c>
      <c r="I362" s="69" t="s">
        <v>248</v>
      </c>
      <c r="J362" s="77" t="s">
        <v>217</v>
      </c>
      <c r="K362" s="121" t="s">
        <v>751</v>
      </c>
      <c r="L362" s="87">
        <v>541</v>
      </c>
      <c r="M362" s="72">
        <v>644500</v>
      </c>
      <c r="N362" s="66">
        <f t="shared" si="52"/>
        <v>644500</v>
      </c>
      <c r="O362" s="137">
        <v>44916</v>
      </c>
      <c r="P362" s="72">
        <f t="shared" si="53"/>
        <v>704281</v>
      </c>
      <c r="Q362" s="72">
        <f t="shared" si="54"/>
        <v>704281</v>
      </c>
      <c r="R362" s="129">
        <f t="shared" si="55"/>
        <v>704281</v>
      </c>
      <c r="S362" s="204" t="e">
        <f t="shared" si="51"/>
        <v>#REF!</v>
      </c>
      <c r="T362" s="125"/>
      <c r="U362" s="126">
        <f t="shared" si="49"/>
        <v>375</v>
      </c>
      <c r="V362" s="127">
        <f t="shared" si="50"/>
        <v>45291</v>
      </c>
      <c r="W362" s="128">
        <f>VLOOKUP(V362,IPC!$B$9:$D$855,3,2)</f>
        <v>137.72</v>
      </c>
      <c r="X362" s="128">
        <f>VLOOKUP(O362,IPC!$B$9:$D$855,3,1)</f>
        <v>126.03</v>
      </c>
      <c r="Z362" s="67" t="s">
        <v>2018</v>
      </c>
    </row>
    <row r="363" spans="1:26" s="67" customFormat="1" hidden="1" x14ac:dyDescent="0.25">
      <c r="A363" s="67" t="s">
        <v>76</v>
      </c>
      <c r="B363" s="134" t="s">
        <v>42</v>
      </c>
      <c r="C363" s="224">
        <v>16</v>
      </c>
      <c r="D363" s="296" t="s">
        <v>455</v>
      </c>
      <c r="E363" s="288">
        <v>901450116</v>
      </c>
      <c r="F363" s="83" t="s">
        <v>519</v>
      </c>
      <c r="G363" s="121" t="s">
        <v>239</v>
      </c>
      <c r="H363" s="121" t="s">
        <v>582</v>
      </c>
      <c r="I363" s="69" t="s">
        <v>248</v>
      </c>
      <c r="J363" s="77" t="s">
        <v>217</v>
      </c>
      <c r="K363" s="121" t="s">
        <v>752</v>
      </c>
      <c r="L363" s="87">
        <v>542</v>
      </c>
      <c r="M363" s="72">
        <v>1991040.96</v>
      </c>
      <c r="N363" s="66">
        <f t="shared" si="52"/>
        <v>1991040.96</v>
      </c>
      <c r="O363" s="137">
        <v>44916</v>
      </c>
      <c r="P363" s="72">
        <f t="shared" si="53"/>
        <v>2175721</v>
      </c>
      <c r="Q363" s="72">
        <f t="shared" si="54"/>
        <v>2175721</v>
      </c>
      <c r="R363" s="129">
        <f t="shared" si="55"/>
        <v>2175721</v>
      </c>
      <c r="S363" s="204" t="e">
        <f t="shared" si="51"/>
        <v>#REF!</v>
      </c>
      <c r="T363" s="125"/>
      <c r="U363" s="126">
        <f t="shared" si="49"/>
        <v>375</v>
      </c>
      <c r="V363" s="127">
        <f t="shared" si="50"/>
        <v>45291</v>
      </c>
      <c r="W363" s="128">
        <f>VLOOKUP(V363,IPC!$B$9:$D$855,3,2)</f>
        <v>137.72</v>
      </c>
      <c r="X363" s="128">
        <f>VLOOKUP(O363,IPC!$B$9:$D$855,3,1)</f>
        <v>126.03</v>
      </c>
      <c r="Z363" s="67" t="s">
        <v>2018</v>
      </c>
    </row>
    <row r="364" spans="1:26" s="67" customFormat="1" hidden="1" x14ac:dyDescent="0.25">
      <c r="A364" s="67" t="s">
        <v>76</v>
      </c>
      <c r="B364" s="134" t="s">
        <v>42</v>
      </c>
      <c r="C364" s="224">
        <v>16</v>
      </c>
      <c r="D364" s="296" t="s">
        <v>455</v>
      </c>
      <c r="E364" s="288">
        <v>901450116</v>
      </c>
      <c r="F364" s="83" t="s">
        <v>519</v>
      </c>
      <c r="G364" s="121" t="s">
        <v>239</v>
      </c>
      <c r="H364" s="121" t="s">
        <v>582</v>
      </c>
      <c r="I364" s="69" t="s">
        <v>248</v>
      </c>
      <c r="J364" s="77" t="s">
        <v>217</v>
      </c>
      <c r="K364" s="121" t="s">
        <v>753</v>
      </c>
      <c r="L364" s="87">
        <v>544</v>
      </c>
      <c r="M364" s="72">
        <v>653750</v>
      </c>
      <c r="N364" s="66">
        <f t="shared" si="52"/>
        <v>653750</v>
      </c>
      <c r="O364" s="137">
        <v>44917</v>
      </c>
      <c r="P364" s="72">
        <f t="shared" si="53"/>
        <v>714389</v>
      </c>
      <c r="Q364" s="72">
        <f t="shared" si="54"/>
        <v>714389</v>
      </c>
      <c r="R364" s="129">
        <f t="shared" si="55"/>
        <v>714389</v>
      </c>
      <c r="S364" s="204" t="e">
        <f t="shared" si="51"/>
        <v>#REF!</v>
      </c>
      <c r="T364" s="125"/>
      <c r="U364" s="126">
        <f t="shared" si="49"/>
        <v>374</v>
      </c>
      <c r="V364" s="127">
        <f t="shared" si="50"/>
        <v>45291</v>
      </c>
      <c r="W364" s="128">
        <f>VLOOKUP(V364,IPC!$B$9:$D$855,3,2)</f>
        <v>137.72</v>
      </c>
      <c r="X364" s="128">
        <f>VLOOKUP(O364,IPC!$B$9:$D$855,3,1)</f>
        <v>126.03</v>
      </c>
      <c r="Z364" s="67" t="s">
        <v>2019</v>
      </c>
    </row>
    <row r="365" spans="1:26" s="67" customFormat="1" hidden="1" x14ac:dyDescent="0.25">
      <c r="A365" s="67" t="s">
        <v>76</v>
      </c>
      <c r="B365" s="134" t="s">
        <v>42</v>
      </c>
      <c r="C365" s="224">
        <v>16</v>
      </c>
      <c r="D365" s="296" t="s">
        <v>455</v>
      </c>
      <c r="E365" s="288">
        <v>901450116</v>
      </c>
      <c r="F365" s="83" t="s">
        <v>519</v>
      </c>
      <c r="G365" s="121" t="s">
        <v>239</v>
      </c>
      <c r="H365" s="121" t="s">
        <v>582</v>
      </c>
      <c r="I365" s="69" t="s">
        <v>248</v>
      </c>
      <c r="J365" s="77" t="s">
        <v>217</v>
      </c>
      <c r="K365" s="121" t="s">
        <v>754</v>
      </c>
      <c r="L365" s="87">
        <v>546</v>
      </c>
      <c r="M365" s="72">
        <v>1685240.86</v>
      </c>
      <c r="N365" s="66">
        <f t="shared" si="52"/>
        <v>1685240.86</v>
      </c>
      <c r="O365" s="137">
        <v>44917</v>
      </c>
      <c r="P365" s="72">
        <f t="shared" si="53"/>
        <v>1841557</v>
      </c>
      <c r="Q365" s="72">
        <f t="shared" si="54"/>
        <v>1841557</v>
      </c>
      <c r="R365" s="129">
        <f t="shared" si="55"/>
        <v>1841557</v>
      </c>
      <c r="S365" s="204" t="e">
        <f t="shared" si="51"/>
        <v>#REF!</v>
      </c>
      <c r="T365" s="125"/>
      <c r="U365" s="126">
        <f t="shared" si="49"/>
        <v>374</v>
      </c>
      <c r="V365" s="127">
        <f t="shared" si="50"/>
        <v>45291</v>
      </c>
      <c r="W365" s="128">
        <f>VLOOKUP(V365,IPC!$B$9:$D$855,3,2)</f>
        <v>137.72</v>
      </c>
      <c r="X365" s="128">
        <f>VLOOKUP(O365,IPC!$B$9:$D$855,3,1)</f>
        <v>126.03</v>
      </c>
      <c r="Z365" s="67" t="s">
        <v>2019</v>
      </c>
    </row>
    <row r="366" spans="1:26" s="67" customFormat="1" hidden="1" x14ac:dyDescent="0.25">
      <c r="A366" s="67" t="s">
        <v>76</v>
      </c>
      <c r="B366" s="134" t="s">
        <v>42</v>
      </c>
      <c r="C366" s="224">
        <v>16</v>
      </c>
      <c r="D366" s="296" t="s">
        <v>455</v>
      </c>
      <c r="E366" s="288">
        <v>901450116</v>
      </c>
      <c r="F366" s="83" t="s">
        <v>519</v>
      </c>
      <c r="G366" s="121" t="s">
        <v>239</v>
      </c>
      <c r="H366" s="121" t="s">
        <v>582</v>
      </c>
      <c r="I366" s="69" t="s">
        <v>248</v>
      </c>
      <c r="J366" s="77" t="s">
        <v>217</v>
      </c>
      <c r="K366" s="121" t="s">
        <v>710</v>
      </c>
      <c r="L366" s="87">
        <v>552</v>
      </c>
      <c r="M366" s="72">
        <v>526750</v>
      </c>
      <c r="N366" s="66">
        <f t="shared" si="52"/>
        <v>526750</v>
      </c>
      <c r="O366" s="137">
        <v>44927</v>
      </c>
      <c r="P366" s="72">
        <f t="shared" si="53"/>
        <v>565557</v>
      </c>
      <c r="Q366" s="72">
        <f t="shared" si="54"/>
        <v>565557</v>
      </c>
      <c r="R366" s="129">
        <f t="shared" si="55"/>
        <v>565557</v>
      </c>
      <c r="S366" s="204" t="e">
        <f t="shared" si="51"/>
        <v>#REF!</v>
      </c>
      <c r="T366" s="125"/>
      <c r="U366" s="126">
        <f t="shared" si="49"/>
        <v>364</v>
      </c>
      <c r="V366" s="127">
        <f t="shared" si="50"/>
        <v>45291</v>
      </c>
      <c r="W366" s="128">
        <f>VLOOKUP(V366,IPC!$B$9:$D$855,3,2)</f>
        <v>137.72</v>
      </c>
      <c r="X366" s="128">
        <f>VLOOKUP(O366,IPC!$B$9:$D$855,3,1)</f>
        <v>128.27000000000001</v>
      </c>
      <c r="Z366" s="67" t="s">
        <v>1974</v>
      </c>
    </row>
    <row r="367" spans="1:26" s="67" customFormat="1" hidden="1" x14ac:dyDescent="0.25">
      <c r="A367" s="67" t="s">
        <v>76</v>
      </c>
      <c r="B367" s="134" t="s">
        <v>42</v>
      </c>
      <c r="C367" s="224">
        <v>16</v>
      </c>
      <c r="D367" s="296" t="s">
        <v>455</v>
      </c>
      <c r="E367" s="288">
        <v>901450116</v>
      </c>
      <c r="F367" s="83" t="s">
        <v>519</v>
      </c>
      <c r="G367" s="121" t="s">
        <v>239</v>
      </c>
      <c r="H367" s="121" t="s">
        <v>582</v>
      </c>
      <c r="I367" s="69" t="s">
        <v>248</v>
      </c>
      <c r="J367" s="77" t="s">
        <v>217</v>
      </c>
      <c r="K367" s="121" t="s">
        <v>755</v>
      </c>
      <c r="L367" s="87">
        <v>553</v>
      </c>
      <c r="M367" s="72">
        <v>1703525.53</v>
      </c>
      <c r="N367" s="66">
        <f t="shared" si="52"/>
        <v>1703525.53</v>
      </c>
      <c r="O367" s="137">
        <v>44927</v>
      </c>
      <c r="P367" s="72">
        <f t="shared" si="53"/>
        <v>1829029</v>
      </c>
      <c r="Q367" s="72">
        <f t="shared" si="54"/>
        <v>1829029</v>
      </c>
      <c r="R367" s="129">
        <f t="shared" si="55"/>
        <v>1829029</v>
      </c>
      <c r="S367" s="204" t="e">
        <f t="shared" si="51"/>
        <v>#REF!</v>
      </c>
      <c r="T367" s="125"/>
      <c r="U367" s="126">
        <f t="shared" si="49"/>
        <v>364</v>
      </c>
      <c r="V367" s="127">
        <f t="shared" si="50"/>
        <v>45291</v>
      </c>
      <c r="W367" s="128">
        <f>VLOOKUP(V367,IPC!$B$9:$D$855,3,2)</f>
        <v>137.72</v>
      </c>
      <c r="X367" s="128">
        <f>VLOOKUP(O367,IPC!$B$9:$D$855,3,1)</f>
        <v>128.27000000000001</v>
      </c>
      <c r="Z367" s="67" t="s">
        <v>1974</v>
      </c>
    </row>
    <row r="368" spans="1:26" s="67" customFormat="1" hidden="1" x14ac:dyDescent="0.25">
      <c r="A368" s="67" t="s">
        <v>76</v>
      </c>
      <c r="B368" s="134" t="s">
        <v>42</v>
      </c>
      <c r="C368" s="224">
        <v>16</v>
      </c>
      <c r="D368" s="296" t="s">
        <v>455</v>
      </c>
      <c r="E368" s="288">
        <v>901450116</v>
      </c>
      <c r="F368" s="83" t="s">
        <v>519</v>
      </c>
      <c r="G368" s="121" t="s">
        <v>239</v>
      </c>
      <c r="H368" s="121" t="s">
        <v>582</v>
      </c>
      <c r="I368" s="69" t="s">
        <v>248</v>
      </c>
      <c r="J368" s="77" t="s">
        <v>217</v>
      </c>
      <c r="K368" s="121" t="s">
        <v>756</v>
      </c>
      <c r="L368" s="87">
        <v>554</v>
      </c>
      <c r="M368" s="72">
        <v>1987275.9</v>
      </c>
      <c r="N368" s="66">
        <f t="shared" si="52"/>
        <v>1987275.9</v>
      </c>
      <c r="O368" s="137">
        <v>44927</v>
      </c>
      <c r="P368" s="72">
        <f t="shared" si="53"/>
        <v>2133684</v>
      </c>
      <c r="Q368" s="72">
        <f t="shared" si="54"/>
        <v>2133684</v>
      </c>
      <c r="R368" s="129">
        <f t="shared" si="55"/>
        <v>2133684</v>
      </c>
      <c r="S368" s="204" t="e">
        <f t="shared" si="51"/>
        <v>#REF!</v>
      </c>
      <c r="T368" s="125"/>
      <c r="U368" s="126">
        <f t="shared" si="49"/>
        <v>364</v>
      </c>
      <c r="V368" s="127">
        <f t="shared" si="50"/>
        <v>45291</v>
      </c>
      <c r="W368" s="128">
        <f>VLOOKUP(V368,IPC!$B$9:$D$855,3,2)</f>
        <v>137.72</v>
      </c>
      <c r="X368" s="128">
        <f>VLOOKUP(O368,IPC!$B$9:$D$855,3,1)</f>
        <v>128.27000000000001</v>
      </c>
      <c r="Z368" s="67" t="s">
        <v>1974</v>
      </c>
    </row>
    <row r="369" spans="1:26" s="67" customFormat="1" hidden="1" x14ac:dyDescent="0.25">
      <c r="A369" s="67" t="s">
        <v>76</v>
      </c>
      <c r="B369" s="134" t="s">
        <v>42</v>
      </c>
      <c r="C369" s="224">
        <v>16</v>
      </c>
      <c r="D369" s="296" t="s">
        <v>455</v>
      </c>
      <c r="E369" s="288">
        <v>901450116</v>
      </c>
      <c r="F369" s="83" t="s">
        <v>519</v>
      </c>
      <c r="G369" s="121" t="s">
        <v>239</v>
      </c>
      <c r="H369" s="121" t="s">
        <v>582</v>
      </c>
      <c r="I369" s="69" t="s">
        <v>248</v>
      </c>
      <c r="J369" s="77" t="s">
        <v>217</v>
      </c>
      <c r="K369" s="121" t="s">
        <v>757</v>
      </c>
      <c r="L369" s="87">
        <v>567</v>
      </c>
      <c r="M369" s="72">
        <v>644500</v>
      </c>
      <c r="N369" s="66">
        <f t="shared" si="52"/>
        <v>644500</v>
      </c>
      <c r="O369" s="137">
        <v>44934</v>
      </c>
      <c r="P369" s="72">
        <f t="shared" si="53"/>
        <v>691982</v>
      </c>
      <c r="Q369" s="72">
        <f t="shared" si="54"/>
        <v>691982</v>
      </c>
      <c r="R369" s="129">
        <f t="shared" si="55"/>
        <v>691982</v>
      </c>
      <c r="S369" s="204" t="e">
        <f t="shared" si="51"/>
        <v>#REF!</v>
      </c>
      <c r="T369" s="125"/>
      <c r="U369" s="126">
        <f t="shared" si="49"/>
        <v>357</v>
      </c>
      <c r="V369" s="127">
        <f t="shared" si="50"/>
        <v>45291</v>
      </c>
      <c r="W369" s="128">
        <f>VLOOKUP(V369,IPC!$B$9:$D$855,3,2)</f>
        <v>137.72</v>
      </c>
      <c r="X369" s="128">
        <f>VLOOKUP(O369,IPC!$B$9:$D$855,3,1)</f>
        <v>128.27000000000001</v>
      </c>
      <c r="Z369" s="67" t="s">
        <v>2020</v>
      </c>
    </row>
    <row r="370" spans="1:26" s="67" customFormat="1" hidden="1" x14ac:dyDescent="0.25">
      <c r="A370" s="67" t="s">
        <v>76</v>
      </c>
      <c r="B370" s="134" t="s">
        <v>42</v>
      </c>
      <c r="C370" s="224">
        <v>16</v>
      </c>
      <c r="D370" s="296" t="s">
        <v>455</v>
      </c>
      <c r="E370" s="288">
        <v>901450116</v>
      </c>
      <c r="F370" s="83" t="s">
        <v>519</v>
      </c>
      <c r="G370" s="121" t="s">
        <v>239</v>
      </c>
      <c r="H370" s="121" t="s">
        <v>582</v>
      </c>
      <c r="I370" s="69" t="s">
        <v>248</v>
      </c>
      <c r="J370" s="77" t="s">
        <v>217</v>
      </c>
      <c r="K370" s="121" t="s">
        <v>758</v>
      </c>
      <c r="L370" s="87">
        <v>666</v>
      </c>
      <c r="M370" s="72">
        <v>1490094.9</v>
      </c>
      <c r="N370" s="66">
        <f t="shared" si="52"/>
        <v>1490094.9</v>
      </c>
      <c r="O370" s="137">
        <v>45000</v>
      </c>
      <c r="P370" s="72">
        <f t="shared" si="53"/>
        <v>1557379</v>
      </c>
      <c r="Q370" s="72">
        <f t="shared" si="54"/>
        <v>1557379</v>
      </c>
      <c r="R370" s="129">
        <f t="shared" si="55"/>
        <v>1557379</v>
      </c>
      <c r="S370" s="204" t="e">
        <f t="shared" si="51"/>
        <v>#REF!</v>
      </c>
      <c r="T370" s="125"/>
      <c r="U370" s="126">
        <f t="shared" si="49"/>
        <v>291</v>
      </c>
      <c r="V370" s="127">
        <f t="shared" si="50"/>
        <v>45291</v>
      </c>
      <c r="W370" s="128">
        <f>VLOOKUP(V370,IPC!$B$9:$D$855,3,2)</f>
        <v>137.72</v>
      </c>
      <c r="X370" s="128">
        <f>VLOOKUP(O370,IPC!$B$9:$D$855,3,1)</f>
        <v>131.77000000000001</v>
      </c>
      <c r="Z370" s="67" t="s">
        <v>2021</v>
      </c>
    </row>
    <row r="371" spans="1:26" s="67" customFormat="1" hidden="1" x14ac:dyDescent="0.25">
      <c r="A371" s="67" t="s">
        <v>76</v>
      </c>
      <c r="B371" s="134" t="s">
        <v>42</v>
      </c>
      <c r="C371" s="224">
        <v>16</v>
      </c>
      <c r="D371" s="296" t="s">
        <v>455</v>
      </c>
      <c r="E371" s="288">
        <v>901450116</v>
      </c>
      <c r="F371" s="83" t="s">
        <v>519</v>
      </c>
      <c r="G371" s="121" t="s">
        <v>239</v>
      </c>
      <c r="H371" s="121" t="s">
        <v>582</v>
      </c>
      <c r="I371" s="69" t="s">
        <v>248</v>
      </c>
      <c r="J371" s="77" t="s">
        <v>217</v>
      </c>
      <c r="K371" s="121" t="s">
        <v>688</v>
      </c>
      <c r="L371" s="87">
        <v>908</v>
      </c>
      <c r="M371" s="72">
        <v>1378707.05</v>
      </c>
      <c r="N371" s="66">
        <f t="shared" si="52"/>
        <v>1378707.05</v>
      </c>
      <c r="O371" s="137">
        <v>45168</v>
      </c>
      <c r="P371" s="72">
        <f t="shared" si="53"/>
        <v>1402434</v>
      </c>
      <c r="Q371" s="72">
        <f t="shared" si="54"/>
        <v>1402434</v>
      </c>
      <c r="R371" s="129">
        <f t="shared" si="55"/>
        <v>1402434</v>
      </c>
      <c r="S371" s="204" t="e">
        <f t="shared" ref="S371:S434" si="56">+R371/$R$848</f>
        <v>#REF!</v>
      </c>
      <c r="T371" s="125"/>
      <c r="U371" s="126">
        <f t="shared" si="49"/>
        <v>123</v>
      </c>
      <c r="V371" s="127">
        <f t="shared" si="50"/>
        <v>45291</v>
      </c>
      <c r="W371" s="128">
        <f>VLOOKUP(V371,IPC!$B$9:$D$855,3,2)</f>
        <v>137.72</v>
      </c>
      <c r="X371" s="128">
        <f>VLOOKUP(O371,IPC!$B$9:$D$855,3,1)</f>
        <v>135.38999999999999</v>
      </c>
      <c r="Z371" s="67" t="s">
        <v>2022</v>
      </c>
    </row>
    <row r="372" spans="1:26" s="67" customFormat="1" hidden="1" x14ac:dyDescent="0.25">
      <c r="A372" s="67" t="s">
        <v>76</v>
      </c>
      <c r="B372" s="134" t="s">
        <v>42</v>
      </c>
      <c r="C372" s="224">
        <v>16</v>
      </c>
      <c r="D372" s="296" t="s">
        <v>455</v>
      </c>
      <c r="E372" s="288">
        <v>901450116</v>
      </c>
      <c r="F372" s="83" t="s">
        <v>519</v>
      </c>
      <c r="G372" s="121" t="s">
        <v>239</v>
      </c>
      <c r="H372" s="121" t="s">
        <v>582</v>
      </c>
      <c r="I372" s="69" t="s">
        <v>248</v>
      </c>
      <c r="J372" s="77" t="s">
        <v>217</v>
      </c>
      <c r="K372" s="121" t="s">
        <v>1903</v>
      </c>
      <c r="L372" s="87">
        <v>1161</v>
      </c>
      <c r="M372" s="72">
        <v>1808869.98</v>
      </c>
      <c r="N372" s="66">
        <f t="shared" ref="N372:N435" si="57">IF(U372&gt;1,M372,0)</f>
        <v>0</v>
      </c>
      <c r="O372" s="137">
        <v>45321</v>
      </c>
      <c r="P372" s="72">
        <f t="shared" ref="P372:P435" si="58">IFERROR(ROUND((N372*(W372/X372)),0),0)</f>
        <v>0</v>
      </c>
      <c r="Q372" s="72">
        <f t="shared" ref="Q372:Q435" si="59">+P372-N372+M372</f>
        <v>1808869.98</v>
      </c>
      <c r="R372" s="129">
        <f t="shared" ref="R372:R435" si="60">+Q372</f>
        <v>1808869.98</v>
      </c>
      <c r="S372" s="204" t="e">
        <f t="shared" si="56"/>
        <v>#REF!</v>
      </c>
      <c r="T372" s="125"/>
      <c r="U372" s="126">
        <f t="shared" si="49"/>
        <v>-30</v>
      </c>
      <c r="V372" s="127">
        <f t="shared" si="50"/>
        <v>45291</v>
      </c>
      <c r="W372" s="128">
        <f>VLOOKUP(V372,IPC!$B$9:$D$855,3,2)</f>
        <v>137.72</v>
      </c>
      <c r="X372" s="128">
        <f>VLOOKUP(O372,IPC!$B$9:$D$855,3,1)</f>
        <v>138.97999999999999</v>
      </c>
      <c r="Z372" s="67" t="s">
        <v>2023</v>
      </c>
    </row>
    <row r="373" spans="1:26" s="67" customFormat="1" hidden="1" x14ac:dyDescent="0.25">
      <c r="A373" s="67" t="s">
        <v>76</v>
      </c>
      <c r="B373" s="134" t="s">
        <v>42</v>
      </c>
      <c r="C373" s="224">
        <v>17</v>
      </c>
      <c r="D373" s="296" t="s">
        <v>456</v>
      </c>
      <c r="E373" s="288">
        <v>819004841</v>
      </c>
      <c r="F373" s="83" t="s">
        <v>520</v>
      </c>
      <c r="G373" s="121" t="s">
        <v>239</v>
      </c>
      <c r="H373" s="121" t="s">
        <v>583</v>
      </c>
      <c r="I373" s="69" t="s">
        <v>248</v>
      </c>
      <c r="J373" s="77" t="s">
        <v>217</v>
      </c>
      <c r="K373" s="121" t="s">
        <v>759</v>
      </c>
      <c r="L373" s="87">
        <v>286</v>
      </c>
      <c r="M373" s="72">
        <v>1740000</v>
      </c>
      <c r="N373" s="66">
        <f t="shared" si="57"/>
        <v>1740000</v>
      </c>
      <c r="O373" s="137">
        <v>44427</v>
      </c>
      <c r="P373" s="72">
        <f t="shared" si="58"/>
        <v>2186032</v>
      </c>
      <c r="Q373" s="72">
        <f t="shared" si="59"/>
        <v>2186032</v>
      </c>
      <c r="R373" s="129">
        <f t="shared" si="60"/>
        <v>2186032</v>
      </c>
      <c r="S373" s="204" t="e">
        <f t="shared" si="56"/>
        <v>#REF!</v>
      </c>
      <c r="T373" s="125"/>
      <c r="U373" s="126">
        <f t="shared" si="49"/>
        <v>864</v>
      </c>
      <c r="V373" s="127">
        <f t="shared" si="50"/>
        <v>45291</v>
      </c>
      <c r="W373" s="128">
        <f>VLOOKUP(V373,IPC!$B$9:$D$855,3,2)</f>
        <v>137.72</v>
      </c>
      <c r="X373" s="128">
        <f>VLOOKUP(O373,IPC!$B$9:$D$855,3,1)</f>
        <v>109.62</v>
      </c>
      <c r="Z373" s="67" t="s">
        <v>2024</v>
      </c>
    </row>
    <row r="374" spans="1:26" s="67" customFormat="1" hidden="1" x14ac:dyDescent="0.25">
      <c r="A374" s="67" t="s">
        <v>76</v>
      </c>
      <c r="B374" s="134" t="s">
        <v>42</v>
      </c>
      <c r="C374" s="224">
        <v>17</v>
      </c>
      <c r="D374" s="296" t="s">
        <v>456</v>
      </c>
      <c r="E374" s="288">
        <v>819004841</v>
      </c>
      <c r="F374" s="83" t="s">
        <v>520</v>
      </c>
      <c r="G374" s="121" t="s">
        <v>239</v>
      </c>
      <c r="H374" s="121" t="s">
        <v>583</v>
      </c>
      <c r="I374" s="69" t="s">
        <v>248</v>
      </c>
      <c r="J374" s="77" t="s">
        <v>217</v>
      </c>
      <c r="K374" s="121" t="s">
        <v>760</v>
      </c>
      <c r="L374" s="87">
        <v>428</v>
      </c>
      <c r="M374" s="72">
        <v>570000</v>
      </c>
      <c r="N374" s="66">
        <f t="shared" si="57"/>
        <v>570000</v>
      </c>
      <c r="O374" s="137">
        <v>44512</v>
      </c>
      <c r="P374" s="72">
        <f t="shared" si="58"/>
        <v>709769</v>
      </c>
      <c r="Q374" s="72">
        <f t="shared" si="59"/>
        <v>709769</v>
      </c>
      <c r="R374" s="129">
        <f t="shared" si="60"/>
        <v>709769</v>
      </c>
      <c r="S374" s="204" t="e">
        <f t="shared" si="56"/>
        <v>#REF!</v>
      </c>
      <c r="T374" s="125"/>
      <c r="U374" s="126">
        <f t="shared" si="49"/>
        <v>779</v>
      </c>
      <c r="V374" s="127">
        <f t="shared" si="50"/>
        <v>45291</v>
      </c>
      <c r="W374" s="128">
        <f>VLOOKUP(V374,IPC!$B$9:$D$855,3,2)</f>
        <v>137.72</v>
      </c>
      <c r="X374" s="128">
        <f>VLOOKUP(O374,IPC!$B$9:$D$855,3,1)</f>
        <v>110.6</v>
      </c>
      <c r="Z374" s="67" t="s">
        <v>2025</v>
      </c>
    </row>
    <row r="375" spans="1:26" s="67" customFormat="1" hidden="1" x14ac:dyDescent="0.25">
      <c r="A375" s="67" t="s">
        <v>76</v>
      </c>
      <c r="B375" s="134" t="s">
        <v>42</v>
      </c>
      <c r="C375" s="224">
        <v>17</v>
      </c>
      <c r="D375" s="296" t="s">
        <v>456</v>
      </c>
      <c r="E375" s="288">
        <v>819004841</v>
      </c>
      <c r="F375" s="83" t="s">
        <v>520</v>
      </c>
      <c r="G375" s="121" t="s">
        <v>239</v>
      </c>
      <c r="H375" s="121" t="s">
        <v>583</v>
      </c>
      <c r="I375" s="69" t="s">
        <v>248</v>
      </c>
      <c r="J375" s="77" t="s">
        <v>217</v>
      </c>
      <c r="K375" s="121" t="s">
        <v>761</v>
      </c>
      <c r="L375" s="87">
        <v>1249</v>
      </c>
      <c r="M375" s="72">
        <v>570240</v>
      </c>
      <c r="N375" s="66">
        <f t="shared" si="57"/>
        <v>570240</v>
      </c>
      <c r="O375" s="137">
        <v>44965</v>
      </c>
      <c r="P375" s="72">
        <f t="shared" si="58"/>
        <v>602250</v>
      </c>
      <c r="Q375" s="72">
        <f t="shared" si="59"/>
        <v>602250</v>
      </c>
      <c r="R375" s="129">
        <f t="shared" si="60"/>
        <v>602250</v>
      </c>
      <c r="S375" s="204" t="e">
        <f t="shared" si="56"/>
        <v>#REF!</v>
      </c>
      <c r="T375" s="125"/>
      <c r="U375" s="126">
        <f t="shared" si="49"/>
        <v>326</v>
      </c>
      <c r="V375" s="127">
        <f t="shared" si="50"/>
        <v>45291</v>
      </c>
      <c r="W375" s="128">
        <f>VLOOKUP(V375,IPC!$B$9:$D$855,3,2)</f>
        <v>137.72</v>
      </c>
      <c r="X375" s="128">
        <f>VLOOKUP(O375,IPC!$B$9:$D$855,3,1)</f>
        <v>130.4</v>
      </c>
      <c r="Z375" s="67" t="s">
        <v>2026</v>
      </c>
    </row>
    <row r="376" spans="1:26" s="67" customFormat="1" hidden="1" x14ac:dyDescent="0.25">
      <c r="A376" s="67" t="s">
        <v>76</v>
      </c>
      <c r="B376" s="134" t="s">
        <v>42</v>
      </c>
      <c r="C376" s="224">
        <v>17</v>
      </c>
      <c r="D376" s="296" t="s">
        <v>456</v>
      </c>
      <c r="E376" s="288">
        <v>819004841</v>
      </c>
      <c r="F376" s="83" t="s">
        <v>520</v>
      </c>
      <c r="G376" s="121" t="s">
        <v>239</v>
      </c>
      <c r="H376" s="121" t="s">
        <v>583</v>
      </c>
      <c r="I376" s="69" t="s">
        <v>248</v>
      </c>
      <c r="J376" s="77" t="s">
        <v>217</v>
      </c>
      <c r="K376" s="121" t="s">
        <v>762</v>
      </c>
      <c r="L376" s="87">
        <v>1468</v>
      </c>
      <c r="M376" s="72">
        <v>1828675</v>
      </c>
      <c r="N376" s="66">
        <f t="shared" si="57"/>
        <v>1828675</v>
      </c>
      <c r="O376" s="137">
        <v>45089</v>
      </c>
      <c r="P376" s="72">
        <f t="shared" si="58"/>
        <v>1882532</v>
      </c>
      <c r="Q376" s="72">
        <f t="shared" si="59"/>
        <v>1882532</v>
      </c>
      <c r="R376" s="129">
        <f t="shared" si="60"/>
        <v>1882532</v>
      </c>
      <c r="S376" s="204" t="e">
        <f t="shared" si="56"/>
        <v>#REF!</v>
      </c>
      <c r="T376" s="125"/>
      <c r="U376" s="126">
        <f t="shared" si="49"/>
        <v>202</v>
      </c>
      <c r="V376" s="127">
        <f t="shared" si="50"/>
        <v>45291</v>
      </c>
      <c r="W376" s="128">
        <f>VLOOKUP(V376,IPC!$B$9:$D$855,3,2)</f>
        <v>137.72</v>
      </c>
      <c r="X376" s="128">
        <f>VLOOKUP(O376,IPC!$B$9:$D$855,3,1)</f>
        <v>133.78</v>
      </c>
      <c r="Z376" s="67" t="s">
        <v>2027</v>
      </c>
    </row>
    <row r="377" spans="1:26" s="67" customFormat="1" hidden="1" x14ac:dyDescent="0.25">
      <c r="A377" s="67" t="s">
        <v>76</v>
      </c>
      <c r="B377" s="134" t="s">
        <v>42</v>
      </c>
      <c r="C377" s="224">
        <v>17</v>
      </c>
      <c r="D377" s="296" t="s">
        <v>456</v>
      </c>
      <c r="E377" s="288">
        <v>819004841</v>
      </c>
      <c r="F377" s="83" t="s">
        <v>520</v>
      </c>
      <c r="G377" s="121" t="s">
        <v>239</v>
      </c>
      <c r="H377" s="121" t="s">
        <v>583</v>
      </c>
      <c r="I377" s="69" t="s">
        <v>248</v>
      </c>
      <c r="J377" s="77" t="s">
        <v>217</v>
      </c>
      <c r="K377" s="121" t="s">
        <v>763</v>
      </c>
      <c r="L377" s="87">
        <v>1580</v>
      </c>
      <c r="M377" s="72">
        <v>1828675</v>
      </c>
      <c r="N377" s="66">
        <f t="shared" si="57"/>
        <v>1828675</v>
      </c>
      <c r="O377" s="137">
        <v>45151</v>
      </c>
      <c r="P377" s="72">
        <f t="shared" si="58"/>
        <v>1860146</v>
      </c>
      <c r="Q377" s="72">
        <f t="shared" si="59"/>
        <v>1860146</v>
      </c>
      <c r="R377" s="129">
        <f t="shared" si="60"/>
        <v>1860146</v>
      </c>
      <c r="S377" s="204" t="e">
        <f t="shared" si="56"/>
        <v>#REF!</v>
      </c>
      <c r="T377" s="125"/>
      <c r="U377" s="126">
        <f t="shared" si="49"/>
        <v>140</v>
      </c>
      <c r="V377" s="127">
        <f t="shared" si="50"/>
        <v>45291</v>
      </c>
      <c r="W377" s="128">
        <f>VLOOKUP(V377,IPC!$B$9:$D$855,3,2)</f>
        <v>137.72</v>
      </c>
      <c r="X377" s="128">
        <f>VLOOKUP(O377,IPC!$B$9:$D$855,3,1)</f>
        <v>135.38999999999999</v>
      </c>
      <c r="Z377" s="67" t="s">
        <v>2028</v>
      </c>
    </row>
    <row r="378" spans="1:26" s="67" customFormat="1" hidden="1" x14ac:dyDescent="0.25">
      <c r="A378" s="67" t="s">
        <v>76</v>
      </c>
      <c r="B378" s="134" t="s">
        <v>42</v>
      </c>
      <c r="C378" s="224">
        <v>17</v>
      </c>
      <c r="D378" s="296" t="s">
        <v>456</v>
      </c>
      <c r="E378" s="288">
        <v>819004841</v>
      </c>
      <c r="F378" s="83" t="s">
        <v>520</v>
      </c>
      <c r="G378" s="121" t="s">
        <v>239</v>
      </c>
      <c r="H378" s="121" t="s">
        <v>583</v>
      </c>
      <c r="I378" s="69" t="s">
        <v>248</v>
      </c>
      <c r="J378" s="77" t="s">
        <v>217</v>
      </c>
      <c r="K378" s="121" t="s">
        <v>764</v>
      </c>
      <c r="L378" s="87">
        <v>1607</v>
      </c>
      <c r="M378" s="72">
        <v>1828675</v>
      </c>
      <c r="N378" s="66">
        <f t="shared" si="57"/>
        <v>1828675</v>
      </c>
      <c r="O378" s="137">
        <v>45174</v>
      </c>
      <c r="P378" s="72">
        <f t="shared" si="58"/>
        <v>1850306</v>
      </c>
      <c r="Q378" s="72">
        <f t="shared" si="59"/>
        <v>1850306</v>
      </c>
      <c r="R378" s="129">
        <f t="shared" si="60"/>
        <v>1850306</v>
      </c>
      <c r="S378" s="204" t="e">
        <f t="shared" si="56"/>
        <v>#REF!</v>
      </c>
      <c r="T378" s="125"/>
      <c r="U378" s="126">
        <f t="shared" si="49"/>
        <v>117</v>
      </c>
      <c r="V378" s="127">
        <f t="shared" si="50"/>
        <v>45291</v>
      </c>
      <c r="W378" s="128">
        <f>VLOOKUP(V378,IPC!$B$9:$D$855,3,2)</f>
        <v>137.72</v>
      </c>
      <c r="X378" s="128">
        <f>VLOOKUP(O378,IPC!$B$9:$D$855,3,1)</f>
        <v>136.11000000000001</v>
      </c>
      <c r="Z378" s="67" t="s">
        <v>2029</v>
      </c>
    </row>
    <row r="379" spans="1:26" s="67" customFormat="1" hidden="1" x14ac:dyDescent="0.25">
      <c r="A379" s="67" t="s">
        <v>76</v>
      </c>
      <c r="B379" s="134" t="s">
        <v>42</v>
      </c>
      <c r="C379" s="224">
        <v>17</v>
      </c>
      <c r="D379" s="296" t="s">
        <v>456</v>
      </c>
      <c r="E379" s="288">
        <v>819004841</v>
      </c>
      <c r="F379" s="83" t="s">
        <v>520</v>
      </c>
      <c r="G379" s="121" t="s">
        <v>239</v>
      </c>
      <c r="H379" s="121" t="s">
        <v>583</v>
      </c>
      <c r="I379" s="69" t="s">
        <v>248</v>
      </c>
      <c r="J379" s="77" t="s">
        <v>217</v>
      </c>
      <c r="K379" s="121" t="s">
        <v>765</v>
      </c>
      <c r="L379" s="87">
        <v>1683</v>
      </c>
      <c r="M379" s="72">
        <v>3402590</v>
      </c>
      <c r="N379" s="66">
        <f t="shared" si="57"/>
        <v>3402590</v>
      </c>
      <c r="O379" s="137">
        <v>45211</v>
      </c>
      <c r="P379" s="72">
        <f t="shared" si="58"/>
        <v>3434259</v>
      </c>
      <c r="Q379" s="72">
        <f t="shared" si="59"/>
        <v>3434259</v>
      </c>
      <c r="R379" s="129">
        <f t="shared" si="60"/>
        <v>3434259</v>
      </c>
      <c r="S379" s="204" t="e">
        <f t="shared" si="56"/>
        <v>#REF!</v>
      </c>
      <c r="T379" s="125"/>
      <c r="U379" s="126">
        <f t="shared" si="49"/>
        <v>80</v>
      </c>
      <c r="V379" s="127">
        <f t="shared" si="50"/>
        <v>45291</v>
      </c>
      <c r="W379" s="128">
        <f>VLOOKUP(V379,IPC!$B$9:$D$855,3,2)</f>
        <v>137.72</v>
      </c>
      <c r="X379" s="128">
        <f>VLOOKUP(O379,IPC!$B$9:$D$855,3,1)</f>
        <v>136.44999999999999</v>
      </c>
      <c r="Z379" s="67" t="s">
        <v>2030</v>
      </c>
    </row>
    <row r="380" spans="1:26" s="67" customFormat="1" hidden="1" x14ac:dyDescent="0.25">
      <c r="A380" s="67" t="s">
        <v>76</v>
      </c>
      <c r="B380" s="134" t="s">
        <v>42</v>
      </c>
      <c r="C380" s="224">
        <v>18</v>
      </c>
      <c r="D380" s="296" t="s">
        <v>457</v>
      </c>
      <c r="E380" s="288">
        <v>900515661</v>
      </c>
      <c r="F380" s="83" t="s">
        <v>521</v>
      </c>
      <c r="G380" s="121" t="s">
        <v>165</v>
      </c>
      <c r="H380" s="121" t="s">
        <v>584</v>
      </c>
      <c r="I380" s="69" t="s">
        <v>248</v>
      </c>
      <c r="J380" s="77" t="s">
        <v>217</v>
      </c>
      <c r="K380" s="121" t="s">
        <v>766</v>
      </c>
      <c r="L380" s="87">
        <v>11262</v>
      </c>
      <c r="M380" s="72">
        <v>4470585.0999999996</v>
      </c>
      <c r="N380" s="66">
        <f t="shared" si="57"/>
        <v>4470585.0999999996</v>
      </c>
      <c r="O380" s="137">
        <v>44713</v>
      </c>
      <c r="P380" s="72">
        <f t="shared" si="58"/>
        <v>5160414</v>
      </c>
      <c r="Q380" s="72">
        <f t="shared" si="59"/>
        <v>5160414</v>
      </c>
      <c r="R380" s="129">
        <f t="shared" si="60"/>
        <v>5160414</v>
      </c>
      <c r="S380" s="204" t="e">
        <f t="shared" si="56"/>
        <v>#REF!</v>
      </c>
      <c r="T380" s="125"/>
      <c r="U380" s="126">
        <f t="shared" si="49"/>
        <v>578</v>
      </c>
      <c r="V380" s="127">
        <f t="shared" si="50"/>
        <v>45291</v>
      </c>
      <c r="W380" s="128">
        <f>VLOOKUP(V380,IPC!$B$9:$D$855,3,2)</f>
        <v>137.72</v>
      </c>
      <c r="X380" s="128">
        <f>VLOOKUP(O380,IPC!$B$9:$D$855,3,1)</f>
        <v>119.31</v>
      </c>
      <c r="Z380" s="67" t="s">
        <v>2009</v>
      </c>
    </row>
    <row r="381" spans="1:26" s="67" customFormat="1" hidden="1" x14ac:dyDescent="0.25">
      <c r="A381" s="67" t="s">
        <v>76</v>
      </c>
      <c r="B381" s="134" t="s">
        <v>42</v>
      </c>
      <c r="C381" s="224">
        <v>18</v>
      </c>
      <c r="D381" s="296" t="s">
        <v>457</v>
      </c>
      <c r="E381" s="288">
        <v>900515661</v>
      </c>
      <c r="F381" s="83" t="s">
        <v>521</v>
      </c>
      <c r="G381" s="121" t="s">
        <v>165</v>
      </c>
      <c r="H381" s="121" t="s">
        <v>584</v>
      </c>
      <c r="I381" s="69" t="s">
        <v>248</v>
      </c>
      <c r="J381" s="77" t="s">
        <v>217</v>
      </c>
      <c r="K381" s="121" t="s">
        <v>767</v>
      </c>
      <c r="L381" s="87">
        <v>11263</v>
      </c>
      <c r="M381" s="72">
        <v>3049536.6</v>
      </c>
      <c r="N381" s="66">
        <f t="shared" si="57"/>
        <v>3049536.6</v>
      </c>
      <c r="O381" s="137">
        <v>44713</v>
      </c>
      <c r="P381" s="72">
        <f t="shared" si="58"/>
        <v>3520092</v>
      </c>
      <c r="Q381" s="72">
        <f t="shared" si="59"/>
        <v>3520092</v>
      </c>
      <c r="R381" s="129">
        <f t="shared" si="60"/>
        <v>3520092</v>
      </c>
      <c r="S381" s="204" t="e">
        <f t="shared" si="56"/>
        <v>#REF!</v>
      </c>
      <c r="T381" s="125"/>
      <c r="U381" s="126">
        <f t="shared" si="49"/>
        <v>578</v>
      </c>
      <c r="V381" s="127">
        <f t="shared" si="50"/>
        <v>45291</v>
      </c>
      <c r="W381" s="128">
        <f>VLOOKUP(V381,IPC!$B$9:$D$855,3,2)</f>
        <v>137.72</v>
      </c>
      <c r="X381" s="128">
        <f>VLOOKUP(O381,IPC!$B$9:$D$855,3,1)</f>
        <v>119.31</v>
      </c>
      <c r="Z381" s="67" t="s">
        <v>2009</v>
      </c>
    </row>
    <row r="382" spans="1:26" s="67" customFormat="1" hidden="1" x14ac:dyDescent="0.25">
      <c r="A382" s="67" t="s">
        <v>76</v>
      </c>
      <c r="B382" s="134" t="s">
        <v>42</v>
      </c>
      <c r="C382" s="224">
        <v>18</v>
      </c>
      <c r="D382" s="296" t="s">
        <v>457</v>
      </c>
      <c r="E382" s="288">
        <v>900515661</v>
      </c>
      <c r="F382" s="83" t="s">
        <v>521</v>
      </c>
      <c r="G382" s="121" t="s">
        <v>165</v>
      </c>
      <c r="H382" s="121" t="s">
        <v>584</v>
      </c>
      <c r="I382" s="69" t="s">
        <v>248</v>
      </c>
      <c r="J382" s="77" t="s">
        <v>217</v>
      </c>
      <c r="K382" s="121" t="s">
        <v>768</v>
      </c>
      <c r="L382" s="87">
        <v>12416</v>
      </c>
      <c r="M382" s="72">
        <v>781512</v>
      </c>
      <c r="N382" s="66">
        <f t="shared" si="57"/>
        <v>781512</v>
      </c>
      <c r="O382" s="137">
        <v>44774</v>
      </c>
      <c r="P382" s="72">
        <f t="shared" si="58"/>
        <v>885842</v>
      </c>
      <c r="Q382" s="72">
        <f t="shared" si="59"/>
        <v>885842</v>
      </c>
      <c r="R382" s="129">
        <f t="shared" si="60"/>
        <v>885842</v>
      </c>
      <c r="S382" s="204" t="e">
        <f t="shared" si="56"/>
        <v>#REF!</v>
      </c>
      <c r="T382" s="125"/>
      <c r="U382" s="126">
        <f t="shared" si="49"/>
        <v>517</v>
      </c>
      <c r="V382" s="127">
        <f t="shared" si="50"/>
        <v>45291</v>
      </c>
      <c r="W382" s="128">
        <f>VLOOKUP(V382,IPC!$B$9:$D$855,3,2)</f>
        <v>137.72</v>
      </c>
      <c r="X382" s="128">
        <f>VLOOKUP(O382,IPC!$B$9:$D$855,3,1)</f>
        <v>121.5</v>
      </c>
      <c r="Z382" s="67" t="s">
        <v>1985</v>
      </c>
    </row>
    <row r="383" spans="1:26" s="67" customFormat="1" hidden="1" x14ac:dyDescent="0.25">
      <c r="A383" s="67" t="s">
        <v>76</v>
      </c>
      <c r="B383" s="134" t="s">
        <v>42</v>
      </c>
      <c r="C383" s="224">
        <v>18</v>
      </c>
      <c r="D383" s="296" t="s">
        <v>457</v>
      </c>
      <c r="E383" s="288">
        <v>900515661</v>
      </c>
      <c r="F383" s="83" t="s">
        <v>521</v>
      </c>
      <c r="G383" s="121" t="s">
        <v>165</v>
      </c>
      <c r="H383" s="121" t="s">
        <v>584</v>
      </c>
      <c r="I383" s="69" t="s">
        <v>248</v>
      </c>
      <c r="J383" s="77" t="s">
        <v>217</v>
      </c>
      <c r="K383" s="121" t="s">
        <v>769</v>
      </c>
      <c r="L383" s="87">
        <v>12417</v>
      </c>
      <c r="M383" s="72">
        <v>1777939.8</v>
      </c>
      <c r="N383" s="66">
        <f t="shared" si="57"/>
        <v>1777939.8</v>
      </c>
      <c r="O383" s="137">
        <v>44774</v>
      </c>
      <c r="P383" s="72">
        <f t="shared" si="58"/>
        <v>2015291</v>
      </c>
      <c r="Q383" s="72">
        <f t="shared" si="59"/>
        <v>2015291</v>
      </c>
      <c r="R383" s="129">
        <f t="shared" si="60"/>
        <v>2015291</v>
      </c>
      <c r="S383" s="204" t="e">
        <f t="shared" si="56"/>
        <v>#REF!</v>
      </c>
      <c r="T383" s="125"/>
      <c r="U383" s="126">
        <f t="shared" si="49"/>
        <v>517</v>
      </c>
      <c r="V383" s="127">
        <f t="shared" si="50"/>
        <v>45291</v>
      </c>
      <c r="W383" s="128">
        <f>VLOOKUP(V383,IPC!$B$9:$D$855,3,2)</f>
        <v>137.72</v>
      </c>
      <c r="X383" s="128">
        <f>VLOOKUP(O383,IPC!$B$9:$D$855,3,1)</f>
        <v>121.5</v>
      </c>
      <c r="Z383" s="67" t="s">
        <v>1985</v>
      </c>
    </row>
    <row r="384" spans="1:26" s="67" customFormat="1" hidden="1" x14ac:dyDescent="0.25">
      <c r="A384" s="67" t="s">
        <v>76</v>
      </c>
      <c r="B384" s="134" t="s">
        <v>42</v>
      </c>
      <c r="C384" s="224">
        <v>18</v>
      </c>
      <c r="D384" s="296" t="s">
        <v>457</v>
      </c>
      <c r="E384" s="288">
        <v>900515661</v>
      </c>
      <c r="F384" s="83" t="s">
        <v>521</v>
      </c>
      <c r="G384" s="121" t="s">
        <v>165</v>
      </c>
      <c r="H384" s="121" t="s">
        <v>584</v>
      </c>
      <c r="I384" s="69" t="s">
        <v>248</v>
      </c>
      <c r="J384" s="77" t="s">
        <v>217</v>
      </c>
      <c r="K384" s="121" t="s">
        <v>770</v>
      </c>
      <c r="L384" s="87">
        <v>12429</v>
      </c>
      <c r="M384" s="72">
        <v>914578</v>
      </c>
      <c r="N384" s="66">
        <f t="shared" si="57"/>
        <v>914578</v>
      </c>
      <c r="O384" s="137">
        <v>44774</v>
      </c>
      <c r="P384" s="72">
        <f t="shared" si="58"/>
        <v>1036672</v>
      </c>
      <c r="Q384" s="72">
        <f t="shared" si="59"/>
        <v>1036672</v>
      </c>
      <c r="R384" s="129">
        <f t="shared" si="60"/>
        <v>1036672</v>
      </c>
      <c r="S384" s="204" t="e">
        <f t="shared" si="56"/>
        <v>#REF!</v>
      </c>
      <c r="T384" s="125"/>
      <c r="U384" s="126">
        <f t="shared" si="49"/>
        <v>517</v>
      </c>
      <c r="V384" s="127">
        <f t="shared" si="50"/>
        <v>45291</v>
      </c>
      <c r="W384" s="128">
        <f>VLOOKUP(V384,IPC!$B$9:$D$855,3,2)</f>
        <v>137.72</v>
      </c>
      <c r="X384" s="128">
        <f>VLOOKUP(O384,IPC!$B$9:$D$855,3,1)</f>
        <v>121.5</v>
      </c>
      <c r="Z384" s="67" t="s">
        <v>1985</v>
      </c>
    </row>
    <row r="385" spans="1:26" s="67" customFormat="1" hidden="1" x14ac:dyDescent="0.25">
      <c r="A385" s="67" t="s">
        <v>76</v>
      </c>
      <c r="B385" s="134" t="s">
        <v>42</v>
      </c>
      <c r="C385" s="224">
        <v>18</v>
      </c>
      <c r="D385" s="296" t="s">
        <v>457</v>
      </c>
      <c r="E385" s="288">
        <v>900515661</v>
      </c>
      <c r="F385" s="83" t="s">
        <v>521</v>
      </c>
      <c r="G385" s="121" t="s">
        <v>165</v>
      </c>
      <c r="H385" s="121" t="s">
        <v>584</v>
      </c>
      <c r="I385" s="69" t="s">
        <v>248</v>
      </c>
      <c r="J385" s="77" t="s">
        <v>217</v>
      </c>
      <c r="K385" s="121" t="s">
        <v>771</v>
      </c>
      <c r="L385" s="87">
        <v>13338</v>
      </c>
      <c r="M385" s="72">
        <v>1523948.4</v>
      </c>
      <c r="N385" s="66">
        <f t="shared" si="57"/>
        <v>1523948.4</v>
      </c>
      <c r="O385" s="137">
        <v>44811</v>
      </c>
      <c r="P385" s="72">
        <f t="shared" si="58"/>
        <v>1711475</v>
      </c>
      <c r="Q385" s="72">
        <f t="shared" si="59"/>
        <v>1711475</v>
      </c>
      <c r="R385" s="129">
        <f t="shared" si="60"/>
        <v>1711475</v>
      </c>
      <c r="S385" s="204" t="e">
        <f t="shared" si="56"/>
        <v>#REF!</v>
      </c>
      <c r="T385" s="125"/>
      <c r="U385" s="126">
        <f t="shared" si="49"/>
        <v>480</v>
      </c>
      <c r="V385" s="127">
        <f t="shared" si="50"/>
        <v>45291</v>
      </c>
      <c r="W385" s="128">
        <f>VLOOKUP(V385,IPC!$B$9:$D$855,3,2)</f>
        <v>137.72</v>
      </c>
      <c r="X385" s="128">
        <f>VLOOKUP(O385,IPC!$B$9:$D$855,3,1)</f>
        <v>122.63</v>
      </c>
      <c r="Z385" s="67" t="s">
        <v>2031</v>
      </c>
    </row>
    <row r="386" spans="1:26" s="67" customFormat="1" hidden="1" x14ac:dyDescent="0.25">
      <c r="A386" s="67" t="s">
        <v>76</v>
      </c>
      <c r="B386" s="134" t="s">
        <v>42</v>
      </c>
      <c r="C386" s="224">
        <v>18</v>
      </c>
      <c r="D386" s="296" t="s">
        <v>457</v>
      </c>
      <c r="E386" s="288">
        <v>900515661</v>
      </c>
      <c r="F386" s="83" t="s">
        <v>521</v>
      </c>
      <c r="G386" s="121" t="s">
        <v>165</v>
      </c>
      <c r="H386" s="121" t="s">
        <v>584</v>
      </c>
      <c r="I386" s="69" t="s">
        <v>248</v>
      </c>
      <c r="J386" s="77" t="s">
        <v>217</v>
      </c>
      <c r="K386" s="121" t="s">
        <v>772</v>
      </c>
      <c r="L386" s="87">
        <v>13466</v>
      </c>
      <c r="M386" s="72">
        <v>1539301.72</v>
      </c>
      <c r="N386" s="66">
        <f t="shared" si="57"/>
        <v>1539301.72</v>
      </c>
      <c r="O386" s="137">
        <v>44816</v>
      </c>
      <c r="P386" s="72">
        <f t="shared" si="58"/>
        <v>1728718</v>
      </c>
      <c r="Q386" s="72">
        <f t="shared" si="59"/>
        <v>1728718</v>
      </c>
      <c r="R386" s="129">
        <f t="shared" si="60"/>
        <v>1728718</v>
      </c>
      <c r="S386" s="204" t="e">
        <f t="shared" si="56"/>
        <v>#REF!</v>
      </c>
      <c r="T386" s="125"/>
      <c r="U386" s="126">
        <f t="shared" si="49"/>
        <v>475</v>
      </c>
      <c r="V386" s="127">
        <f t="shared" si="50"/>
        <v>45291</v>
      </c>
      <c r="W386" s="128">
        <f>VLOOKUP(V386,IPC!$B$9:$D$855,3,2)</f>
        <v>137.72</v>
      </c>
      <c r="X386" s="128">
        <f>VLOOKUP(O386,IPC!$B$9:$D$855,3,1)</f>
        <v>122.63</v>
      </c>
      <c r="Z386" s="67" t="s">
        <v>2032</v>
      </c>
    </row>
    <row r="387" spans="1:26" s="67" customFormat="1" hidden="1" x14ac:dyDescent="0.25">
      <c r="A387" s="67" t="s">
        <v>76</v>
      </c>
      <c r="B387" s="134" t="s">
        <v>42</v>
      </c>
      <c r="C387" s="224">
        <v>18</v>
      </c>
      <c r="D387" s="296" t="s">
        <v>457</v>
      </c>
      <c r="E387" s="288">
        <v>900515661</v>
      </c>
      <c r="F387" s="83" t="s">
        <v>521</v>
      </c>
      <c r="G387" s="121" t="s">
        <v>165</v>
      </c>
      <c r="H387" s="121" t="s">
        <v>584</v>
      </c>
      <c r="I387" s="69" t="s">
        <v>248</v>
      </c>
      <c r="J387" s="77" t="s">
        <v>217</v>
      </c>
      <c r="K387" s="121" t="s">
        <v>773</v>
      </c>
      <c r="L387" s="87">
        <v>14651</v>
      </c>
      <c r="M387" s="72">
        <v>12572510.890000001</v>
      </c>
      <c r="N387" s="66">
        <f t="shared" si="57"/>
        <v>12572510.890000001</v>
      </c>
      <c r="O387" s="137">
        <v>44880</v>
      </c>
      <c r="P387" s="72">
        <f t="shared" si="58"/>
        <v>13911989</v>
      </c>
      <c r="Q387" s="72">
        <f t="shared" si="59"/>
        <v>13911989</v>
      </c>
      <c r="R387" s="129">
        <f t="shared" si="60"/>
        <v>13911989</v>
      </c>
      <c r="S387" s="204" t="e">
        <f t="shared" si="56"/>
        <v>#REF!</v>
      </c>
      <c r="T387" s="125"/>
      <c r="U387" s="126">
        <f t="shared" si="49"/>
        <v>411</v>
      </c>
      <c r="V387" s="127">
        <f t="shared" si="50"/>
        <v>45291</v>
      </c>
      <c r="W387" s="128">
        <f>VLOOKUP(V387,IPC!$B$9:$D$855,3,2)</f>
        <v>137.72</v>
      </c>
      <c r="X387" s="128">
        <f>VLOOKUP(O387,IPC!$B$9:$D$855,3,1)</f>
        <v>124.46</v>
      </c>
      <c r="Z387" s="67" t="s">
        <v>2033</v>
      </c>
    </row>
    <row r="388" spans="1:26" s="67" customFormat="1" hidden="1" x14ac:dyDescent="0.25">
      <c r="A388" s="67" t="s">
        <v>76</v>
      </c>
      <c r="B388" s="134" t="s">
        <v>42</v>
      </c>
      <c r="C388" s="224">
        <v>18</v>
      </c>
      <c r="D388" s="296" t="s">
        <v>457</v>
      </c>
      <c r="E388" s="288">
        <v>900515661</v>
      </c>
      <c r="F388" s="83" t="s">
        <v>521</v>
      </c>
      <c r="G388" s="121" t="s">
        <v>165</v>
      </c>
      <c r="H388" s="121" t="s">
        <v>584</v>
      </c>
      <c r="I388" s="69" t="s">
        <v>248</v>
      </c>
      <c r="J388" s="77" t="s">
        <v>217</v>
      </c>
      <c r="K388" s="121" t="s">
        <v>774</v>
      </c>
      <c r="L388" s="87">
        <v>14780</v>
      </c>
      <c r="M388" s="72">
        <v>3213900.81</v>
      </c>
      <c r="N388" s="66">
        <f t="shared" si="57"/>
        <v>3213900.81</v>
      </c>
      <c r="O388" s="137">
        <v>44886</v>
      </c>
      <c r="P388" s="72">
        <f t="shared" si="58"/>
        <v>3556311</v>
      </c>
      <c r="Q388" s="72">
        <f t="shared" si="59"/>
        <v>3556311</v>
      </c>
      <c r="R388" s="129">
        <f t="shared" si="60"/>
        <v>3556311</v>
      </c>
      <c r="S388" s="204" t="e">
        <f t="shared" si="56"/>
        <v>#REF!</v>
      </c>
      <c r="T388" s="125"/>
      <c r="U388" s="126">
        <f t="shared" si="49"/>
        <v>405</v>
      </c>
      <c r="V388" s="127">
        <f t="shared" si="50"/>
        <v>45291</v>
      </c>
      <c r="W388" s="128">
        <f>VLOOKUP(V388,IPC!$B$9:$D$855,3,2)</f>
        <v>137.72</v>
      </c>
      <c r="X388" s="128">
        <f>VLOOKUP(O388,IPC!$B$9:$D$855,3,1)</f>
        <v>124.46</v>
      </c>
      <c r="Z388" s="67" t="s">
        <v>2017</v>
      </c>
    </row>
    <row r="389" spans="1:26" s="67" customFormat="1" hidden="1" x14ac:dyDescent="0.25">
      <c r="A389" s="67" t="s">
        <v>76</v>
      </c>
      <c r="B389" s="134" t="s">
        <v>42</v>
      </c>
      <c r="C389" s="224">
        <v>19</v>
      </c>
      <c r="D389" s="296" t="s">
        <v>457</v>
      </c>
      <c r="E389" s="288">
        <v>900515662</v>
      </c>
      <c r="F389" s="83" t="s">
        <v>521</v>
      </c>
      <c r="G389" s="121" t="s">
        <v>165</v>
      </c>
      <c r="H389" s="121" t="s">
        <v>584</v>
      </c>
      <c r="I389" s="69" t="s">
        <v>248</v>
      </c>
      <c r="J389" s="77" t="s">
        <v>217</v>
      </c>
      <c r="K389" s="121" t="s">
        <v>775</v>
      </c>
      <c r="L389" s="87">
        <v>15321</v>
      </c>
      <c r="M389" s="72">
        <v>834690.9</v>
      </c>
      <c r="N389" s="66">
        <f t="shared" si="57"/>
        <v>834690.9</v>
      </c>
      <c r="O389" s="137">
        <v>44914</v>
      </c>
      <c r="P389" s="72">
        <f t="shared" si="58"/>
        <v>912113</v>
      </c>
      <c r="Q389" s="72">
        <f t="shared" si="59"/>
        <v>912113</v>
      </c>
      <c r="R389" s="129">
        <f t="shared" si="60"/>
        <v>912113</v>
      </c>
      <c r="S389" s="204" t="e">
        <f t="shared" si="56"/>
        <v>#REF!</v>
      </c>
      <c r="T389" s="125"/>
      <c r="U389" s="126">
        <f t="shared" si="49"/>
        <v>377</v>
      </c>
      <c r="V389" s="127">
        <f t="shared" si="50"/>
        <v>45291</v>
      </c>
      <c r="W389" s="128">
        <f>VLOOKUP(V389,IPC!$B$9:$D$855,3,2)</f>
        <v>137.72</v>
      </c>
      <c r="X389" s="128">
        <f>VLOOKUP(O389,IPC!$B$9:$D$855,3,1)</f>
        <v>126.03</v>
      </c>
      <c r="Z389" s="67" t="s">
        <v>2034</v>
      </c>
    </row>
    <row r="390" spans="1:26" s="67" customFormat="1" x14ac:dyDescent="0.25">
      <c r="A390" s="67" t="s">
        <v>76</v>
      </c>
      <c r="B390" s="134" t="s">
        <v>2237</v>
      </c>
      <c r="C390" s="224">
        <v>20</v>
      </c>
      <c r="D390" s="296" t="s">
        <v>458</v>
      </c>
      <c r="E390" s="288">
        <v>900988724</v>
      </c>
      <c r="F390" s="83" t="s">
        <v>522</v>
      </c>
      <c r="G390" s="121" t="s">
        <v>239</v>
      </c>
      <c r="H390" s="121" t="s">
        <v>585</v>
      </c>
      <c r="I390" s="69" t="s">
        <v>248</v>
      </c>
      <c r="J390" s="77" t="s">
        <v>217</v>
      </c>
      <c r="K390" s="121" t="s">
        <v>776</v>
      </c>
      <c r="L390" s="87">
        <v>1131</v>
      </c>
      <c r="M390" s="72">
        <v>1425940</v>
      </c>
      <c r="N390" s="66">
        <f t="shared" si="57"/>
        <v>1425940</v>
      </c>
      <c r="O390" s="137">
        <v>44511</v>
      </c>
      <c r="P390" s="72">
        <f t="shared" si="58"/>
        <v>1775592</v>
      </c>
      <c r="Q390" s="72">
        <f t="shared" si="59"/>
        <v>1775592</v>
      </c>
      <c r="R390" s="129">
        <f t="shared" si="60"/>
        <v>1775592</v>
      </c>
      <c r="S390" s="204" t="e">
        <f t="shared" si="56"/>
        <v>#REF!</v>
      </c>
      <c r="T390" s="125"/>
      <c r="U390" s="126">
        <f t="shared" si="49"/>
        <v>780</v>
      </c>
      <c r="V390" s="127">
        <f t="shared" si="50"/>
        <v>45291</v>
      </c>
      <c r="W390" s="128">
        <f>VLOOKUP(V390,IPC!$B$9:$D$855,3,2)</f>
        <v>137.72</v>
      </c>
      <c r="X390" s="128">
        <f>VLOOKUP(O390,IPC!$B$9:$D$855,3,1)</f>
        <v>110.6</v>
      </c>
      <c r="Z390" s="67" t="s">
        <v>2035</v>
      </c>
    </row>
    <row r="391" spans="1:26" s="67" customFormat="1" x14ac:dyDescent="0.25">
      <c r="A391" s="67" t="s">
        <v>76</v>
      </c>
      <c r="B391" s="134" t="s">
        <v>2237</v>
      </c>
      <c r="C391" s="224">
        <v>20</v>
      </c>
      <c r="D391" s="296" t="s">
        <v>458</v>
      </c>
      <c r="E391" s="288">
        <v>900988724</v>
      </c>
      <c r="F391" s="83" t="s">
        <v>522</v>
      </c>
      <c r="G391" s="121" t="s">
        <v>165</v>
      </c>
      <c r="H391" s="121" t="s">
        <v>585</v>
      </c>
      <c r="I391" s="69" t="s">
        <v>248</v>
      </c>
      <c r="J391" s="77" t="s">
        <v>217</v>
      </c>
      <c r="K391" s="121" t="s">
        <v>777</v>
      </c>
      <c r="L391" s="87">
        <v>1132</v>
      </c>
      <c r="M391" s="72">
        <v>2397736</v>
      </c>
      <c r="N391" s="66">
        <f t="shared" si="57"/>
        <v>2397736</v>
      </c>
      <c r="O391" s="137">
        <v>44511</v>
      </c>
      <c r="P391" s="72">
        <f t="shared" si="58"/>
        <v>2985680</v>
      </c>
      <c r="Q391" s="72">
        <f t="shared" si="59"/>
        <v>2985680</v>
      </c>
      <c r="R391" s="129">
        <f t="shared" si="60"/>
        <v>2985680</v>
      </c>
      <c r="S391" s="204" t="e">
        <f t="shared" si="56"/>
        <v>#REF!</v>
      </c>
      <c r="T391" s="125"/>
      <c r="U391" s="126">
        <f t="shared" si="49"/>
        <v>780</v>
      </c>
      <c r="V391" s="127">
        <f t="shared" si="50"/>
        <v>45291</v>
      </c>
      <c r="W391" s="128">
        <f>VLOOKUP(V391,IPC!$B$9:$D$855,3,2)</f>
        <v>137.72</v>
      </c>
      <c r="X391" s="128">
        <f>VLOOKUP(O391,IPC!$B$9:$D$855,3,1)</f>
        <v>110.6</v>
      </c>
      <c r="Z391" s="67" t="s">
        <v>2035</v>
      </c>
    </row>
    <row r="392" spans="1:26" s="67" customFormat="1" x14ac:dyDescent="0.25">
      <c r="A392" s="67" t="s">
        <v>76</v>
      </c>
      <c r="B392" s="134" t="s">
        <v>2237</v>
      </c>
      <c r="C392" s="224">
        <v>20</v>
      </c>
      <c r="D392" s="296" t="s">
        <v>458</v>
      </c>
      <c r="E392" s="288">
        <v>900988724</v>
      </c>
      <c r="F392" s="83" t="s">
        <v>522</v>
      </c>
      <c r="G392" s="121" t="s">
        <v>165</v>
      </c>
      <c r="H392" s="121" t="s">
        <v>585</v>
      </c>
      <c r="I392" s="69" t="s">
        <v>248</v>
      </c>
      <c r="J392" s="77" t="s">
        <v>217</v>
      </c>
      <c r="K392" s="121" t="s">
        <v>778</v>
      </c>
      <c r="L392" s="87">
        <v>1376</v>
      </c>
      <c r="M392" s="72">
        <v>2080225</v>
      </c>
      <c r="N392" s="66">
        <f t="shared" si="57"/>
        <v>2080225</v>
      </c>
      <c r="O392" s="137">
        <v>44535</v>
      </c>
      <c r="P392" s="72">
        <f t="shared" si="58"/>
        <v>2571480</v>
      </c>
      <c r="Q392" s="72">
        <f t="shared" si="59"/>
        <v>2571480</v>
      </c>
      <c r="R392" s="129">
        <f t="shared" si="60"/>
        <v>2571480</v>
      </c>
      <c r="S392" s="204" t="e">
        <f t="shared" si="56"/>
        <v>#REF!</v>
      </c>
      <c r="T392" s="125"/>
      <c r="U392" s="126">
        <f t="shared" si="49"/>
        <v>756</v>
      </c>
      <c r="V392" s="127">
        <f t="shared" si="50"/>
        <v>45291</v>
      </c>
      <c r="W392" s="128">
        <f>VLOOKUP(V392,IPC!$B$9:$D$855,3,2)</f>
        <v>137.72</v>
      </c>
      <c r="X392" s="128">
        <f>VLOOKUP(O392,IPC!$B$9:$D$855,3,1)</f>
        <v>111.41</v>
      </c>
      <c r="Z392" s="67" t="s">
        <v>2036</v>
      </c>
    </row>
    <row r="393" spans="1:26" s="67" customFormat="1" x14ac:dyDescent="0.25">
      <c r="A393" s="67" t="s">
        <v>76</v>
      </c>
      <c r="B393" s="134" t="s">
        <v>2237</v>
      </c>
      <c r="C393" s="224">
        <v>20</v>
      </c>
      <c r="D393" s="296" t="s">
        <v>458</v>
      </c>
      <c r="E393" s="288">
        <v>900988724</v>
      </c>
      <c r="F393" s="83" t="s">
        <v>522</v>
      </c>
      <c r="G393" s="121" t="s">
        <v>165</v>
      </c>
      <c r="H393" s="121" t="s">
        <v>585</v>
      </c>
      <c r="I393" s="69" t="s">
        <v>248</v>
      </c>
      <c r="J393" s="77" t="s">
        <v>217</v>
      </c>
      <c r="K393" s="121" t="s">
        <v>779</v>
      </c>
      <c r="L393" s="87">
        <v>1378</v>
      </c>
      <c r="M393" s="72">
        <v>1647828</v>
      </c>
      <c r="N393" s="66">
        <f t="shared" si="57"/>
        <v>1647828</v>
      </c>
      <c r="O393" s="137">
        <v>44535</v>
      </c>
      <c r="P393" s="72">
        <f t="shared" si="58"/>
        <v>2036970</v>
      </c>
      <c r="Q393" s="72">
        <f t="shared" si="59"/>
        <v>2036970</v>
      </c>
      <c r="R393" s="129">
        <f t="shared" si="60"/>
        <v>2036970</v>
      </c>
      <c r="S393" s="204" t="e">
        <f t="shared" si="56"/>
        <v>#REF!</v>
      </c>
      <c r="T393" s="125"/>
      <c r="U393" s="126">
        <f t="shared" si="49"/>
        <v>756</v>
      </c>
      <c r="V393" s="127">
        <f t="shared" si="50"/>
        <v>45291</v>
      </c>
      <c r="W393" s="128">
        <f>VLOOKUP(V393,IPC!$B$9:$D$855,3,2)</f>
        <v>137.72</v>
      </c>
      <c r="X393" s="128">
        <f>VLOOKUP(O393,IPC!$B$9:$D$855,3,1)</f>
        <v>111.41</v>
      </c>
      <c r="Z393" s="67" t="s">
        <v>2036</v>
      </c>
    </row>
    <row r="394" spans="1:26" s="67" customFormat="1" x14ac:dyDescent="0.25">
      <c r="A394" s="67" t="s">
        <v>76</v>
      </c>
      <c r="B394" s="134" t="s">
        <v>2237</v>
      </c>
      <c r="C394" s="224">
        <v>20</v>
      </c>
      <c r="D394" s="296" t="s">
        <v>458</v>
      </c>
      <c r="E394" s="288">
        <v>900988724</v>
      </c>
      <c r="F394" s="83" t="s">
        <v>522</v>
      </c>
      <c r="G394" s="121" t="s">
        <v>165</v>
      </c>
      <c r="H394" s="121" t="s">
        <v>585</v>
      </c>
      <c r="I394" s="69" t="s">
        <v>248</v>
      </c>
      <c r="J394" s="77" t="s">
        <v>217</v>
      </c>
      <c r="K394" s="121" t="s">
        <v>780</v>
      </c>
      <c r="L394" s="87">
        <v>1395</v>
      </c>
      <c r="M394" s="72">
        <v>1565735</v>
      </c>
      <c r="N394" s="66">
        <f t="shared" si="57"/>
        <v>1565735</v>
      </c>
      <c r="O394" s="137">
        <v>44536</v>
      </c>
      <c r="P394" s="72">
        <f t="shared" si="58"/>
        <v>1935491</v>
      </c>
      <c r="Q394" s="72">
        <f t="shared" si="59"/>
        <v>1935491</v>
      </c>
      <c r="R394" s="129">
        <f t="shared" si="60"/>
        <v>1935491</v>
      </c>
      <c r="S394" s="204" t="e">
        <f t="shared" si="56"/>
        <v>#REF!</v>
      </c>
      <c r="T394" s="125"/>
      <c r="U394" s="126">
        <f t="shared" si="49"/>
        <v>755</v>
      </c>
      <c r="V394" s="127">
        <f t="shared" si="50"/>
        <v>45291</v>
      </c>
      <c r="W394" s="128">
        <f>VLOOKUP(V394,IPC!$B$9:$D$855,3,2)</f>
        <v>137.72</v>
      </c>
      <c r="X394" s="128">
        <f>VLOOKUP(O394,IPC!$B$9:$D$855,3,1)</f>
        <v>111.41</v>
      </c>
      <c r="Z394" s="67" t="s">
        <v>2037</v>
      </c>
    </row>
    <row r="395" spans="1:26" s="67" customFormat="1" x14ac:dyDescent="0.25">
      <c r="A395" s="67" t="s">
        <v>76</v>
      </c>
      <c r="B395" s="134" t="s">
        <v>2237</v>
      </c>
      <c r="C395" s="224">
        <v>20</v>
      </c>
      <c r="D395" s="296" t="s">
        <v>458</v>
      </c>
      <c r="E395" s="288">
        <v>900988724</v>
      </c>
      <c r="F395" s="83" t="s">
        <v>522</v>
      </c>
      <c r="G395" s="121" t="s">
        <v>165</v>
      </c>
      <c r="H395" s="121" t="s">
        <v>585</v>
      </c>
      <c r="I395" s="69" t="s">
        <v>248</v>
      </c>
      <c r="J395" s="77" t="s">
        <v>217</v>
      </c>
      <c r="K395" s="121" t="s">
        <v>781</v>
      </c>
      <c r="L395" s="87">
        <v>1398</v>
      </c>
      <c r="M395" s="72">
        <v>1346504</v>
      </c>
      <c r="N395" s="66">
        <f t="shared" si="57"/>
        <v>1346504</v>
      </c>
      <c r="O395" s="137">
        <v>44536</v>
      </c>
      <c r="P395" s="72">
        <f t="shared" si="58"/>
        <v>1664487</v>
      </c>
      <c r="Q395" s="72">
        <f t="shared" si="59"/>
        <v>1664487</v>
      </c>
      <c r="R395" s="129">
        <f t="shared" si="60"/>
        <v>1664487</v>
      </c>
      <c r="S395" s="204" t="e">
        <f t="shared" si="56"/>
        <v>#REF!</v>
      </c>
      <c r="T395" s="125"/>
      <c r="U395" s="126">
        <f t="shared" si="49"/>
        <v>755</v>
      </c>
      <c r="V395" s="127">
        <f t="shared" si="50"/>
        <v>45291</v>
      </c>
      <c r="W395" s="128">
        <f>VLOOKUP(V395,IPC!$B$9:$D$855,3,2)</f>
        <v>137.72</v>
      </c>
      <c r="X395" s="128">
        <f>VLOOKUP(O395,IPC!$B$9:$D$855,3,1)</f>
        <v>111.41</v>
      </c>
      <c r="Z395" s="67" t="s">
        <v>2037</v>
      </c>
    </row>
    <row r="396" spans="1:26" s="67" customFormat="1" x14ac:dyDescent="0.25">
      <c r="A396" s="67" t="s">
        <v>76</v>
      </c>
      <c r="B396" s="134" t="s">
        <v>2237</v>
      </c>
      <c r="C396" s="224">
        <v>20</v>
      </c>
      <c r="D396" s="296" t="s">
        <v>458</v>
      </c>
      <c r="E396" s="288">
        <v>900988724</v>
      </c>
      <c r="F396" s="83" t="s">
        <v>522</v>
      </c>
      <c r="G396" s="121" t="s">
        <v>165</v>
      </c>
      <c r="H396" s="121" t="s">
        <v>585</v>
      </c>
      <c r="I396" s="69" t="s">
        <v>248</v>
      </c>
      <c r="J396" s="77" t="s">
        <v>217</v>
      </c>
      <c r="K396" s="121" t="s">
        <v>782</v>
      </c>
      <c r="L396" s="87">
        <v>1402</v>
      </c>
      <c r="M396" s="72">
        <v>1073146</v>
      </c>
      <c r="N396" s="66">
        <f t="shared" si="57"/>
        <v>1073146</v>
      </c>
      <c r="O396" s="137">
        <v>44536</v>
      </c>
      <c r="P396" s="72">
        <f t="shared" si="58"/>
        <v>1326575</v>
      </c>
      <c r="Q396" s="72">
        <f t="shared" si="59"/>
        <v>1326575</v>
      </c>
      <c r="R396" s="129">
        <f t="shared" si="60"/>
        <v>1326575</v>
      </c>
      <c r="S396" s="204" t="e">
        <f t="shared" si="56"/>
        <v>#REF!</v>
      </c>
      <c r="T396" s="125"/>
      <c r="U396" s="126">
        <f t="shared" si="49"/>
        <v>755</v>
      </c>
      <c r="V396" s="127">
        <f t="shared" si="50"/>
        <v>45291</v>
      </c>
      <c r="W396" s="128">
        <f>VLOOKUP(V396,IPC!$B$9:$D$855,3,2)</f>
        <v>137.72</v>
      </c>
      <c r="X396" s="128">
        <f>VLOOKUP(O396,IPC!$B$9:$D$855,3,1)</f>
        <v>111.41</v>
      </c>
      <c r="Z396" s="67" t="s">
        <v>2037</v>
      </c>
    </row>
    <row r="397" spans="1:26" s="67" customFormat="1" x14ac:dyDescent="0.25">
      <c r="A397" s="67" t="s">
        <v>76</v>
      </c>
      <c r="B397" s="134" t="s">
        <v>2237</v>
      </c>
      <c r="C397" s="224">
        <v>20</v>
      </c>
      <c r="D397" s="296" t="s">
        <v>458</v>
      </c>
      <c r="E397" s="288">
        <v>900988724</v>
      </c>
      <c r="F397" s="83" t="s">
        <v>522</v>
      </c>
      <c r="G397" s="121" t="s">
        <v>165</v>
      </c>
      <c r="H397" s="121" t="s">
        <v>585</v>
      </c>
      <c r="I397" s="69" t="s">
        <v>248</v>
      </c>
      <c r="J397" s="77" t="s">
        <v>217</v>
      </c>
      <c r="K397" s="121" t="s">
        <v>783</v>
      </c>
      <c r="L397" s="87">
        <v>1666</v>
      </c>
      <c r="M397" s="72">
        <v>520646</v>
      </c>
      <c r="N397" s="66">
        <f t="shared" si="57"/>
        <v>520646</v>
      </c>
      <c r="O397" s="137">
        <v>44549</v>
      </c>
      <c r="P397" s="72">
        <f t="shared" si="58"/>
        <v>643599</v>
      </c>
      <c r="Q397" s="72">
        <f t="shared" si="59"/>
        <v>643599</v>
      </c>
      <c r="R397" s="129">
        <f t="shared" si="60"/>
        <v>643599</v>
      </c>
      <c r="S397" s="204" t="e">
        <f t="shared" si="56"/>
        <v>#REF!</v>
      </c>
      <c r="T397" s="125"/>
      <c r="U397" s="126">
        <f t="shared" si="49"/>
        <v>742</v>
      </c>
      <c r="V397" s="127">
        <f t="shared" si="50"/>
        <v>45291</v>
      </c>
      <c r="W397" s="128">
        <f>VLOOKUP(V397,IPC!$B$9:$D$855,3,2)</f>
        <v>137.72</v>
      </c>
      <c r="X397" s="128">
        <f>VLOOKUP(O397,IPC!$B$9:$D$855,3,1)</f>
        <v>111.41</v>
      </c>
      <c r="Z397" s="67" t="s">
        <v>2038</v>
      </c>
    </row>
    <row r="398" spans="1:26" s="67" customFormat="1" x14ac:dyDescent="0.25">
      <c r="A398" s="67" t="s">
        <v>76</v>
      </c>
      <c r="B398" s="134" t="s">
        <v>2237</v>
      </c>
      <c r="C398" s="224">
        <v>20</v>
      </c>
      <c r="D398" s="296" t="s">
        <v>458</v>
      </c>
      <c r="E398" s="288">
        <v>900988724</v>
      </c>
      <c r="F398" s="83" t="s">
        <v>522</v>
      </c>
      <c r="G398" s="121" t="s">
        <v>165</v>
      </c>
      <c r="H398" s="121" t="s">
        <v>585</v>
      </c>
      <c r="I398" s="69" t="s">
        <v>248</v>
      </c>
      <c r="J398" s="77" t="s">
        <v>217</v>
      </c>
      <c r="K398" s="121" t="s">
        <v>784</v>
      </c>
      <c r="L398" s="87">
        <v>1703</v>
      </c>
      <c r="M398" s="72">
        <v>1674344</v>
      </c>
      <c r="N398" s="66">
        <f t="shared" si="57"/>
        <v>1674344</v>
      </c>
      <c r="O398" s="137">
        <v>44552</v>
      </c>
      <c r="P398" s="72">
        <f t="shared" si="58"/>
        <v>2069748</v>
      </c>
      <c r="Q398" s="72">
        <f t="shared" si="59"/>
        <v>2069748</v>
      </c>
      <c r="R398" s="129">
        <f t="shared" si="60"/>
        <v>2069748</v>
      </c>
      <c r="S398" s="204" t="e">
        <f t="shared" si="56"/>
        <v>#REF!</v>
      </c>
      <c r="T398" s="125"/>
      <c r="U398" s="126">
        <f t="shared" si="49"/>
        <v>739</v>
      </c>
      <c r="V398" s="127">
        <f t="shared" si="50"/>
        <v>45291</v>
      </c>
      <c r="W398" s="128">
        <f>VLOOKUP(V398,IPC!$B$9:$D$855,3,2)</f>
        <v>137.72</v>
      </c>
      <c r="X398" s="128">
        <f>VLOOKUP(O398,IPC!$B$9:$D$855,3,1)</f>
        <v>111.41</v>
      </c>
      <c r="Z398" s="67" t="s">
        <v>2039</v>
      </c>
    </row>
    <row r="399" spans="1:26" s="67" customFormat="1" x14ac:dyDescent="0.25">
      <c r="A399" s="67" t="s">
        <v>76</v>
      </c>
      <c r="B399" s="134" t="s">
        <v>2237</v>
      </c>
      <c r="C399" s="224">
        <v>20</v>
      </c>
      <c r="D399" s="296" t="s">
        <v>458</v>
      </c>
      <c r="E399" s="288">
        <v>900988724</v>
      </c>
      <c r="F399" s="83" t="s">
        <v>522</v>
      </c>
      <c r="G399" s="121" t="s">
        <v>165</v>
      </c>
      <c r="H399" s="121" t="s">
        <v>585</v>
      </c>
      <c r="I399" s="69" t="s">
        <v>248</v>
      </c>
      <c r="J399" s="77" t="s">
        <v>217</v>
      </c>
      <c r="K399" s="121" t="s">
        <v>785</v>
      </c>
      <c r="L399" s="87">
        <v>1927</v>
      </c>
      <c r="M399" s="72">
        <v>2270223</v>
      </c>
      <c r="N399" s="66">
        <f t="shared" si="57"/>
        <v>2270223</v>
      </c>
      <c r="O399" s="137">
        <v>44565</v>
      </c>
      <c r="P399" s="72">
        <f t="shared" si="58"/>
        <v>2760508</v>
      </c>
      <c r="Q399" s="72">
        <f t="shared" si="59"/>
        <v>2760508</v>
      </c>
      <c r="R399" s="129">
        <f t="shared" si="60"/>
        <v>2760508</v>
      </c>
      <c r="S399" s="204" t="e">
        <f t="shared" si="56"/>
        <v>#REF!</v>
      </c>
      <c r="T399" s="125"/>
      <c r="U399" s="126">
        <f t="shared" si="49"/>
        <v>726</v>
      </c>
      <c r="V399" s="127">
        <f t="shared" si="50"/>
        <v>45291</v>
      </c>
      <c r="W399" s="128">
        <f>VLOOKUP(V399,IPC!$B$9:$D$855,3,2)</f>
        <v>137.72</v>
      </c>
      <c r="X399" s="128">
        <f>VLOOKUP(O399,IPC!$B$9:$D$855,3,1)</f>
        <v>113.26</v>
      </c>
      <c r="Z399" s="67" t="s">
        <v>2040</v>
      </c>
    </row>
    <row r="400" spans="1:26" s="67" customFormat="1" x14ac:dyDescent="0.25">
      <c r="A400" s="67" t="s">
        <v>76</v>
      </c>
      <c r="B400" s="134" t="s">
        <v>2237</v>
      </c>
      <c r="C400" s="224">
        <v>20</v>
      </c>
      <c r="D400" s="296" t="s">
        <v>458</v>
      </c>
      <c r="E400" s="288">
        <v>900988724</v>
      </c>
      <c r="F400" s="83" t="s">
        <v>522</v>
      </c>
      <c r="G400" s="121" t="s">
        <v>165</v>
      </c>
      <c r="H400" s="121" t="s">
        <v>585</v>
      </c>
      <c r="I400" s="69" t="s">
        <v>248</v>
      </c>
      <c r="J400" s="77" t="s">
        <v>217</v>
      </c>
      <c r="K400" s="121" t="s">
        <v>786</v>
      </c>
      <c r="L400" s="87">
        <v>4424</v>
      </c>
      <c r="M400" s="72">
        <v>2748706</v>
      </c>
      <c r="N400" s="66">
        <f t="shared" si="57"/>
        <v>2748706</v>
      </c>
      <c r="O400" s="137">
        <v>44419</v>
      </c>
      <c r="P400" s="72">
        <f t="shared" si="58"/>
        <v>3453310</v>
      </c>
      <c r="Q400" s="72">
        <f t="shared" si="59"/>
        <v>3453310</v>
      </c>
      <c r="R400" s="129">
        <f t="shared" si="60"/>
        <v>3453310</v>
      </c>
      <c r="S400" s="204" t="e">
        <f t="shared" si="56"/>
        <v>#REF!</v>
      </c>
      <c r="T400" s="125"/>
      <c r="U400" s="126">
        <f t="shared" si="49"/>
        <v>872</v>
      </c>
      <c r="V400" s="127">
        <f t="shared" si="50"/>
        <v>45291</v>
      </c>
      <c r="W400" s="128">
        <f>VLOOKUP(V400,IPC!$B$9:$D$855,3,2)</f>
        <v>137.72</v>
      </c>
      <c r="X400" s="128">
        <f>VLOOKUP(O400,IPC!$B$9:$D$855,3,1)</f>
        <v>109.62</v>
      </c>
      <c r="Z400" s="67" t="s">
        <v>2041</v>
      </c>
    </row>
    <row r="401" spans="1:26" s="67" customFormat="1" x14ac:dyDescent="0.25">
      <c r="A401" s="67" t="s">
        <v>76</v>
      </c>
      <c r="B401" s="134" t="s">
        <v>2237</v>
      </c>
      <c r="C401" s="224">
        <v>20</v>
      </c>
      <c r="D401" s="296" t="s">
        <v>458</v>
      </c>
      <c r="E401" s="288">
        <v>900988724</v>
      </c>
      <c r="F401" s="83" t="s">
        <v>522</v>
      </c>
      <c r="G401" s="121" t="s">
        <v>165</v>
      </c>
      <c r="H401" s="121" t="s">
        <v>585</v>
      </c>
      <c r="I401" s="69" t="s">
        <v>248</v>
      </c>
      <c r="J401" s="77" t="s">
        <v>217</v>
      </c>
      <c r="K401" s="121" t="s">
        <v>787</v>
      </c>
      <c r="L401" s="87">
        <v>2240</v>
      </c>
      <c r="M401" s="72">
        <v>1475173</v>
      </c>
      <c r="N401" s="66">
        <f t="shared" si="57"/>
        <v>1475173</v>
      </c>
      <c r="O401" s="137">
        <v>44592</v>
      </c>
      <c r="P401" s="72">
        <f t="shared" si="58"/>
        <v>1793756</v>
      </c>
      <c r="Q401" s="72">
        <f t="shared" si="59"/>
        <v>1793756</v>
      </c>
      <c r="R401" s="129">
        <f t="shared" si="60"/>
        <v>1793756</v>
      </c>
      <c r="S401" s="204" t="e">
        <f t="shared" si="56"/>
        <v>#REF!</v>
      </c>
      <c r="T401" s="125"/>
      <c r="U401" s="126">
        <f t="shared" si="49"/>
        <v>699</v>
      </c>
      <c r="V401" s="127">
        <f t="shared" si="50"/>
        <v>45291</v>
      </c>
      <c r="W401" s="128">
        <f>VLOOKUP(V401,IPC!$B$9:$D$855,3,2)</f>
        <v>137.72</v>
      </c>
      <c r="X401" s="128">
        <f>VLOOKUP(O401,IPC!$B$9:$D$855,3,1)</f>
        <v>113.26</v>
      </c>
      <c r="Z401" s="67" t="s">
        <v>2042</v>
      </c>
    </row>
    <row r="402" spans="1:26" s="67" customFormat="1" x14ac:dyDescent="0.25">
      <c r="A402" s="67" t="s">
        <v>76</v>
      </c>
      <c r="B402" s="134" t="s">
        <v>2237</v>
      </c>
      <c r="C402" s="224">
        <v>20</v>
      </c>
      <c r="D402" s="296" t="s">
        <v>458</v>
      </c>
      <c r="E402" s="288">
        <v>900988724</v>
      </c>
      <c r="F402" s="83" t="s">
        <v>522</v>
      </c>
      <c r="G402" s="121" t="s">
        <v>165</v>
      </c>
      <c r="H402" s="121" t="s">
        <v>585</v>
      </c>
      <c r="I402" s="69" t="s">
        <v>248</v>
      </c>
      <c r="J402" s="77" t="s">
        <v>217</v>
      </c>
      <c r="K402" s="121" t="s">
        <v>788</v>
      </c>
      <c r="L402" s="87">
        <v>2241</v>
      </c>
      <c r="M402" s="72">
        <v>1160151</v>
      </c>
      <c r="N402" s="66">
        <f t="shared" si="57"/>
        <v>1160151</v>
      </c>
      <c r="O402" s="137">
        <v>44592</v>
      </c>
      <c r="P402" s="72">
        <f t="shared" si="58"/>
        <v>1410701</v>
      </c>
      <c r="Q402" s="72">
        <f t="shared" si="59"/>
        <v>1410701</v>
      </c>
      <c r="R402" s="129">
        <f t="shared" si="60"/>
        <v>1410701</v>
      </c>
      <c r="S402" s="204" t="e">
        <f t="shared" si="56"/>
        <v>#REF!</v>
      </c>
      <c r="T402" s="125"/>
      <c r="U402" s="126">
        <f t="shared" si="49"/>
        <v>699</v>
      </c>
      <c r="V402" s="127">
        <f t="shared" si="50"/>
        <v>45291</v>
      </c>
      <c r="W402" s="128">
        <f>VLOOKUP(V402,IPC!$B$9:$D$855,3,2)</f>
        <v>137.72</v>
      </c>
      <c r="X402" s="128">
        <f>VLOOKUP(O402,IPC!$B$9:$D$855,3,1)</f>
        <v>113.26</v>
      </c>
      <c r="Z402" s="67" t="s">
        <v>2042</v>
      </c>
    </row>
    <row r="403" spans="1:26" s="67" customFormat="1" x14ac:dyDescent="0.25">
      <c r="A403" s="67" t="s">
        <v>76</v>
      </c>
      <c r="B403" s="134" t="s">
        <v>2237</v>
      </c>
      <c r="C403" s="224">
        <v>20</v>
      </c>
      <c r="D403" s="296" t="s">
        <v>458</v>
      </c>
      <c r="E403" s="288">
        <v>900988724</v>
      </c>
      <c r="F403" s="83" t="s">
        <v>522</v>
      </c>
      <c r="G403" s="121" t="s">
        <v>165</v>
      </c>
      <c r="H403" s="121" t="s">
        <v>585</v>
      </c>
      <c r="I403" s="69" t="s">
        <v>248</v>
      </c>
      <c r="J403" s="77" t="s">
        <v>217</v>
      </c>
      <c r="K403" s="121" t="s">
        <v>789</v>
      </c>
      <c r="L403" s="87">
        <v>2983</v>
      </c>
      <c r="M403" s="72">
        <v>87270</v>
      </c>
      <c r="N403" s="66">
        <f t="shared" si="57"/>
        <v>87270</v>
      </c>
      <c r="O403" s="137">
        <v>44636</v>
      </c>
      <c r="P403" s="72">
        <f t="shared" si="58"/>
        <v>103379</v>
      </c>
      <c r="Q403" s="72">
        <f t="shared" si="59"/>
        <v>103379</v>
      </c>
      <c r="R403" s="129">
        <f t="shared" si="60"/>
        <v>103379</v>
      </c>
      <c r="S403" s="204" t="e">
        <f t="shared" si="56"/>
        <v>#REF!</v>
      </c>
      <c r="T403" s="125"/>
      <c r="U403" s="126">
        <f t="shared" si="49"/>
        <v>655</v>
      </c>
      <c r="V403" s="127">
        <f t="shared" si="50"/>
        <v>45291</v>
      </c>
      <c r="W403" s="128">
        <f>VLOOKUP(V403,IPC!$B$9:$D$855,3,2)</f>
        <v>137.72</v>
      </c>
      <c r="X403" s="128">
        <f>VLOOKUP(O403,IPC!$B$9:$D$855,3,1)</f>
        <v>116.26</v>
      </c>
      <c r="Z403" s="67" t="s">
        <v>1992</v>
      </c>
    </row>
    <row r="404" spans="1:26" s="67" customFormat="1" x14ac:dyDescent="0.25">
      <c r="A404" s="67" t="s">
        <v>76</v>
      </c>
      <c r="B404" s="134" t="s">
        <v>2237</v>
      </c>
      <c r="C404" s="224">
        <v>20</v>
      </c>
      <c r="D404" s="296" t="s">
        <v>458</v>
      </c>
      <c r="E404" s="288">
        <v>900988724</v>
      </c>
      <c r="F404" s="83" t="s">
        <v>522</v>
      </c>
      <c r="G404" s="121" t="s">
        <v>165</v>
      </c>
      <c r="H404" s="121" t="s">
        <v>585</v>
      </c>
      <c r="I404" s="69" t="s">
        <v>248</v>
      </c>
      <c r="J404" s="77" t="s">
        <v>217</v>
      </c>
      <c r="K404" s="121" t="s">
        <v>790</v>
      </c>
      <c r="L404" s="87">
        <v>2984</v>
      </c>
      <c r="M404" s="72">
        <v>1958946</v>
      </c>
      <c r="N404" s="66">
        <f t="shared" si="57"/>
        <v>1958946</v>
      </c>
      <c r="O404" s="137">
        <v>44636</v>
      </c>
      <c r="P404" s="72">
        <f t="shared" si="58"/>
        <v>2320541</v>
      </c>
      <c r="Q404" s="72">
        <f t="shared" si="59"/>
        <v>2320541</v>
      </c>
      <c r="R404" s="129">
        <f t="shared" si="60"/>
        <v>2320541</v>
      </c>
      <c r="S404" s="204" t="e">
        <f t="shared" si="56"/>
        <v>#REF!</v>
      </c>
      <c r="T404" s="125"/>
      <c r="U404" s="126">
        <f t="shared" si="49"/>
        <v>655</v>
      </c>
      <c r="V404" s="127">
        <f t="shared" si="50"/>
        <v>45291</v>
      </c>
      <c r="W404" s="128">
        <f>VLOOKUP(V404,IPC!$B$9:$D$855,3,2)</f>
        <v>137.72</v>
      </c>
      <c r="X404" s="128">
        <f>VLOOKUP(O404,IPC!$B$9:$D$855,3,1)</f>
        <v>116.26</v>
      </c>
      <c r="Z404" s="67" t="s">
        <v>1992</v>
      </c>
    </row>
    <row r="405" spans="1:26" s="67" customFormat="1" x14ac:dyDescent="0.25">
      <c r="A405" s="67" t="s">
        <v>76</v>
      </c>
      <c r="B405" s="134" t="s">
        <v>2237</v>
      </c>
      <c r="C405" s="224">
        <v>20</v>
      </c>
      <c r="D405" s="296" t="s">
        <v>458</v>
      </c>
      <c r="E405" s="288">
        <v>900988724</v>
      </c>
      <c r="F405" s="83" t="s">
        <v>522</v>
      </c>
      <c r="G405" s="121" t="s">
        <v>165</v>
      </c>
      <c r="H405" s="121" t="s">
        <v>585</v>
      </c>
      <c r="I405" s="69" t="s">
        <v>248</v>
      </c>
      <c r="J405" s="77" t="s">
        <v>217</v>
      </c>
      <c r="K405" s="121" t="s">
        <v>791</v>
      </c>
      <c r="L405" s="87">
        <v>2987</v>
      </c>
      <c r="M405" s="72">
        <v>2961520</v>
      </c>
      <c r="N405" s="66">
        <f t="shared" si="57"/>
        <v>2961520</v>
      </c>
      <c r="O405" s="137">
        <v>44636</v>
      </c>
      <c r="P405" s="72">
        <f t="shared" si="58"/>
        <v>3508176</v>
      </c>
      <c r="Q405" s="72">
        <f t="shared" si="59"/>
        <v>3508176</v>
      </c>
      <c r="R405" s="129">
        <f t="shared" si="60"/>
        <v>3508176</v>
      </c>
      <c r="S405" s="204" t="e">
        <f t="shared" si="56"/>
        <v>#REF!</v>
      </c>
      <c r="T405" s="125"/>
      <c r="U405" s="126">
        <f t="shared" si="49"/>
        <v>655</v>
      </c>
      <c r="V405" s="127">
        <f t="shared" si="50"/>
        <v>45291</v>
      </c>
      <c r="W405" s="128">
        <f>VLOOKUP(V405,IPC!$B$9:$D$855,3,2)</f>
        <v>137.72</v>
      </c>
      <c r="X405" s="128">
        <f>VLOOKUP(O405,IPC!$B$9:$D$855,3,1)</f>
        <v>116.26</v>
      </c>
      <c r="Z405" s="67" t="s">
        <v>1992</v>
      </c>
    </row>
    <row r="406" spans="1:26" s="67" customFormat="1" hidden="1" x14ac:dyDescent="0.25">
      <c r="A406" s="67" t="s">
        <v>76</v>
      </c>
      <c r="B406" s="134" t="s">
        <v>42</v>
      </c>
      <c r="C406" s="224">
        <v>21</v>
      </c>
      <c r="D406" s="296" t="s">
        <v>459</v>
      </c>
      <c r="E406" s="288">
        <v>900418415</v>
      </c>
      <c r="F406" s="83" t="s">
        <v>523</v>
      </c>
      <c r="G406" s="121" t="s">
        <v>632</v>
      </c>
      <c r="H406" s="121" t="s">
        <v>586</v>
      </c>
      <c r="I406" s="69" t="s">
        <v>248</v>
      </c>
      <c r="J406" s="77" t="s">
        <v>217</v>
      </c>
      <c r="K406" s="121" t="s">
        <v>792</v>
      </c>
      <c r="L406" s="87">
        <v>15074</v>
      </c>
      <c r="M406" s="72">
        <v>2851875</v>
      </c>
      <c r="N406" s="66">
        <f t="shared" si="57"/>
        <v>2851875</v>
      </c>
      <c r="O406" s="137">
        <v>44720</v>
      </c>
      <c r="P406" s="72">
        <f t="shared" si="58"/>
        <v>3291930</v>
      </c>
      <c r="Q406" s="72">
        <f t="shared" si="59"/>
        <v>3291930</v>
      </c>
      <c r="R406" s="129">
        <f t="shared" si="60"/>
        <v>3291930</v>
      </c>
      <c r="S406" s="204" t="e">
        <f t="shared" si="56"/>
        <v>#REF!</v>
      </c>
      <c r="T406" s="125"/>
      <c r="U406" s="126">
        <f t="shared" si="49"/>
        <v>571</v>
      </c>
      <c r="V406" s="127">
        <f t="shared" si="50"/>
        <v>45291</v>
      </c>
      <c r="W406" s="128">
        <f>VLOOKUP(V406,IPC!$B$9:$D$855,3,2)</f>
        <v>137.72</v>
      </c>
      <c r="X406" s="128">
        <f>VLOOKUP(O406,IPC!$B$9:$D$855,3,1)</f>
        <v>119.31</v>
      </c>
      <c r="Z406" s="67" t="s">
        <v>2001</v>
      </c>
    </row>
    <row r="407" spans="1:26" s="67" customFormat="1" hidden="1" x14ac:dyDescent="0.25">
      <c r="A407" s="67" t="s">
        <v>76</v>
      </c>
      <c r="B407" s="134" t="s">
        <v>42</v>
      </c>
      <c r="C407" s="224">
        <v>21</v>
      </c>
      <c r="D407" s="296" t="s">
        <v>459</v>
      </c>
      <c r="E407" s="288">
        <v>900418415</v>
      </c>
      <c r="F407" s="83" t="s">
        <v>523</v>
      </c>
      <c r="G407" s="121" t="s">
        <v>632</v>
      </c>
      <c r="H407" s="121" t="s">
        <v>586</v>
      </c>
      <c r="I407" s="69" t="s">
        <v>248</v>
      </c>
      <c r="J407" s="77" t="s">
        <v>217</v>
      </c>
      <c r="K407" s="121" t="s">
        <v>793</v>
      </c>
      <c r="L407" s="87">
        <v>15975</v>
      </c>
      <c r="M407" s="72">
        <v>2945915.69</v>
      </c>
      <c r="N407" s="66">
        <f t="shared" si="57"/>
        <v>2945915.69</v>
      </c>
      <c r="O407" s="137">
        <v>44817</v>
      </c>
      <c r="P407" s="72">
        <f t="shared" si="58"/>
        <v>3308420</v>
      </c>
      <c r="Q407" s="72">
        <f t="shared" si="59"/>
        <v>3308420</v>
      </c>
      <c r="R407" s="129">
        <f t="shared" si="60"/>
        <v>3308420</v>
      </c>
      <c r="S407" s="204" t="e">
        <f t="shared" si="56"/>
        <v>#REF!</v>
      </c>
      <c r="T407" s="125"/>
      <c r="U407" s="126">
        <f t="shared" si="49"/>
        <v>474</v>
      </c>
      <c r="V407" s="127">
        <f t="shared" si="50"/>
        <v>45291</v>
      </c>
      <c r="W407" s="128">
        <f>VLOOKUP(V407,IPC!$B$9:$D$855,3,2)</f>
        <v>137.72</v>
      </c>
      <c r="X407" s="128">
        <f>VLOOKUP(O407,IPC!$B$9:$D$855,3,1)</f>
        <v>122.63</v>
      </c>
      <c r="Z407" s="67" t="s">
        <v>2043</v>
      </c>
    </row>
    <row r="408" spans="1:26" s="67" customFormat="1" hidden="1" x14ac:dyDescent="0.25">
      <c r="A408" s="67" t="s">
        <v>76</v>
      </c>
      <c r="B408" s="134" t="s">
        <v>42</v>
      </c>
      <c r="C408" s="224">
        <v>21</v>
      </c>
      <c r="D408" s="296" t="s">
        <v>459</v>
      </c>
      <c r="E408" s="288">
        <v>900418415</v>
      </c>
      <c r="F408" s="83" t="s">
        <v>523</v>
      </c>
      <c r="G408" s="121" t="s">
        <v>632</v>
      </c>
      <c r="H408" s="121" t="s">
        <v>586</v>
      </c>
      <c r="I408" s="69" t="s">
        <v>248</v>
      </c>
      <c r="J408" s="77" t="s">
        <v>217</v>
      </c>
      <c r="K408" s="121" t="s">
        <v>794</v>
      </c>
      <c r="L408" s="87">
        <v>16174</v>
      </c>
      <c r="M408" s="72">
        <v>7312371.2999999998</v>
      </c>
      <c r="N408" s="66">
        <f t="shared" si="57"/>
        <v>7312371.2999999998</v>
      </c>
      <c r="O408" s="137">
        <v>44839</v>
      </c>
      <c r="P408" s="72">
        <f t="shared" si="58"/>
        <v>8153670</v>
      </c>
      <c r="Q408" s="72">
        <f t="shared" si="59"/>
        <v>8153670</v>
      </c>
      <c r="R408" s="129">
        <f t="shared" si="60"/>
        <v>8153670</v>
      </c>
      <c r="S408" s="204" t="e">
        <f t="shared" si="56"/>
        <v>#REF!</v>
      </c>
      <c r="T408" s="125"/>
      <c r="U408" s="126">
        <f t="shared" si="49"/>
        <v>452</v>
      </c>
      <c r="V408" s="127">
        <f t="shared" si="50"/>
        <v>45291</v>
      </c>
      <c r="W408" s="128">
        <f>VLOOKUP(V408,IPC!$B$9:$D$855,3,2)</f>
        <v>137.72</v>
      </c>
      <c r="X408" s="128">
        <f>VLOOKUP(O408,IPC!$B$9:$D$855,3,1)</f>
        <v>123.51</v>
      </c>
      <c r="Z408" s="67" t="s">
        <v>2014</v>
      </c>
    </row>
    <row r="409" spans="1:26" s="67" customFormat="1" hidden="1" x14ac:dyDescent="0.25">
      <c r="A409" s="67" t="s">
        <v>76</v>
      </c>
      <c r="B409" s="134" t="s">
        <v>42</v>
      </c>
      <c r="C409" s="224">
        <v>21</v>
      </c>
      <c r="D409" s="296" t="s">
        <v>459</v>
      </c>
      <c r="E409" s="288">
        <v>900418415</v>
      </c>
      <c r="F409" s="83" t="s">
        <v>523</v>
      </c>
      <c r="G409" s="121" t="s">
        <v>632</v>
      </c>
      <c r="H409" s="121" t="s">
        <v>586</v>
      </c>
      <c r="I409" s="69" t="s">
        <v>248</v>
      </c>
      <c r="J409" s="77" t="s">
        <v>217</v>
      </c>
      <c r="K409" s="121" t="s">
        <v>795</v>
      </c>
      <c r="L409" s="87">
        <v>19143</v>
      </c>
      <c r="M409" s="72">
        <v>3156391.86</v>
      </c>
      <c r="N409" s="66">
        <f t="shared" si="57"/>
        <v>3156391.86</v>
      </c>
      <c r="O409" s="137">
        <v>45091</v>
      </c>
      <c r="P409" s="72">
        <f t="shared" si="58"/>
        <v>3249352</v>
      </c>
      <c r="Q409" s="72">
        <f t="shared" si="59"/>
        <v>3249352</v>
      </c>
      <c r="R409" s="129">
        <f t="shared" si="60"/>
        <v>3249352</v>
      </c>
      <c r="S409" s="204" t="e">
        <f t="shared" si="56"/>
        <v>#REF!</v>
      </c>
      <c r="T409" s="125"/>
      <c r="U409" s="126">
        <f t="shared" si="49"/>
        <v>200</v>
      </c>
      <c r="V409" s="127">
        <f t="shared" si="50"/>
        <v>45291</v>
      </c>
      <c r="W409" s="128">
        <f>VLOOKUP(V409,IPC!$B$9:$D$855,3,2)</f>
        <v>137.72</v>
      </c>
      <c r="X409" s="128">
        <f>VLOOKUP(O409,IPC!$B$9:$D$855,3,1)</f>
        <v>133.78</v>
      </c>
      <c r="Z409" s="67" t="s">
        <v>1994</v>
      </c>
    </row>
    <row r="410" spans="1:26" s="67" customFormat="1" hidden="1" x14ac:dyDescent="0.25">
      <c r="A410" s="67" t="s">
        <v>76</v>
      </c>
      <c r="B410" s="134" t="s">
        <v>42</v>
      </c>
      <c r="C410" s="224">
        <v>21</v>
      </c>
      <c r="D410" s="296" t="s">
        <v>459</v>
      </c>
      <c r="E410" s="288">
        <v>900418415</v>
      </c>
      <c r="F410" s="83" t="s">
        <v>523</v>
      </c>
      <c r="G410" s="121" t="s">
        <v>632</v>
      </c>
      <c r="H410" s="121" t="s">
        <v>586</v>
      </c>
      <c r="I410" s="69" t="s">
        <v>248</v>
      </c>
      <c r="J410" s="77" t="s">
        <v>217</v>
      </c>
      <c r="K410" s="121" t="s">
        <v>796</v>
      </c>
      <c r="L410" s="87">
        <v>19421</v>
      </c>
      <c r="M410" s="72">
        <v>4707976.63</v>
      </c>
      <c r="N410" s="66">
        <f t="shared" si="57"/>
        <v>4707976.63</v>
      </c>
      <c r="O410" s="137">
        <v>45119</v>
      </c>
      <c r="P410" s="72">
        <f t="shared" si="58"/>
        <v>4822481</v>
      </c>
      <c r="Q410" s="72">
        <f t="shared" si="59"/>
        <v>4822481</v>
      </c>
      <c r="R410" s="129">
        <f t="shared" si="60"/>
        <v>4822481</v>
      </c>
      <c r="S410" s="204" t="e">
        <f t="shared" si="56"/>
        <v>#REF!</v>
      </c>
      <c r="T410" s="125"/>
      <c r="U410" s="126">
        <f t="shared" si="49"/>
        <v>172</v>
      </c>
      <c r="V410" s="127">
        <f t="shared" si="50"/>
        <v>45291</v>
      </c>
      <c r="W410" s="128">
        <f>VLOOKUP(V410,IPC!$B$9:$D$855,3,2)</f>
        <v>137.72</v>
      </c>
      <c r="X410" s="128">
        <f>VLOOKUP(O410,IPC!$B$9:$D$855,3,1)</f>
        <v>134.44999999999999</v>
      </c>
      <c r="Z410" s="67" t="s">
        <v>2044</v>
      </c>
    </row>
    <row r="411" spans="1:26" s="67" customFormat="1" hidden="1" x14ac:dyDescent="0.25">
      <c r="A411" s="67" t="s">
        <v>76</v>
      </c>
      <c r="B411" s="134" t="s">
        <v>42</v>
      </c>
      <c r="C411" s="224">
        <v>22</v>
      </c>
      <c r="D411" s="296" t="s">
        <v>460</v>
      </c>
      <c r="E411" s="288">
        <v>860001767</v>
      </c>
      <c r="F411" s="83" t="s">
        <v>524</v>
      </c>
      <c r="G411" s="121" t="s">
        <v>245</v>
      </c>
      <c r="H411" s="121" t="s">
        <v>587</v>
      </c>
      <c r="I411" s="69" t="s">
        <v>248</v>
      </c>
      <c r="J411" s="77" t="s">
        <v>217</v>
      </c>
      <c r="K411" s="121" t="s">
        <v>797</v>
      </c>
      <c r="L411" s="87">
        <v>55724</v>
      </c>
      <c r="M411" s="72">
        <v>365516.4</v>
      </c>
      <c r="N411" s="66">
        <f t="shared" si="57"/>
        <v>365516.4</v>
      </c>
      <c r="O411" s="137">
        <v>44779</v>
      </c>
      <c r="P411" s="72">
        <f t="shared" si="58"/>
        <v>414312</v>
      </c>
      <c r="Q411" s="72">
        <f t="shared" si="59"/>
        <v>414312</v>
      </c>
      <c r="R411" s="129">
        <f t="shared" si="60"/>
        <v>414312</v>
      </c>
      <c r="S411" s="204" t="e">
        <f t="shared" si="56"/>
        <v>#REF!</v>
      </c>
      <c r="T411" s="125"/>
      <c r="U411" s="126">
        <f t="shared" si="49"/>
        <v>512</v>
      </c>
      <c r="V411" s="127">
        <f t="shared" si="50"/>
        <v>45291</v>
      </c>
      <c r="W411" s="128">
        <f>VLOOKUP(V411,IPC!$B$9:$D$855,3,2)</f>
        <v>137.72</v>
      </c>
      <c r="X411" s="128">
        <f>VLOOKUP(O411,IPC!$B$9:$D$855,3,1)</f>
        <v>121.5</v>
      </c>
      <c r="Z411" s="67" t="s">
        <v>2045</v>
      </c>
    </row>
    <row r="412" spans="1:26" s="67" customFormat="1" hidden="1" x14ac:dyDescent="0.25">
      <c r="A412" s="67" t="s">
        <v>76</v>
      </c>
      <c r="B412" s="134" t="s">
        <v>42</v>
      </c>
      <c r="C412" s="224">
        <v>23</v>
      </c>
      <c r="D412" s="296" t="s">
        <v>461</v>
      </c>
      <c r="E412" s="288">
        <v>830500326</v>
      </c>
      <c r="F412" s="83" t="s">
        <v>525</v>
      </c>
      <c r="G412" s="121" t="s">
        <v>239</v>
      </c>
      <c r="H412" s="121" t="s">
        <v>588</v>
      </c>
      <c r="I412" s="69" t="s">
        <v>248</v>
      </c>
      <c r="J412" s="77" t="s">
        <v>217</v>
      </c>
      <c r="K412" s="121" t="s">
        <v>798</v>
      </c>
      <c r="L412" s="87">
        <v>14353</v>
      </c>
      <c r="M412" s="72">
        <v>11365729</v>
      </c>
      <c r="N412" s="66">
        <f t="shared" si="57"/>
        <v>11365729</v>
      </c>
      <c r="O412" s="137">
        <v>44742</v>
      </c>
      <c r="P412" s="72">
        <f t="shared" si="58"/>
        <v>13119505</v>
      </c>
      <c r="Q412" s="72">
        <f t="shared" si="59"/>
        <v>13119505</v>
      </c>
      <c r="R412" s="129">
        <f t="shared" si="60"/>
        <v>13119505</v>
      </c>
      <c r="S412" s="204" t="e">
        <f t="shared" si="56"/>
        <v>#REF!</v>
      </c>
      <c r="T412" s="125"/>
      <c r="U412" s="126">
        <f t="shared" si="49"/>
        <v>549</v>
      </c>
      <c r="V412" s="127">
        <f t="shared" si="50"/>
        <v>45291</v>
      </c>
      <c r="W412" s="128">
        <f>VLOOKUP(V412,IPC!$B$9:$D$855,3,2)</f>
        <v>137.72</v>
      </c>
      <c r="X412" s="128">
        <f>VLOOKUP(O412,IPC!$B$9:$D$855,3,1)</f>
        <v>119.31</v>
      </c>
      <c r="Z412" s="67" t="s">
        <v>2046</v>
      </c>
    </row>
    <row r="413" spans="1:26" s="67" customFormat="1" hidden="1" x14ac:dyDescent="0.25">
      <c r="A413" s="67" t="s">
        <v>76</v>
      </c>
      <c r="B413" s="134" t="s">
        <v>42</v>
      </c>
      <c r="C413" s="224">
        <v>23</v>
      </c>
      <c r="D413" s="296" t="s">
        <v>461</v>
      </c>
      <c r="E413" s="288">
        <v>830500326</v>
      </c>
      <c r="F413" s="83" t="s">
        <v>525</v>
      </c>
      <c r="G413" s="121" t="s">
        <v>239</v>
      </c>
      <c r="H413" s="121" t="s">
        <v>588</v>
      </c>
      <c r="I413" s="69" t="s">
        <v>248</v>
      </c>
      <c r="J413" s="77" t="s">
        <v>217</v>
      </c>
      <c r="K413" s="121" t="s">
        <v>799</v>
      </c>
      <c r="L413" s="87">
        <v>14508</v>
      </c>
      <c r="M413" s="72">
        <v>1008000</v>
      </c>
      <c r="N413" s="66">
        <f t="shared" si="57"/>
        <v>1008000</v>
      </c>
      <c r="O413" s="137">
        <v>44752</v>
      </c>
      <c r="P413" s="72">
        <f t="shared" si="58"/>
        <v>1154251</v>
      </c>
      <c r="Q413" s="72">
        <f t="shared" si="59"/>
        <v>1154251</v>
      </c>
      <c r="R413" s="129">
        <f t="shared" si="60"/>
        <v>1154251</v>
      </c>
      <c r="S413" s="204" t="e">
        <f t="shared" si="56"/>
        <v>#REF!</v>
      </c>
      <c r="T413" s="125"/>
      <c r="U413" s="126">
        <f t="shared" si="49"/>
        <v>539</v>
      </c>
      <c r="V413" s="127">
        <f t="shared" si="50"/>
        <v>45291</v>
      </c>
      <c r="W413" s="128">
        <f>VLOOKUP(V413,IPC!$B$9:$D$855,3,2)</f>
        <v>137.72</v>
      </c>
      <c r="X413" s="128">
        <f>VLOOKUP(O413,IPC!$B$9:$D$855,3,1)</f>
        <v>120.27</v>
      </c>
      <c r="Z413" s="67" t="s">
        <v>1983</v>
      </c>
    </row>
    <row r="414" spans="1:26" s="67" customFormat="1" hidden="1" x14ac:dyDescent="0.25">
      <c r="A414" s="67" t="s">
        <v>76</v>
      </c>
      <c r="B414" s="134" t="s">
        <v>42</v>
      </c>
      <c r="C414" s="224">
        <v>23</v>
      </c>
      <c r="D414" s="296" t="s">
        <v>461</v>
      </c>
      <c r="E414" s="288">
        <v>830500326</v>
      </c>
      <c r="F414" s="83" t="s">
        <v>525</v>
      </c>
      <c r="G414" s="121" t="s">
        <v>239</v>
      </c>
      <c r="H414" s="230" t="s">
        <v>588</v>
      </c>
      <c r="I414" s="69" t="s">
        <v>248</v>
      </c>
      <c r="J414" s="77" t="s">
        <v>217</v>
      </c>
      <c r="K414" s="121" t="s">
        <v>800</v>
      </c>
      <c r="L414" s="87">
        <v>14509</v>
      </c>
      <c r="M414" s="72">
        <v>1008000</v>
      </c>
      <c r="N414" s="66">
        <f t="shared" si="57"/>
        <v>1008000</v>
      </c>
      <c r="O414" s="137">
        <v>44752</v>
      </c>
      <c r="P414" s="72">
        <f t="shared" si="58"/>
        <v>1154251</v>
      </c>
      <c r="Q414" s="72">
        <f t="shared" si="59"/>
        <v>1154251</v>
      </c>
      <c r="R414" s="129">
        <f t="shared" si="60"/>
        <v>1154251</v>
      </c>
      <c r="S414" s="204" t="e">
        <f t="shared" si="56"/>
        <v>#REF!</v>
      </c>
      <c r="T414" s="125"/>
      <c r="U414" s="126">
        <f t="shared" si="49"/>
        <v>539</v>
      </c>
      <c r="V414" s="127">
        <f t="shared" si="50"/>
        <v>45291</v>
      </c>
      <c r="W414" s="128">
        <f>VLOOKUP(V414,IPC!$B$9:$D$855,3,2)</f>
        <v>137.72</v>
      </c>
      <c r="X414" s="128">
        <f>VLOOKUP(O414,IPC!$B$9:$D$855,3,1)</f>
        <v>120.27</v>
      </c>
      <c r="Z414" s="67" t="s">
        <v>1983</v>
      </c>
    </row>
    <row r="415" spans="1:26" s="67" customFormat="1" hidden="1" x14ac:dyDescent="0.25">
      <c r="A415" s="67" t="s">
        <v>76</v>
      </c>
      <c r="B415" s="134" t="s">
        <v>42</v>
      </c>
      <c r="C415" s="224">
        <v>23</v>
      </c>
      <c r="D415" s="296" t="s">
        <v>461</v>
      </c>
      <c r="E415" s="288">
        <v>830500326</v>
      </c>
      <c r="F415" s="83" t="s">
        <v>525</v>
      </c>
      <c r="G415" s="121" t="s">
        <v>239</v>
      </c>
      <c r="H415" s="121" t="s">
        <v>588</v>
      </c>
      <c r="I415" s="69" t="s">
        <v>248</v>
      </c>
      <c r="J415" s="77" t="s">
        <v>217</v>
      </c>
      <c r="K415" s="121" t="s">
        <v>801</v>
      </c>
      <c r="L415" s="87">
        <v>14510</v>
      </c>
      <c r="M415" s="72">
        <v>516000</v>
      </c>
      <c r="N415" s="66">
        <f t="shared" si="57"/>
        <v>516000</v>
      </c>
      <c r="O415" s="137">
        <v>44752</v>
      </c>
      <c r="P415" s="72">
        <f t="shared" si="58"/>
        <v>590867</v>
      </c>
      <c r="Q415" s="72">
        <f t="shared" si="59"/>
        <v>590867</v>
      </c>
      <c r="R415" s="129">
        <f t="shared" si="60"/>
        <v>590867</v>
      </c>
      <c r="S415" s="204" t="e">
        <f t="shared" si="56"/>
        <v>#REF!</v>
      </c>
      <c r="T415" s="125"/>
      <c r="U415" s="126">
        <f t="shared" si="49"/>
        <v>539</v>
      </c>
      <c r="V415" s="127">
        <f t="shared" si="50"/>
        <v>45291</v>
      </c>
      <c r="W415" s="128">
        <f>VLOOKUP(V415,IPC!$B$9:$D$855,3,2)</f>
        <v>137.72</v>
      </c>
      <c r="X415" s="128">
        <f>VLOOKUP(O415,IPC!$B$9:$D$855,3,1)</f>
        <v>120.27</v>
      </c>
      <c r="Z415" s="67" t="s">
        <v>1983</v>
      </c>
    </row>
    <row r="416" spans="1:26" s="67" customFormat="1" hidden="1" x14ac:dyDescent="0.25">
      <c r="A416" s="67" t="s">
        <v>76</v>
      </c>
      <c r="B416" s="134" t="s">
        <v>42</v>
      </c>
      <c r="C416" s="224">
        <v>23</v>
      </c>
      <c r="D416" s="296" t="s">
        <v>461</v>
      </c>
      <c r="E416" s="288">
        <v>830500326</v>
      </c>
      <c r="F416" s="83" t="s">
        <v>525</v>
      </c>
      <c r="G416" s="121" t="s">
        <v>239</v>
      </c>
      <c r="H416" s="263" t="s">
        <v>588</v>
      </c>
      <c r="I416" s="69" t="s">
        <v>248</v>
      </c>
      <c r="J416" s="77" t="s">
        <v>217</v>
      </c>
      <c r="K416" s="121" t="s">
        <v>802</v>
      </c>
      <c r="L416" s="248">
        <v>14511</v>
      </c>
      <c r="M416" s="72">
        <v>540000</v>
      </c>
      <c r="N416" s="66">
        <f t="shared" si="57"/>
        <v>540000</v>
      </c>
      <c r="O416" s="137">
        <v>44752</v>
      </c>
      <c r="P416" s="72">
        <f t="shared" si="58"/>
        <v>618349</v>
      </c>
      <c r="Q416" s="72">
        <f t="shared" si="59"/>
        <v>618349</v>
      </c>
      <c r="R416" s="129">
        <f t="shared" si="60"/>
        <v>618349</v>
      </c>
      <c r="S416" s="204" t="e">
        <f t="shared" si="56"/>
        <v>#REF!</v>
      </c>
      <c r="T416" s="125"/>
      <c r="U416" s="126">
        <f t="shared" si="49"/>
        <v>539</v>
      </c>
      <c r="V416" s="127">
        <f t="shared" si="50"/>
        <v>45291</v>
      </c>
      <c r="W416" s="128">
        <f>VLOOKUP(V416,IPC!$B$9:$D$855,3,2)</f>
        <v>137.72</v>
      </c>
      <c r="X416" s="128">
        <f>VLOOKUP(O416,IPC!$B$9:$D$855,3,1)</f>
        <v>120.27</v>
      </c>
      <c r="Z416" s="67" t="s">
        <v>1983</v>
      </c>
    </row>
    <row r="417" spans="1:26" s="67" customFormat="1" hidden="1" x14ac:dyDescent="0.25">
      <c r="A417" s="67" t="s">
        <v>76</v>
      </c>
      <c r="B417" s="134" t="s">
        <v>42</v>
      </c>
      <c r="C417" s="224">
        <v>23</v>
      </c>
      <c r="D417" s="296" t="s">
        <v>461</v>
      </c>
      <c r="E417" s="288">
        <v>830500326</v>
      </c>
      <c r="F417" s="83" t="s">
        <v>525</v>
      </c>
      <c r="G417" s="121" t="s">
        <v>239</v>
      </c>
      <c r="H417" s="263" t="s">
        <v>588</v>
      </c>
      <c r="I417" s="69" t="s">
        <v>248</v>
      </c>
      <c r="J417" s="77" t="s">
        <v>217</v>
      </c>
      <c r="K417" s="121" t="s">
        <v>803</v>
      </c>
      <c r="L417" s="249">
        <v>14597</v>
      </c>
      <c r="M417" s="72">
        <v>1150500</v>
      </c>
      <c r="N417" s="66">
        <f t="shared" si="57"/>
        <v>1150500</v>
      </c>
      <c r="O417" s="137">
        <v>44760</v>
      </c>
      <c r="P417" s="72">
        <f t="shared" si="58"/>
        <v>1317426</v>
      </c>
      <c r="Q417" s="72">
        <f t="shared" si="59"/>
        <v>1317426</v>
      </c>
      <c r="R417" s="129">
        <f t="shared" si="60"/>
        <v>1317426</v>
      </c>
      <c r="S417" s="204" t="e">
        <f t="shared" si="56"/>
        <v>#REF!</v>
      </c>
      <c r="T417" s="125"/>
      <c r="U417" s="126">
        <f t="shared" si="49"/>
        <v>531</v>
      </c>
      <c r="V417" s="127">
        <f t="shared" si="50"/>
        <v>45291</v>
      </c>
      <c r="W417" s="128">
        <f>VLOOKUP(V417,IPC!$B$9:$D$855,3,2)</f>
        <v>137.72</v>
      </c>
      <c r="X417" s="128">
        <f>VLOOKUP(O417,IPC!$B$9:$D$855,3,1)</f>
        <v>120.27</v>
      </c>
      <c r="Z417" s="67" t="s">
        <v>2047</v>
      </c>
    </row>
    <row r="418" spans="1:26" s="67" customFormat="1" hidden="1" x14ac:dyDescent="0.25">
      <c r="A418" s="67" t="s">
        <v>76</v>
      </c>
      <c r="B418" s="134" t="s">
        <v>42</v>
      </c>
      <c r="C418" s="224">
        <v>23</v>
      </c>
      <c r="D418" s="296" t="s">
        <v>461</v>
      </c>
      <c r="E418" s="288">
        <v>830500326</v>
      </c>
      <c r="F418" s="83" t="s">
        <v>525</v>
      </c>
      <c r="G418" s="121" t="s">
        <v>239</v>
      </c>
      <c r="H418" s="263" t="s">
        <v>588</v>
      </c>
      <c r="I418" s="69" t="s">
        <v>248</v>
      </c>
      <c r="J418" s="77" t="s">
        <v>217</v>
      </c>
      <c r="K418" s="121" t="s">
        <v>804</v>
      </c>
      <c r="L418" s="249">
        <v>14624</v>
      </c>
      <c r="M418" s="72">
        <v>5213325</v>
      </c>
      <c r="N418" s="66">
        <f t="shared" si="57"/>
        <v>5213325</v>
      </c>
      <c r="O418" s="137">
        <v>44762</v>
      </c>
      <c r="P418" s="72">
        <f t="shared" si="58"/>
        <v>5969727</v>
      </c>
      <c r="Q418" s="72">
        <f t="shared" si="59"/>
        <v>5969727</v>
      </c>
      <c r="R418" s="129">
        <f t="shared" si="60"/>
        <v>5969727</v>
      </c>
      <c r="S418" s="204" t="e">
        <f t="shared" si="56"/>
        <v>#REF!</v>
      </c>
      <c r="T418" s="125"/>
      <c r="U418" s="126">
        <f t="shared" si="49"/>
        <v>529</v>
      </c>
      <c r="V418" s="127">
        <f t="shared" si="50"/>
        <v>45291</v>
      </c>
      <c r="W418" s="128">
        <f>VLOOKUP(V418,IPC!$B$9:$D$855,3,2)</f>
        <v>137.72</v>
      </c>
      <c r="X418" s="128">
        <f>VLOOKUP(O418,IPC!$B$9:$D$855,3,1)</f>
        <v>120.27</v>
      </c>
      <c r="Z418" s="67" t="s">
        <v>2011</v>
      </c>
    </row>
    <row r="419" spans="1:26" s="67" customFormat="1" hidden="1" x14ac:dyDescent="0.25">
      <c r="A419" s="67" t="s">
        <v>76</v>
      </c>
      <c r="B419" s="134" t="s">
        <v>42</v>
      </c>
      <c r="C419" s="224">
        <v>23</v>
      </c>
      <c r="D419" s="296" t="s">
        <v>461</v>
      </c>
      <c r="E419" s="288">
        <v>830500326</v>
      </c>
      <c r="F419" s="83" t="s">
        <v>525</v>
      </c>
      <c r="G419" s="121" t="s">
        <v>239</v>
      </c>
      <c r="H419" s="263" t="s">
        <v>588</v>
      </c>
      <c r="I419" s="69" t="s">
        <v>248</v>
      </c>
      <c r="J419" s="77" t="s">
        <v>217</v>
      </c>
      <c r="K419" s="121" t="s">
        <v>805</v>
      </c>
      <c r="L419" s="249">
        <v>14765</v>
      </c>
      <c r="M419" s="72">
        <v>404000</v>
      </c>
      <c r="N419" s="66">
        <f t="shared" si="57"/>
        <v>404000</v>
      </c>
      <c r="O419" s="137">
        <v>44773</v>
      </c>
      <c r="P419" s="72">
        <f t="shared" si="58"/>
        <v>462616</v>
      </c>
      <c r="Q419" s="72">
        <f t="shared" si="59"/>
        <v>462616</v>
      </c>
      <c r="R419" s="129">
        <f t="shared" si="60"/>
        <v>462616</v>
      </c>
      <c r="S419" s="204" t="e">
        <f t="shared" si="56"/>
        <v>#REF!</v>
      </c>
      <c r="T419" s="125"/>
      <c r="U419" s="126">
        <f t="shared" si="49"/>
        <v>518</v>
      </c>
      <c r="V419" s="127">
        <f t="shared" si="50"/>
        <v>45291</v>
      </c>
      <c r="W419" s="128">
        <f>VLOOKUP(V419,IPC!$B$9:$D$855,3,2)</f>
        <v>137.72</v>
      </c>
      <c r="X419" s="128">
        <f>VLOOKUP(O419,IPC!$B$9:$D$855,3,1)</f>
        <v>120.27</v>
      </c>
      <c r="Z419" s="67" t="s">
        <v>2048</v>
      </c>
    </row>
    <row r="420" spans="1:26" s="67" customFormat="1" hidden="1" x14ac:dyDescent="0.25">
      <c r="A420" s="67" t="s">
        <v>76</v>
      </c>
      <c r="B420" s="134" t="s">
        <v>42</v>
      </c>
      <c r="C420" s="224">
        <v>23</v>
      </c>
      <c r="D420" s="296" t="s">
        <v>461</v>
      </c>
      <c r="E420" s="288">
        <v>830500326</v>
      </c>
      <c r="F420" s="83" t="s">
        <v>525</v>
      </c>
      <c r="G420" s="121" t="s">
        <v>239</v>
      </c>
      <c r="H420" s="263" t="s">
        <v>588</v>
      </c>
      <c r="I420" s="69" t="s">
        <v>248</v>
      </c>
      <c r="J420" s="77" t="s">
        <v>217</v>
      </c>
      <c r="K420" s="121" t="s">
        <v>806</v>
      </c>
      <c r="L420" s="249">
        <v>14935</v>
      </c>
      <c r="M420" s="72">
        <v>160000</v>
      </c>
      <c r="N420" s="66">
        <f t="shared" si="57"/>
        <v>160000</v>
      </c>
      <c r="O420" s="137">
        <v>44783</v>
      </c>
      <c r="P420" s="72">
        <f t="shared" si="58"/>
        <v>181360</v>
      </c>
      <c r="Q420" s="72">
        <f t="shared" si="59"/>
        <v>181360</v>
      </c>
      <c r="R420" s="129">
        <f t="shared" si="60"/>
        <v>181360</v>
      </c>
      <c r="S420" s="204" t="e">
        <f t="shared" si="56"/>
        <v>#REF!</v>
      </c>
      <c r="T420" s="125"/>
      <c r="U420" s="126">
        <f t="shared" si="49"/>
        <v>508</v>
      </c>
      <c r="V420" s="127">
        <f t="shared" si="50"/>
        <v>45291</v>
      </c>
      <c r="W420" s="128">
        <f>VLOOKUP(V420,IPC!$B$9:$D$855,3,2)</f>
        <v>137.72</v>
      </c>
      <c r="X420" s="128">
        <f>VLOOKUP(O420,IPC!$B$9:$D$855,3,1)</f>
        <v>121.5</v>
      </c>
      <c r="Z420" s="67" t="s">
        <v>2049</v>
      </c>
    </row>
    <row r="421" spans="1:26" s="67" customFormat="1" hidden="1" x14ac:dyDescent="0.25">
      <c r="A421" s="67" t="s">
        <v>76</v>
      </c>
      <c r="B421" s="134" t="s">
        <v>42</v>
      </c>
      <c r="C421" s="224">
        <v>23</v>
      </c>
      <c r="D421" s="296" t="s">
        <v>461</v>
      </c>
      <c r="E421" s="288">
        <v>830500326</v>
      </c>
      <c r="F421" s="83" t="s">
        <v>525</v>
      </c>
      <c r="G421" s="121" t="s">
        <v>239</v>
      </c>
      <c r="H421" s="263" t="s">
        <v>588</v>
      </c>
      <c r="I421" s="69" t="s">
        <v>248</v>
      </c>
      <c r="J421" s="77" t="s">
        <v>217</v>
      </c>
      <c r="K421" s="121" t="s">
        <v>807</v>
      </c>
      <c r="L421" s="249">
        <v>15037</v>
      </c>
      <c r="M421" s="72">
        <v>3873675</v>
      </c>
      <c r="N421" s="66">
        <f t="shared" si="57"/>
        <v>3873675</v>
      </c>
      <c r="O421" s="137">
        <v>44790</v>
      </c>
      <c r="P421" s="72">
        <f t="shared" si="58"/>
        <v>4390803</v>
      </c>
      <c r="Q421" s="72">
        <f t="shared" si="59"/>
        <v>4390803</v>
      </c>
      <c r="R421" s="129">
        <f t="shared" si="60"/>
        <v>4390803</v>
      </c>
      <c r="S421" s="204" t="e">
        <f t="shared" si="56"/>
        <v>#REF!</v>
      </c>
      <c r="T421" s="125"/>
      <c r="U421" s="126">
        <f t="shared" ref="U421:U484" si="61">+$U$7-O421</f>
        <v>501</v>
      </c>
      <c r="V421" s="127">
        <f t="shared" si="50"/>
        <v>45291</v>
      </c>
      <c r="W421" s="128">
        <f>VLOOKUP(V421,IPC!$B$9:$D$855,3,2)</f>
        <v>137.72</v>
      </c>
      <c r="X421" s="128">
        <f>VLOOKUP(O421,IPC!$B$9:$D$855,3,1)</f>
        <v>121.5</v>
      </c>
      <c r="Z421" s="67" t="s">
        <v>2050</v>
      </c>
    </row>
    <row r="422" spans="1:26" s="67" customFormat="1" hidden="1" x14ac:dyDescent="0.25">
      <c r="A422" s="67" t="s">
        <v>76</v>
      </c>
      <c r="B422" s="134" t="s">
        <v>42</v>
      </c>
      <c r="C422" s="224">
        <v>23</v>
      </c>
      <c r="D422" s="296" t="s">
        <v>461</v>
      </c>
      <c r="E422" s="288">
        <v>830500326</v>
      </c>
      <c r="F422" s="83" t="s">
        <v>525</v>
      </c>
      <c r="G422" s="121" t="s">
        <v>239</v>
      </c>
      <c r="H422" s="263" t="s">
        <v>588</v>
      </c>
      <c r="I422" s="69" t="s">
        <v>248</v>
      </c>
      <c r="J422" s="77" t="s">
        <v>217</v>
      </c>
      <c r="K422" s="121" t="s">
        <v>808</v>
      </c>
      <c r="L422" s="249">
        <v>15922</v>
      </c>
      <c r="M422" s="72">
        <v>207000</v>
      </c>
      <c r="N422" s="66">
        <f t="shared" si="57"/>
        <v>207000</v>
      </c>
      <c r="O422" s="137">
        <v>44857</v>
      </c>
      <c r="P422" s="72">
        <f t="shared" si="58"/>
        <v>230816</v>
      </c>
      <c r="Q422" s="72">
        <f t="shared" si="59"/>
        <v>230816</v>
      </c>
      <c r="R422" s="129">
        <f t="shared" si="60"/>
        <v>230816</v>
      </c>
      <c r="S422" s="204" t="e">
        <f t="shared" si="56"/>
        <v>#REF!</v>
      </c>
      <c r="T422" s="125"/>
      <c r="U422" s="126">
        <f t="shared" si="61"/>
        <v>434</v>
      </c>
      <c r="V422" s="127">
        <f t="shared" si="50"/>
        <v>45291</v>
      </c>
      <c r="W422" s="128">
        <f>VLOOKUP(V422,IPC!$B$9:$D$855,3,2)</f>
        <v>137.72</v>
      </c>
      <c r="X422" s="128">
        <f>VLOOKUP(O422,IPC!$B$9:$D$855,3,1)</f>
        <v>123.51</v>
      </c>
      <c r="Z422" s="67" t="s">
        <v>2051</v>
      </c>
    </row>
    <row r="423" spans="1:26" s="67" customFormat="1" hidden="1" x14ac:dyDescent="0.25">
      <c r="A423" s="67" t="s">
        <v>76</v>
      </c>
      <c r="B423" s="134" t="s">
        <v>42</v>
      </c>
      <c r="C423" s="224">
        <v>23</v>
      </c>
      <c r="D423" s="296" t="s">
        <v>461</v>
      </c>
      <c r="E423" s="288">
        <v>830500326</v>
      </c>
      <c r="F423" s="83" t="s">
        <v>525</v>
      </c>
      <c r="G423" s="121" t="s">
        <v>239</v>
      </c>
      <c r="H423" s="263" t="s">
        <v>588</v>
      </c>
      <c r="I423" s="69" t="s">
        <v>248</v>
      </c>
      <c r="J423" s="77" t="s">
        <v>217</v>
      </c>
      <c r="K423" s="121" t="s">
        <v>809</v>
      </c>
      <c r="L423" s="249">
        <v>15923</v>
      </c>
      <c r="M423" s="72">
        <v>4443075</v>
      </c>
      <c r="N423" s="66">
        <f t="shared" si="57"/>
        <v>4443075</v>
      </c>
      <c r="O423" s="137">
        <v>44857</v>
      </c>
      <c r="P423" s="72">
        <f t="shared" si="58"/>
        <v>4954257</v>
      </c>
      <c r="Q423" s="72">
        <f t="shared" si="59"/>
        <v>4954257</v>
      </c>
      <c r="R423" s="129">
        <f t="shared" si="60"/>
        <v>4954257</v>
      </c>
      <c r="S423" s="204" t="e">
        <f t="shared" si="56"/>
        <v>#REF!</v>
      </c>
      <c r="T423" s="125"/>
      <c r="U423" s="126">
        <f t="shared" si="61"/>
        <v>434</v>
      </c>
      <c r="V423" s="127">
        <f t="shared" si="50"/>
        <v>45291</v>
      </c>
      <c r="W423" s="128">
        <f>VLOOKUP(V423,IPC!$B$9:$D$855,3,2)</f>
        <v>137.72</v>
      </c>
      <c r="X423" s="128">
        <f>VLOOKUP(O423,IPC!$B$9:$D$855,3,1)</f>
        <v>123.51</v>
      </c>
      <c r="Z423" s="67" t="s">
        <v>2051</v>
      </c>
    </row>
    <row r="424" spans="1:26" s="67" customFormat="1" hidden="1" x14ac:dyDescent="0.25">
      <c r="A424" s="67" t="s">
        <v>76</v>
      </c>
      <c r="B424" s="134" t="s">
        <v>42</v>
      </c>
      <c r="C424" s="224">
        <v>23</v>
      </c>
      <c r="D424" s="296" t="s">
        <v>461</v>
      </c>
      <c r="E424" s="288">
        <v>830500326</v>
      </c>
      <c r="F424" s="83" t="s">
        <v>525</v>
      </c>
      <c r="G424" s="121" t="s">
        <v>239</v>
      </c>
      <c r="H424" s="263" t="s">
        <v>588</v>
      </c>
      <c r="I424" s="69" t="s">
        <v>248</v>
      </c>
      <c r="J424" s="77" t="s">
        <v>217</v>
      </c>
      <c r="K424" s="121" t="s">
        <v>810</v>
      </c>
      <c r="L424" s="250">
        <v>16300</v>
      </c>
      <c r="M424" s="72">
        <v>824000</v>
      </c>
      <c r="N424" s="66">
        <f t="shared" si="57"/>
        <v>824000</v>
      </c>
      <c r="O424" s="137">
        <v>44880</v>
      </c>
      <c r="P424" s="72">
        <f t="shared" si="58"/>
        <v>911789</v>
      </c>
      <c r="Q424" s="72">
        <f t="shared" si="59"/>
        <v>911789</v>
      </c>
      <c r="R424" s="129">
        <f t="shared" si="60"/>
        <v>911789</v>
      </c>
      <c r="S424" s="204" t="e">
        <f t="shared" si="56"/>
        <v>#REF!</v>
      </c>
      <c r="T424" s="125"/>
      <c r="U424" s="126">
        <f t="shared" si="61"/>
        <v>411</v>
      </c>
      <c r="V424" s="127">
        <f t="shared" si="50"/>
        <v>45291</v>
      </c>
      <c r="W424" s="128">
        <f>VLOOKUP(V424,IPC!$B$9:$D$855,3,2)</f>
        <v>137.72</v>
      </c>
      <c r="X424" s="128">
        <f>VLOOKUP(O424,IPC!$B$9:$D$855,3,1)</f>
        <v>124.46</v>
      </c>
      <c r="Z424" s="67" t="s">
        <v>2033</v>
      </c>
    </row>
    <row r="425" spans="1:26" s="67" customFormat="1" hidden="1" x14ac:dyDescent="0.25">
      <c r="B425" s="134" t="s">
        <v>42</v>
      </c>
      <c r="C425" s="224">
        <v>23</v>
      </c>
      <c r="D425" s="296" t="s">
        <v>461</v>
      </c>
      <c r="E425" s="288">
        <v>830500326</v>
      </c>
      <c r="F425" s="83" t="s">
        <v>525</v>
      </c>
      <c r="G425" s="121" t="s">
        <v>239</v>
      </c>
      <c r="H425" s="230" t="s">
        <v>588</v>
      </c>
      <c r="I425" s="69" t="s">
        <v>248</v>
      </c>
      <c r="J425" s="77" t="s">
        <v>217</v>
      </c>
      <c r="K425" s="121" t="s">
        <v>811</v>
      </c>
      <c r="L425" s="250">
        <v>16370</v>
      </c>
      <c r="M425" s="72">
        <v>8052525</v>
      </c>
      <c r="N425" s="66">
        <f t="shared" si="57"/>
        <v>8052525</v>
      </c>
      <c r="O425" s="137">
        <v>44885</v>
      </c>
      <c r="P425" s="72">
        <f t="shared" si="58"/>
        <v>8910443</v>
      </c>
      <c r="Q425" s="72">
        <f t="shared" si="59"/>
        <v>8910443</v>
      </c>
      <c r="R425" s="129">
        <f t="shared" si="60"/>
        <v>8910443</v>
      </c>
      <c r="S425" s="204" t="e">
        <f t="shared" si="56"/>
        <v>#REF!</v>
      </c>
      <c r="T425" s="125"/>
      <c r="U425" s="251">
        <f t="shared" si="61"/>
        <v>406</v>
      </c>
      <c r="V425" s="127">
        <f t="shared" si="50"/>
        <v>45291</v>
      </c>
      <c r="W425" s="128">
        <f>VLOOKUP(V425,IPC!$B$9:$D$855,3,2)</f>
        <v>137.72</v>
      </c>
      <c r="X425" s="128">
        <f>VLOOKUP(O425,IPC!$B$9:$D$855,3,1)</f>
        <v>124.46</v>
      </c>
      <c r="Z425" s="67" t="s">
        <v>2052</v>
      </c>
    </row>
    <row r="426" spans="1:26" s="67" customFormat="1" hidden="1" x14ac:dyDescent="0.25">
      <c r="A426" s="67" t="s">
        <v>74</v>
      </c>
      <c r="B426" s="134" t="s">
        <v>42</v>
      </c>
      <c r="C426" s="224">
        <v>23</v>
      </c>
      <c r="D426" s="293" t="s">
        <v>461</v>
      </c>
      <c r="E426" s="288">
        <v>830500326</v>
      </c>
      <c r="F426" s="123" t="s">
        <v>525</v>
      </c>
      <c r="G426" s="201" t="s">
        <v>239</v>
      </c>
      <c r="H426" s="190" t="s">
        <v>588</v>
      </c>
      <c r="I426" s="69" t="s">
        <v>248</v>
      </c>
      <c r="J426" s="77" t="s">
        <v>217</v>
      </c>
      <c r="K426" s="143" t="s">
        <v>812</v>
      </c>
      <c r="L426" s="224">
        <v>16458</v>
      </c>
      <c r="M426" s="144">
        <v>220000</v>
      </c>
      <c r="N426" s="123">
        <f t="shared" si="57"/>
        <v>220000</v>
      </c>
      <c r="O426" s="137">
        <v>44890</v>
      </c>
      <c r="P426" s="123">
        <f t="shared" si="58"/>
        <v>243439</v>
      </c>
      <c r="Q426" s="123">
        <f t="shared" si="59"/>
        <v>243439</v>
      </c>
      <c r="R426" s="124">
        <f t="shared" si="60"/>
        <v>243439</v>
      </c>
      <c r="S426" s="204" t="e">
        <f t="shared" si="56"/>
        <v>#REF!</v>
      </c>
      <c r="T426" s="125"/>
      <c r="U426" s="126">
        <f t="shared" si="61"/>
        <v>401</v>
      </c>
      <c r="V426" s="127">
        <f t="shared" si="50"/>
        <v>45291</v>
      </c>
      <c r="W426" s="128">
        <f>VLOOKUP(V426,IPC!$B$9:$D$855,3,2)</f>
        <v>137.72</v>
      </c>
      <c r="X426" s="128">
        <f>VLOOKUP(O426,IPC!$B$9:$D$855,3,1)</f>
        <v>124.46</v>
      </c>
      <c r="Z426" s="67" t="s">
        <v>2053</v>
      </c>
    </row>
    <row r="427" spans="1:26" s="67" customFormat="1" hidden="1" x14ac:dyDescent="0.25">
      <c r="A427" s="67" t="s">
        <v>76</v>
      </c>
      <c r="B427" s="134" t="s">
        <v>42</v>
      </c>
      <c r="C427" s="224">
        <v>24</v>
      </c>
      <c r="D427" s="296" t="s">
        <v>461</v>
      </c>
      <c r="E427" s="288">
        <v>830500327</v>
      </c>
      <c r="F427" s="83" t="s">
        <v>525</v>
      </c>
      <c r="G427" s="121" t="s">
        <v>239</v>
      </c>
      <c r="H427" s="121" t="s">
        <v>588</v>
      </c>
      <c r="I427" s="69" t="s">
        <v>248</v>
      </c>
      <c r="J427" s="77" t="s">
        <v>217</v>
      </c>
      <c r="K427" s="121" t="s">
        <v>813</v>
      </c>
      <c r="L427" s="87">
        <v>16682</v>
      </c>
      <c r="M427" s="72">
        <v>5624775</v>
      </c>
      <c r="N427" s="66">
        <f t="shared" si="57"/>
        <v>5624775</v>
      </c>
      <c r="O427" s="137">
        <v>44903</v>
      </c>
      <c r="P427" s="72">
        <f t="shared" si="58"/>
        <v>6146505</v>
      </c>
      <c r="Q427" s="72">
        <f t="shared" si="59"/>
        <v>6146505</v>
      </c>
      <c r="R427" s="129">
        <f t="shared" si="60"/>
        <v>6146505</v>
      </c>
      <c r="S427" s="204" t="e">
        <f t="shared" si="56"/>
        <v>#REF!</v>
      </c>
      <c r="T427" s="125"/>
      <c r="U427" s="126">
        <f t="shared" si="61"/>
        <v>388</v>
      </c>
      <c r="V427" s="127">
        <f t="shared" si="50"/>
        <v>45291</v>
      </c>
      <c r="W427" s="128">
        <f>VLOOKUP(V427,IPC!$B$9:$D$855,3,2)</f>
        <v>137.72</v>
      </c>
      <c r="X427" s="128">
        <f>VLOOKUP(O427,IPC!$B$9:$D$855,3,1)</f>
        <v>126.03</v>
      </c>
      <c r="Z427" s="67" t="s">
        <v>2054</v>
      </c>
    </row>
    <row r="428" spans="1:26" s="67" customFormat="1" hidden="1" x14ac:dyDescent="0.25">
      <c r="A428" s="67" t="s">
        <v>76</v>
      </c>
      <c r="B428" s="134" t="s">
        <v>42</v>
      </c>
      <c r="C428" s="224">
        <v>25</v>
      </c>
      <c r="D428" s="296" t="s">
        <v>461</v>
      </c>
      <c r="E428" s="288">
        <v>830500328</v>
      </c>
      <c r="F428" s="83" t="s">
        <v>525</v>
      </c>
      <c r="G428" s="121" t="s">
        <v>239</v>
      </c>
      <c r="H428" s="121" t="s">
        <v>588</v>
      </c>
      <c r="I428" s="69" t="s">
        <v>248</v>
      </c>
      <c r="J428" s="77" t="s">
        <v>217</v>
      </c>
      <c r="K428" s="121" t="s">
        <v>814</v>
      </c>
      <c r="L428" s="87">
        <v>18832</v>
      </c>
      <c r="M428" s="72">
        <v>2439060</v>
      </c>
      <c r="N428" s="66">
        <f t="shared" si="57"/>
        <v>2439060</v>
      </c>
      <c r="O428" s="137">
        <v>45033</v>
      </c>
      <c r="P428" s="72">
        <f t="shared" si="58"/>
        <v>2529423</v>
      </c>
      <c r="Q428" s="72">
        <f t="shared" si="59"/>
        <v>2529423</v>
      </c>
      <c r="R428" s="129">
        <f t="shared" si="60"/>
        <v>2529423</v>
      </c>
      <c r="S428" s="204" t="e">
        <f t="shared" si="56"/>
        <v>#REF!</v>
      </c>
      <c r="T428" s="125"/>
      <c r="U428" s="126">
        <f t="shared" si="61"/>
        <v>258</v>
      </c>
      <c r="V428" s="127">
        <f t="shared" si="50"/>
        <v>45291</v>
      </c>
      <c r="W428" s="128">
        <f>VLOOKUP(V428,IPC!$B$9:$D$855,3,2)</f>
        <v>137.72</v>
      </c>
      <c r="X428" s="128">
        <f>VLOOKUP(O428,IPC!$B$9:$D$855,3,1)</f>
        <v>132.80000000000001</v>
      </c>
      <c r="Z428" s="67" t="s">
        <v>2055</v>
      </c>
    </row>
    <row r="429" spans="1:26" s="67" customFormat="1" ht="26.4" x14ac:dyDescent="0.25">
      <c r="A429" s="67" t="s">
        <v>76</v>
      </c>
      <c r="B429" s="134" t="s">
        <v>2237</v>
      </c>
      <c r="C429" s="224">
        <v>26</v>
      </c>
      <c r="D429" s="296" t="s">
        <v>462</v>
      </c>
      <c r="E429" s="288">
        <v>900656724</v>
      </c>
      <c r="F429" s="83" t="s">
        <v>526</v>
      </c>
      <c r="G429" s="121" t="s">
        <v>633</v>
      </c>
      <c r="H429" s="121" t="s">
        <v>589</v>
      </c>
      <c r="I429" s="69" t="s">
        <v>248</v>
      </c>
      <c r="J429" s="77" t="s">
        <v>217</v>
      </c>
      <c r="K429" s="121" t="s">
        <v>815</v>
      </c>
      <c r="L429" s="87">
        <v>5947</v>
      </c>
      <c r="M429" s="72">
        <v>500000</v>
      </c>
      <c r="N429" s="66">
        <f t="shared" si="57"/>
        <v>500000</v>
      </c>
      <c r="O429" s="137">
        <v>44967</v>
      </c>
      <c r="P429" s="72">
        <f t="shared" si="58"/>
        <v>528067</v>
      </c>
      <c r="Q429" s="72">
        <f t="shared" si="59"/>
        <v>528067</v>
      </c>
      <c r="R429" s="129">
        <f t="shared" si="60"/>
        <v>528067</v>
      </c>
      <c r="S429" s="204" t="e">
        <f t="shared" si="56"/>
        <v>#REF!</v>
      </c>
      <c r="T429" s="125"/>
      <c r="U429" s="126">
        <f t="shared" si="61"/>
        <v>324</v>
      </c>
      <c r="V429" s="127">
        <f t="shared" si="50"/>
        <v>45291</v>
      </c>
      <c r="W429" s="128">
        <f>VLOOKUP(V429,IPC!$B$9:$D$855,3,2)</f>
        <v>137.72</v>
      </c>
      <c r="X429" s="128">
        <f>VLOOKUP(O429,IPC!$B$9:$D$855,3,1)</f>
        <v>130.4</v>
      </c>
      <c r="Z429" s="67" t="s">
        <v>2056</v>
      </c>
    </row>
    <row r="430" spans="1:26" s="67" customFormat="1" ht="26.4" x14ac:dyDescent="0.25">
      <c r="A430" s="67" t="s">
        <v>76</v>
      </c>
      <c r="B430" s="134" t="s">
        <v>2237</v>
      </c>
      <c r="C430" s="224">
        <v>26</v>
      </c>
      <c r="D430" s="296" t="s">
        <v>462</v>
      </c>
      <c r="E430" s="288">
        <v>900656724</v>
      </c>
      <c r="F430" s="83" t="s">
        <v>526</v>
      </c>
      <c r="G430" s="121" t="s">
        <v>633</v>
      </c>
      <c r="H430" s="121" t="s">
        <v>589</v>
      </c>
      <c r="I430" s="69" t="s">
        <v>248</v>
      </c>
      <c r="J430" s="77" t="s">
        <v>217</v>
      </c>
      <c r="K430" s="121" t="s">
        <v>816</v>
      </c>
      <c r="L430" s="87">
        <v>5948</v>
      </c>
      <c r="M430" s="72">
        <v>500000</v>
      </c>
      <c r="N430" s="66">
        <f t="shared" si="57"/>
        <v>500000</v>
      </c>
      <c r="O430" s="137">
        <v>44967</v>
      </c>
      <c r="P430" s="72">
        <f t="shared" si="58"/>
        <v>528067</v>
      </c>
      <c r="Q430" s="72">
        <f t="shared" si="59"/>
        <v>528067</v>
      </c>
      <c r="R430" s="129">
        <f t="shared" si="60"/>
        <v>528067</v>
      </c>
      <c r="S430" s="204" t="e">
        <f t="shared" si="56"/>
        <v>#REF!</v>
      </c>
      <c r="T430" s="125"/>
      <c r="U430" s="126">
        <f t="shared" si="61"/>
        <v>324</v>
      </c>
      <c r="V430" s="127">
        <f t="shared" si="50"/>
        <v>45291</v>
      </c>
      <c r="W430" s="128">
        <f>VLOOKUP(V430,IPC!$B$9:$D$855,3,2)</f>
        <v>137.72</v>
      </c>
      <c r="X430" s="128">
        <f>VLOOKUP(O430,IPC!$B$9:$D$855,3,1)</f>
        <v>130.4</v>
      </c>
      <c r="Z430" s="67" t="s">
        <v>2056</v>
      </c>
    </row>
    <row r="431" spans="1:26" s="67" customFormat="1" ht="26.4" x14ac:dyDescent="0.25">
      <c r="A431" s="67" t="s">
        <v>76</v>
      </c>
      <c r="B431" s="134" t="s">
        <v>2237</v>
      </c>
      <c r="C431" s="224">
        <v>26</v>
      </c>
      <c r="D431" s="296" t="s">
        <v>462</v>
      </c>
      <c r="E431" s="288">
        <v>900656724</v>
      </c>
      <c r="F431" s="83" t="s">
        <v>526</v>
      </c>
      <c r="G431" s="121" t="s">
        <v>633</v>
      </c>
      <c r="H431" s="121" t="s">
        <v>589</v>
      </c>
      <c r="I431" s="69" t="s">
        <v>248</v>
      </c>
      <c r="J431" s="77" t="s">
        <v>217</v>
      </c>
      <c r="K431" s="121" t="s">
        <v>817</v>
      </c>
      <c r="L431" s="87">
        <v>5995</v>
      </c>
      <c r="M431" s="72">
        <v>2486055</v>
      </c>
      <c r="N431" s="66">
        <f t="shared" si="57"/>
        <v>2486055</v>
      </c>
      <c r="O431" s="137">
        <v>44974</v>
      </c>
      <c r="P431" s="72">
        <f t="shared" si="58"/>
        <v>2625610</v>
      </c>
      <c r="Q431" s="72">
        <f t="shared" si="59"/>
        <v>2625610</v>
      </c>
      <c r="R431" s="129">
        <f t="shared" si="60"/>
        <v>2625610</v>
      </c>
      <c r="S431" s="204" t="e">
        <f t="shared" si="56"/>
        <v>#REF!</v>
      </c>
      <c r="T431" s="125"/>
      <c r="U431" s="126">
        <f t="shared" si="61"/>
        <v>317</v>
      </c>
      <c r="V431" s="127">
        <f t="shared" si="50"/>
        <v>45291</v>
      </c>
      <c r="W431" s="128">
        <f>VLOOKUP(V431,IPC!$B$9:$D$855,3,2)</f>
        <v>137.72</v>
      </c>
      <c r="X431" s="128">
        <f>VLOOKUP(O431,IPC!$B$9:$D$855,3,1)</f>
        <v>130.4</v>
      </c>
      <c r="Z431" s="67" t="s">
        <v>2057</v>
      </c>
    </row>
    <row r="432" spans="1:26" s="67" customFormat="1" ht="26.4" x14ac:dyDescent="0.25">
      <c r="A432" s="67" t="s">
        <v>76</v>
      </c>
      <c r="B432" s="134" t="s">
        <v>2237</v>
      </c>
      <c r="C432" s="224">
        <v>26</v>
      </c>
      <c r="D432" s="296" t="s">
        <v>462</v>
      </c>
      <c r="E432" s="288">
        <v>900656724</v>
      </c>
      <c r="F432" s="83" t="s">
        <v>526</v>
      </c>
      <c r="G432" s="121" t="s">
        <v>633</v>
      </c>
      <c r="H432" s="121" t="s">
        <v>589</v>
      </c>
      <c r="I432" s="69" t="s">
        <v>248</v>
      </c>
      <c r="J432" s="77" t="s">
        <v>217</v>
      </c>
      <c r="K432" s="121" t="s">
        <v>818</v>
      </c>
      <c r="L432" s="87">
        <v>6134</v>
      </c>
      <c r="M432" s="72">
        <v>500000</v>
      </c>
      <c r="N432" s="66">
        <f t="shared" si="57"/>
        <v>500000</v>
      </c>
      <c r="O432" s="137">
        <v>44998</v>
      </c>
      <c r="P432" s="72">
        <f t="shared" si="58"/>
        <v>522577</v>
      </c>
      <c r="Q432" s="72">
        <f t="shared" si="59"/>
        <v>522577</v>
      </c>
      <c r="R432" s="129">
        <f t="shared" si="60"/>
        <v>522577</v>
      </c>
      <c r="S432" s="204" t="e">
        <f t="shared" si="56"/>
        <v>#REF!</v>
      </c>
      <c r="T432" s="125"/>
      <c r="U432" s="126">
        <f t="shared" si="61"/>
        <v>293</v>
      </c>
      <c r="V432" s="127">
        <f t="shared" si="50"/>
        <v>45291</v>
      </c>
      <c r="W432" s="128">
        <f>VLOOKUP(V432,IPC!$B$9:$D$855,3,2)</f>
        <v>137.72</v>
      </c>
      <c r="X432" s="128">
        <f>VLOOKUP(O432,IPC!$B$9:$D$855,3,1)</f>
        <v>131.77000000000001</v>
      </c>
      <c r="Z432" s="67" t="s">
        <v>2058</v>
      </c>
    </row>
    <row r="433" spans="1:26" s="67" customFormat="1" ht="26.4" x14ac:dyDescent="0.25">
      <c r="A433" s="67" t="s">
        <v>76</v>
      </c>
      <c r="B433" s="134" t="s">
        <v>2237</v>
      </c>
      <c r="C433" s="224">
        <v>26</v>
      </c>
      <c r="D433" s="296" t="s">
        <v>462</v>
      </c>
      <c r="E433" s="288">
        <v>900656724</v>
      </c>
      <c r="F433" s="83" t="s">
        <v>526</v>
      </c>
      <c r="G433" s="121" t="s">
        <v>633</v>
      </c>
      <c r="H433" s="121" t="s">
        <v>589</v>
      </c>
      <c r="I433" s="69" t="s">
        <v>248</v>
      </c>
      <c r="J433" s="77" t="s">
        <v>217</v>
      </c>
      <c r="K433" s="121" t="s">
        <v>819</v>
      </c>
      <c r="L433" s="87">
        <v>6135</v>
      </c>
      <c r="M433" s="72">
        <v>500000</v>
      </c>
      <c r="N433" s="66">
        <f t="shared" si="57"/>
        <v>500000</v>
      </c>
      <c r="O433" s="137">
        <v>45005</v>
      </c>
      <c r="P433" s="72">
        <f t="shared" si="58"/>
        <v>522577</v>
      </c>
      <c r="Q433" s="72">
        <f t="shared" si="59"/>
        <v>522577</v>
      </c>
      <c r="R433" s="129">
        <f t="shared" si="60"/>
        <v>522577</v>
      </c>
      <c r="S433" s="204" t="e">
        <f t="shared" si="56"/>
        <v>#REF!</v>
      </c>
      <c r="T433" s="125"/>
      <c r="U433" s="126">
        <f t="shared" si="61"/>
        <v>286</v>
      </c>
      <c r="V433" s="127">
        <f t="shared" si="50"/>
        <v>45291</v>
      </c>
      <c r="W433" s="128">
        <f>VLOOKUP(V433,IPC!$B$9:$D$855,3,2)</f>
        <v>137.72</v>
      </c>
      <c r="X433" s="128">
        <f>VLOOKUP(O433,IPC!$B$9:$D$855,3,1)</f>
        <v>131.77000000000001</v>
      </c>
      <c r="Z433" s="67" t="s">
        <v>1976</v>
      </c>
    </row>
    <row r="434" spans="1:26" s="67" customFormat="1" ht="26.4" x14ac:dyDescent="0.25">
      <c r="A434" s="67" t="s">
        <v>76</v>
      </c>
      <c r="B434" s="134" t="s">
        <v>2237</v>
      </c>
      <c r="C434" s="224">
        <v>26</v>
      </c>
      <c r="D434" s="296" t="s">
        <v>462</v>
      </c>
      <c r="E434" s="288">
        <v>900656724</v>
      </c>
      <c r="F434" s="83" t="s">
        <v>526</v>
      </c>
      <c r="G434" s="121" t="s">
        <v>633</v>
      </c>
      <c r="H434" s="121" t="s">
        <v>589</v>
      </c>
      <c r="I434" s="69" t="s">
        <v>248</v>
      </c>
      <c r="J434" s="77" t="s">
        <v>217</v>
      </c>
      <c r="K434" s="121" t="s">
        <v>820</v>
      </c>
      <c r="L434" s="87">
        <v>6165</v>
      </c>
      <c r="M434" s="72">
        <v>3351210.43</v>
      </c>
      <c r="N434" s="66">
        <f t="shared" si="57"/>
        <v>3351210.43</v>
      </c>
      <c r="O434" s="137">
        <v>45004</v>
      </c>
      <c r="P434" s="72">
        <f t="shared" si="58"/>
        <v>3502532</v>
      </c>
      <c r="Q434" s="72">
        <f t="shared" si="59"/>
        <v>3502532</v>
      </c>
      <c r="R434" s="129">
        <f t="shared" si="60"/>
        <v>3502532</v>
      </c>
      <c r="S434" s="204" t="e">
        <f t="shared" si="56"/>
        <v>#REF!</v>
      </c>
      <c r="T434" s="125"/>
      <c r="U434" s="126">
        <f t="shared" si="61"/>
        <v>287</v>
      </c>
      <c r="V434" s="127">
        <f t="shared" si="50"/>
        <v>45291</v>
      </c>
      <c r="W434" s="128">
        <f>VLOOKUP(V434,IPC!$B$9:$D$855,3,2)</f>
        <v>137.72</v>
      </c>
      <c r="X434" s="128">
        <f>VLOOKUP(O434,IPC!$B$9:$D$855,3,1)</f>
        <v>131.77000000000001</v>
      </c>
      <c r="Z434" s="67" t="s">
        <v>2059</v>
      </c>
    </row>
    <row r="435" spans="1:26" s="67" customFormat="1" ht="26.4" x14ac:dyDescent="0.25">
      <c r="A435" s="67" t="s">
        <v>76</v>
      </c>
      <c r="B435" s="134" t="s">
        <v>2237</v>
      </c>
      <c r="C435" s="224">
        <v>26</v>
      </c>
      <c r="D435" s="296" t="s">
        <v>462</v>
      </c>
      <c r="E435" s="288">
        <v>900656724</v>
      </c>
      <c r="F435" s="83" t="s">
        <v>526</v>
      </c>
      <c r="G435" s="121" t="s">
        <v>633</v>
      </c>
      <c r="H435" s="121" t="s">
        <v>589</v>
      </c>
      <c r="I435" s="69" t="s">
        <v>248</v>
      </c>
      <c r="J435" s="77" t="s">
        <v>217</v>
      </c>
      <c r="K435" s="121" t="s">
        <v>821</v>
      </c>
      <c r="L435" s="87">
        <v>6167</v>
      </c>
      <c r="M435" s="72">
        <v>4772626.1500000004</v>
      </c>
      <c r="N435" s="66">
        <f t="shared" si="57"/>
        <v>4772626.1500000004</v>
      </c>
      <c r="O435" s="137">
        <v>45005</v>
      </c>
      <c r="P435" s="72">
        <f t="shared" si="58"/>
        <v>4988131</v>
      </c>
      <c r="Q435" s="72">
        <f t="shared" si="59"/>
        <v>4988131</v>
      </c>
      <c r="R435" s="129">
        <f t="shared" si="60"/>
        <v>4988131</v>
      </c>
      <c r="S435" s="204" t="e">
        <f t="shared" ref="S435:S498" si="62">+R435/$R$848</f>
        <v>#REF!</v>
      </c>
      <c r="T435" s="125"/>
      <c r="U435" s="126">
        <f t="shared" si="61"/>
        <v>286</v>
      </c>
      <c r="V435" s="127">
        <f t="shared" si="50"/>
        <v>45291</v>
      </c>
      <c r="W435" s="128">
        <f>VLOOKUP(V435,IPC!$B$9:$D$855,3,2)</f>
        <v>137.72</v>
      </c>
      <c r="X435" s="128">
        <f>VLOOKUP(O435,IPC!$B$9:$D$855,3,1)</f>
        <v>131.77000000000001</v>
      </c>
      <c r="Z435" s="67" t="s">
        <v>1976</v>
      </c>
    </row>
    <row r="436" spans="1:26" s="67" customFormat="1" x14ac:dyDescent="0.25">
      <c r="A436" s="67" t="s">
        <v>76</v>
      </c>
      <c r="B436" s="134" t="s">
        <v>2237</v>
      </c>
      <c r="C436" s="224">
        <v>27</v>
      </c>
      <c r="D436" s="296" t="s">
        <v>463</v>
      </c>
      <c r="E436" s="288">
        <v>890101815</v>
      </c>
      <c r="F436" s="83" t="s">
        <v>527</v>
      </c>
      <c r="G436" s="121" t="s">
        <v>239</v>
      </c>
      <c r="H436" s="121" t="s">
        <v>590</v>
      </c>
      <c r="I436" s="69" t="s">
        <v>248</v>
      </c>
      <c r="J436" s="77" t="s">
        <v>217</v>
      </c>
      <c r="K436" s="121" t="s">
        <v>822</v>
      </c>
      <c r="L436" s="87">
        <v>102725</v>
      </c>
      <c r="M436" s="72">
        <v>631438.5</v>
      </c>
      <c r="N436" s="66">
        <f t="shared" ref="N436:N499" si="63">IF(U436&gt;1,M436,0)</f>
        <v>631438.5</v>
      </c>
      <c r="O436" s="137">
        <v>44804</v>
      </c>
      <c r="P436" s="72">
        <f t="shared" ref="P436:P499" si="64">IFERROR(ROUND((N436*(W436/X436)),0),0)</f>
        <v>715734</v>
      </c>
      <c r="Q436" s="72">
        <f t="shared" ref="Q436:Q499" si="65">+P436-N436+M436</f>
        <v>715734</v>
      </c>
      <c r="R436" s="129">
        <f t="shared" ref="R436:R499" si="66">+Q436</f>
        <v>715734</v>
      </c>
      <c r="S436" s="204" t="e">
        <f t="shared" si="62"/>
        <v>#REF!</v>
      </c>
      <c r="T436" s="125"/>
      <c r="U436" s="126">
        <f t="shared" si="61"/>
        <v>487</v>
      </c>
      <c r="V436" s="127">
        <f t="shared" si="50"/>
        <v>45291</v>
      </c>
      <c r="W436" s="128">
        <f>VLOOKUP(V436,IPC!$B$9:$D$855,3,2)</f>
        <v>137.72</v>
      </c>
      <c r="X436" s="128">
        <f>VLOOKUP(O436,IPC!$B$9:$D$855,3,1)</f>
        <v>121.5</v>
      </c>
      <c r="Z436" s="67" t="s">
        <v>1986</v>
      </c>
    </row>
    <row r="437" spans="1:26" s="67" customFormat="1" x14ac:dyDescent="0.25">
      <c r="A437" s="67" t="s">
        <v>76</v>
      </c>
      <c r="B437" s="134" t="s">
        <v>2237</v>
      </c>
      <c r="C437" s="224">
        <v>27</v>
      </c>
      <c r="D437" s="296" t="s">
        <v>463</v>
      </c>
      <c r="E437" s="288">
        <v>890101815</v>
      </c>
      <c r="F437" s="83" t="s">
        <v>527</v>
      </c>
      <c r="G437" s="121" t="s">
        <v>239</v>
      </c>
      <c r="H437" s="121" t="s">
        <v>590</v>
      </c>
      <c r="I437" s="69" t="s">
        <v>248</v>
      </c>
      <c r="J437" s="77" t="s">
        <v>217</v>
      </c>
      <c r="K437" s="121" t="s">
        <v>823</v>
      </c>
      <c r="L437" s="87">
        <v>102789</v>
      </c>
      <c r="M437" s="72">
        <v>3450000</v>
      </c>
      <c r="N437" s="66">
        <f t="shared" si="63"/>
        <v>3450000</v>
      </c>
      <c r="O437" s="137">
        <v>44805</v>
      </c>
      <c r="P437" s="72">
        <f t="shared" si="64"/>
        <v>3874533</v>
      </c>
      <c r="Q437" s="72">
        <f t="shared" si="65"/>
        <v>3874533</v>
      </c>
      <c r="R437" s="129">
        <f t="shared" si="66"/>
        <v>3874533</v>
      </c>
      <c r="S437" s="204" t="e">
        <f t="shared" si="62"/>
        <v>#REF!</v>
      </c>
      <c r="T437" s="125"/>
      <c r="U437" s="126">
        <f t="shared" si="61"/>
        <v>486</v>
      </c>
      <c r="V437" s="127">
        <f t="shared" si="50"/>
        <v>45291</v>
      </c>
      <c r="W437" s="128">
        <f>VLOOKUP(V437,IPC!$B$9:$D$855,3,2)</f>
        <v>137.72</v>
      </c>
      <c r="X437" s="128">
        <f>VLOOKUP(O437,IPC!$B$9:$D$855,3,1)</f>
        <v>122.63</v>
      </c>
      <c r="Z437" s="67" t="s">
        <v>2060</v>
      </c>
    </row>
    <row r="438" spans="1:26" s="67" customFormat="1" x14ac:dyDescent="0.25">
      <c r="A438" s="67" t="s">
        <v>76</v>
      </c>
      <c r="B438" s="134" t="s">
        <v>2237</v>
      </c>
      <c r="C438" s="224">
        <v>27</v>
      </c>
      <c r="D438" s="296" t="s">
        <v>463</v>
      </c>
      <c r="E438" s="288">
        <v>890101815</v>
      </c>
      <c r="F438" s="83" t="s">
        <v>527</v>
      </c>
      <c r="G438" s="121" t="s">
        <v>239</v>
      </c>
      <c r="H438" s="121" t="s">
        <v>590</v>
      </c>
      <c r="I438" s="69" t="s">
        <v>248</v>
      </c>
      <c r="J438" s="77" t="s">
        <v>217</v>
      </c>
      <c r="K438" s="121" t="s">
        <v>824</v>
      </c>
      <c r="L438" s="87">
        <v>102856</v>
      </c>
      <c r="M438" s="72">
        <v>2209300</v>
      </c>
      <c r="N438" s="66">
        <f t="shared" si="63"/>
        <v>2209300</v>
      </c>
      <c r="O438" s="137">
        <v>44808</v>
      </c>
      <c r="P438" s="72">
        <f t="shared" si="64"/>
        <v>2481161</v>
      </c>
      <c r="Q438" s="72">
        <f t="shared" si="65"/>
        <v>2481161</v>
      </c>
      <c r="R438" s="129">
        <f t="shared" si="66"/>
        <v>2481161</v>
      </c>
      <c r="S438" s="204" t="e">
        <f t="shared" si="62"/>
        <v>#REF!</v>
      </c>
      <c r="T438" s="125"/>
      <c r="U438" s="126">
        <f t="shared" si="61"/>
        <v>483</v>
      </c>
      <c r="V438" s="127">
        <f t="shared" si="50"/>
        <v>45291</v>
      </c>
      <c r="W438" s="128">
        <f>VLOOKUP(V438,IPC!$B$9:$D$855,3,2)</f>
        <v>137.72</v>
      </c>
      <c r="X438" s="128">
        <f>VLOOKUP(O438,IPC!$B$9:$D$855,3,1)</f>
        <v>122.63</v>
      </c>
      <c r="Z438" s="67" t="s">
        <v>1980</v>
      </c>
    </row>
    <row r="439" spans="1:26" s="67" customFormat="1" x14ac:dyDescent="0.25">
      <c r="A439" s="67" t="s">
        <v>76</v>
      </c>
      <c r="B439" s="134" t="s">
        <v>2237</v>
      </c>
      <c r="C439" s="224">
        <v>27</v>
      </c>
      <c r="D439" s="296" t="s">
        <v>463</v>
      </c>
      <c r="E439" s="288">
        <v>890101815</v>
      </c>
      <c r="F439" s="83" t="s">
        <v>527</v>
      </c>
      <c r="G439" s="121" t="s">
        <v>239</v>
      </c>
      <c r="H439" s="121" t="s">
        <v>590</v>
      </c>
      <c r="I439" s="69" t="s">
        <v>248</v>
      </c>
      <c r="J439" s="77" t="s">
        <v>217</v>
      </c>
      <c r="K439" s="121" t="s">
        <v>825</v>
      </c>
      <c r="L439" s="87">
        <v>103191</v>
      </c>
      <c r="M439" s="72">
        <v>2420200</v>
      </c>
      <c r="N439" s="66">
        <f t="shared" si="63"/>
        <v>2420200</v>
      </c>
      <c r="O439" s="137">
        <v>44815</v>
      </c>
      <c r="P439" s="72">
        <f t="shared" si="64"/>
        <v>2718013</v>
      </c>
      <c r="Q439" s="72">
        <f t="shared" si="65"/>
        <v>2718013</v>
      </c>
      <c r="R439" s="129">
        <f t="shared" si="66"/>
        <v>2718013</v>
      </c>
      <c r="S439" s="204" t="e">
        <f t="shared" si="62"/>
        <v>#REF!</v>
      </c>
      <c r="T439" s="125"/>
      <c r="U439" s="126">
        <f t="shared" si="61"/>
        <v>476</v>
      </c>
      <c r="V439" s="127">
        <f t="shared" si="50"/>
        <v>45291</v>
      </c>
      <c r="W439" s="128">
        <f>VLOOKUP(V439,IPC!$B$9:$D$855,3,2)</f>
        <v>137.72</v>
      </c>
      <c r="X439" s="128">
        <f>VLOOKUP(O439,IPC!$B$9:$D$855,3,1)</f>
        <v>122.63</v>
      </c>
      <c r="Z439" s="67" t="s">
        <v>2061</v>
      </c>
    </row>
    <row r="440" spans="1:26" s="67" customFormat="1" x14ac:dyDescent="0.25">
      <c r="A440" s="67" t="s">
        <v>76</v>
      </c>
      <c r="B440" s="134" t="s">
        <v>2237</v>
      </c>
      <c r="C440" s="224">
        <v>27</v>
      </c>
      <c r="D440" s="296" t="s">
        <v>463</v>
      </c>
      <c r="E440" s="288">
        <v>890101815</v>
      </c>
      <c r="F440" s="83" t="s">
        <v>527</v>
      </c>
      <c r="G440" s="121" t="s">
        <v>239</v>
      </c>
      <c r="H440" s="121" t="s">
        <v>590</v>
      </c>
      <c r="I440" s="69" t="s">
        <v>248</v>
      </c>
      <c r="J440" s="77" t="s">
        <v>217</v>
      </c>
      <c r="K440" s="121" t="s">
        <v>826</v>
      </c>
      <c r="L440" s="87">
        <v>103192</v>
      </c>
      <c r="M440" s="72">
        <v>588850</v>
      </c>
      <c r="N440" s="66">
        <f t="shared" si="63"/>
        <v>588850</v>
      </c>
      <c r="O440" s="137">
        <v>44815</v>
      </c>
      <c r="P440" s="72">
        <f t="shared" si="64"/>
        <v>661310</v>
      </c>
      <c r="Q440" s="72">
        <f t="shared" si="65"/>
        <v>661310</v>
      </c>
      <c r="R440" s="129">
        <f t="shared" si="66"/>
        <v>661310</v>
      </c>
      <c r="S440" s="204" t="e">
        <f t="shared" si="62"/>
        <v>#REF!</v>
      </c>
      <c r="T440" s="125"/>
      <c r="U440" s="126">
        <f t="shared" si="61"/>
        <v>476</v>
      </c>
      <c r="V440" s="127">
        <f t="shared" si="50"/>
        <v>45291</v>
      </c>
      <c r="W440" s="128">
        <f>VLOOKUP(V440,IPC!$B$9:$D$855,3,2)</f>
        <v>137.72</v>
      </c>
      <c r="X440" s="128">
        <f>VLOOKUP(O440,IPC!$B$9:$D$855,3,1)</f>
        <v>122.63</v>
      </c>
      <c r="Z440" s="67" t="s">
        <v>2061</v>
      </c>
    </row>
    <row r="441" spans="1:26" s="67" customFormat="1" x14ac:dyDescent="0.25">
      <c r="A441" s="67" t="s">
        <v>76</v>
      </c>
      <c r="B441" s="134" t="s">
        <v>2237</v>
      </c>
      <c r="C441" s="224">
        <v>27</v>
      </c>
      <c r="D441" s="296" t="s">
        <v>463</v>
      </c>
      <c r="E441" s="288">
        <v>890101815</v>
      </c>
      <c r="F441" s="83" t="s">
        <v>527</v>
      </c>
      <c r="G441" s="121" t="s">
        <v>239</v>
      </c>
      <c r="H441" s="121" t="s">
        <v>590</v>
      </c>
      <c r="I441" s="69" t="s">
        <v>248</v>
      </c>
      <c r="J441" s="77" t="s">
        <v>217</v>
      </c>
      <c r="K441" s="121" t="s">
        <v>827</v>
      </c>
      <c r="L441" s="87">
        <v>104667</v>
      </c>
      <c r="M441" s="72">
        <v>4806371</v>
      </c>
      <c r="N441" s="66">
        <f t="shared" si="63"/>
        <v>4806371</v>
      </c>
      <c r="O441" s="137">
        <v>44854</v>
      </c>
      <c r="P441" s="72">
        <f t="shared" si="64"/>
        <v>5359351</v>
      </c>
      <c r="Q441" s="72">
        <f t="shared" si="65"/>
        <v>5359351</v>
      </c>
      <c r="R441" s="129">
        <f t="shared" si="66"/>
        <v>5359351</v>
      </c>
      <c r="S441" s="204" t="e">
        <f t="shared" si="62"/>
        <v>#REF!</v>
      </c>
      <c r="T441" s="125"/>
      <c r="U441" s="126">
        <f t="shared" si="61"/>
        <v>437</v>
      </c>
      <c r="V441" s="127">
        <f t="shared" si="50"/>
        <v>45291</v>
      </c>
      <c r="W441" s="128">
        <f>VLOOKUP(V441,IPC!$B$9:$D$855,3,2)</f>
        <v>137.72</v>
      </c>
      <c r="X441" s="128">
        <f>VLOOKUP(O441,IPC!$B$9:$D$855,3,1)</f>
        <v>123.51</v>
      </c>
      <c r="Z441" s="67" t="s">
        <v>2062</v>
      </c>
    </row>
    <row r="442" spans="1:26" s="67" customFormat="1" x14ac:dyDescent="0.25">
      <c r="A442" s="67" t="s">
        <v>76</v>
      </c>
      <c r="B442" s="134" t="s">
        <v>2237</v>
      </c>
      <c r="C442" s="224">
        <v>27</v>
      </c>
      <c r="D442" s="296" t="s">
        <v>463</v>
      </c>
      <c r="E442" s="288">
        <v>890101815</v>
      </c>
      <c r="F442" s="83" t="s">
        <v>527</v>
      </c>
      <c r="G442" s="121" t="s">
        <v>239</v>
      </c>
      <c r="H442" s="121" t="s">
        <v>590</v>
      </c>
      <c r="I442" s="69" t="s">
        <v>248</v>
      </c>
      <c r="J442" s="77" t="s">
        <v>217</v>
      </c>
      <c r="K442" s="121" t="s">
        <v>828</v>
      </c>
      <c r="L442" s="87">
        <v>104990</v>
      </c>
      <c r="M442" s="72">
        <v>334400</v>
      </c>
      <c r="N442" s="66">
        <f t="shared" si="63"/>
        <v>334400</v>
      </c>
      <c r="O442" s="137">
        <v>44864</v>
      </c>
      <c r="P442" s="72">
        <f t="shared" si="64"/>
        <v>372873</v>
      </c>
      <c r="Q442" s="72">
        <f t="shared" si="65"/>
        <v>372873</v>
      </c>
      <c r="R442" s="129">
        <f t="shared" si="66"/>
        <v>372873</v>
      </c>
      <c r="S442" s="204" t="e">
        <f t="shared" si="62"/>
        <v>#REF!</v>
      </c>
      <c r="T442" s="125"/>
      <c r="U442" s="126">
        <f t="shared" si="61"/>
        <v>427</v>
      </c>
      <c r="V442" s="127">
        <f t="shared" si="50"/>
        <v>45291</v>
      </c>
      <c r="W442" s="128">
        <f>VLOOKUP(V442,IPC!$B$9:$D$855,3,2)</f>
        <v>137.72</v>
      </c>
      <c r="X442" s="128">
        <f>VLOOKUP(O442,IPC!$B$9:$D$855,3,1)</f>
        <v>123.51</v>
      </c>
      <c r="Z442" s="67" t="s">
        <v>2016</v>
      </c>
    </row>
    <row r="443" spans="1:26" s="67" customFormat="1" x14ac:dyDescent="0.25">
      <c r="A443" s="67" t="s">
        <v>76</v>
      </c>
      <c r="B443" s="134" t="s">
        <v>2237</v>
      </c>
      <c r="C443" s="224">
        <v>27</v>
      </c>
      <c r="D443" s="296" t="s">
        <v>463</v>
      </c>
      <c r="E443" s="288">
        <v>890101815</v>
      </c>
      <c r="F443" s="83" t="s">
        <v>527</v>
      </c>
      <c r="G443" s="121" t="s">
        <v>239</v>
      </c>
      <c r="H443" s="121" t="s">
        <v>590</v>
      </c>
      <c r="I443" s="69" t="s">
        <v>248</v>
      </c>
      <c r="J443" s="77" t="s">
        <v>217</v>
      </c>
      <c r="K443" s="121" t="s">
        <v>829</v>
      </c>
      <c r="L443" s="87">
        <v>105190</v>
      </c>
      <c r="M443" s="72">
        <v>4496700</v>
      </c>
      <c r="N443" s="66">
        <f t="shared" si="63"/>
        <v>4496700</v>
      </c>
      <c r="O443" s="137">
        <v>44867</v>
      </c>
      <c r="P443" s="72">
        <f t="shared" si="64"/>
        <v>4975780</v>
      </c>
      <c r="Q443" s="72">
        <f t="shared" si="65"/>
        <v>4975780</v>
      </c>
      <c r="R443" s="129">
        <f t="shared" si="66"/>
        <v>4975780</v>
      </c>
      <c r="S443" s="204" t="e">
        <f t="shared" si="62"/>
        <v>#REF!</v>
      </c>
      <c r="T443" s="125"/>
      <c r="U443" s="126">
        <f t="shared" si="61"/>
        <v>424</v>
      </c>
      <c r="V443" s="127">
        <f t="shared" si="50"/>
        <v>45291</v>
      </c>
      <c r="W443" s="128">
        <f>VLOOKUP(V443,IPC!$B$9:$D$855,3,2)</f>
        <v>137.72</v>
      </c>
      <c r="X443" s="128">
        <f>VLOOKUP(O443,IPC!$B$9:$D$855,3,1)</f>
        <v>124.46</v>
      </c>
      <c r="Z443" s="67" t="s">
        <v>1989</v>
      </c>
    </row>
    <row r="444" spans="1:26" s="67" customFormat="1" x14ac:dyDescent="0.25">
      <c r="A444" s="67" t="s">
        <v>76</v>
      </c>
      <c r="B444" s="134" t="s">
        <v>2237</v>
      </c>
      <c r="C444" s="224">
        <v>27</v>
      </c>
      <c r="D444" s="296" t="s">
        <v>463</v>
      </c>
      <c r="E444" s="288">
        <v>890101815</v>
      </c>
      <c r="F444" s="83" t="s">
        <v>527</v>
      </c>
      <c r="G444" s="121" t="s">
        <v>239</v>
      </c>
      <c r="H444" s="121" t="s">
        <v>590</v>
      </c>
      <c r="I444" s="69" t="s">
        <v>248</v>
      </c>
      <c r="J444" s="77" t="s">
        <v>217</v>
      </c>
      <c r="K444" s="121" t="s">
        <v>830</v>
      </c>
      <c r="L444" s="87">
        <v>106389</v>
      </c>
      <c r="M444" s="72">
        <v>3450000</v>
      </c>
      <c r="N444" s="66">
        <f t="shared" si="63"/>
        <v>3450000</v>
      </c>
      <c r="O444" s="137">
        <v>44895</v>
      </c>
      <c r="P444" s="72">
        <f t="shared" si="64"/>
        <v>3817564</v>
      </c>
      <c r="Q444" s="72">
        <f t="shared" si="65"/>
        <v>3817564</v>
      </c>
      <c r="R444" s="129">
        <f t="shared" si="66"/>
        <v>3817564</v>
      </c>
      <c r="S444" s="204" t="e">
        <f t="shared" si="62"/>
        <v>#REF!</v>
      </c>
      <c r="T444" s="125"/>
      <c r="U444" s="126">
        <f t="shared" si="61"/>
        <v>396</v>
      </c>
      <c r="V444" s="127">
        <f t="shared" si="50"/>
        <v>45291</v>
      </c>
      <c r="W444" s="128">
        <f>VLOOKUP(V444,IPC!$B$9:$D$855,3,2)</f>
        <v>137.72</v>
      </c>
      <c r="X444" s="128">
        <f>VLOOKUP(O444,IPC!$B$9:$D$855,3,1)</f>
        <v>124.46</v>
      </c>
      <c r="Z444" s="67" t="s">
        <v>1972</v>
      </c>
    </row>
    <row r="445" spans="1:26" s="67" customFormat="1" x14ac:dyDescent="0.25">
      <c r="A445" s="67" t="s">
        <v>76</v>
      </c>
      <c r="B445" s="134" t="s">
        <v>2237</v>
      </c>
      <c r="C445" s="224">
        <v>27</v>
      </c>
      <c r="D445" s="296" t="s">
        <v>463</v>
      </c>
      <c r="E445" s="288">
        <v>890101815</v>
      </c>
      <c r="F445" s="83" t="s">
        <v>527</v>
      </c>
      <c r="G445" s="121" t="s">
        <v>239</v>
      </c>
      <c r="H445" s="121" t="s">
        <v>590</v>
      </c>
      <c r="I445" s="69" t="s">
        <v>248</v>
      </c>
      <c r="J445" s="77" t="s">
        <v>217</v>
      </c>
      <c r="K445" s="121" t="s">
        <v>831</v>
      </c>
      <c r="L445" s="87">
        <v>107085</v>
      </c>
      <c r="M445" s="72">
        <v>4904500</v>
      </c>
      <c r="N445" s="66">
        <f t="shared" si="63"/>
        <v>4904500</v>
      </c>
      <c r="O445" s="137">
        <v>44908</v>
      </c>
      <c r="P445" s="72">
        <f t="shared" si="64"/>
        <v>5359420</v>
      </c>
      <c r="Q445" s="72">
        <f t="shared" si="65"/>
        <v>5359420</v>
      </c>
      <c r="R445" s="129">
        <f t="shared" si="66"/>
        <v>5359420</v>
      </c>
      <c r="S445" s="204" t="e">
        <f t="shared" si="62"/>
        <v>#REF!</v>
      </c>
      <c r="T445" s="125"/>
      <c r="U445" s="126">
        <f t="shared" si="61"/>
        <v>383</v>
      </c>
      <c r="V445" s="127">
        <f t="shared" si="50"/>
        <v>45291</v>
      </c>
      <c r="W445" s="128">
        <f>VLOOKUP(V445,IPC!$B$9:$D$855,3,2)</f>
        <v>137.72</v>
      </c>
      <c r="X445" s="128">
        <f>VLOOKUP(O445,IPC!$B$9:$D$855,3,1)</f>
        <v>126.03</v>
      </c>
      <c r="Z445" s="67" t="s">
        <v>1973</v>
      </c>
    </row>
    <row r="446" spans="1:26" s="67" customFormat="1" x14ac:dyDescent="0.25">
      <c r="A446" s="67" t="s">
        <v>76</v>
      </c>
      <c r="B446" s="134" t="s">
        <v>2237</v>
      </c>
      <c r="C446" s="224">
        <v>27</v>
      </c>
      <c r="D446" s="296" t="s">
        <v>463</v>
      </c>
      <c r="E446" s="288">
        <v>890101815</v>
      </c>
      <c r="F446" s="83" t="s">
        <v>527</v>
      </c>
      <c r="G446" s="121" t="s">
        <v>239</v>
      </c>
      <c r="H446" s="121" t="s">
        <v>590</v>
      </c>
      <c r="I446" s="69" t="s">
        <v>248</v>
      </c>
      <c r="J446" s="77" t="s">
        <v>217</v>
      </c>
      <c r="K446" s="121" t="s">
        <v>832</v>
      </c>
      <c r="L446" s="87">
        <v>107810</v>
      </c>
      <c r="M446" s="72">
        <v>3450000</v>
      </c>
      <c r="N446" s="66">
        <f t="shared" si="63"/>
        <v>3450000</v>
      </c>
      <c r="O446" s="137">
        <v>44927</v>
      </c>
      <c r="P446" s="72">
        <f t="shared" si="64"/>
        <v>3704171</v>
      </c>
      <c r="Q446" s="72">
        <f t="shared" si="65"/>
        <v>3704171</v>
      </c>
      <c r="R446" s="129">
        <f t="shared" si="66"/>
        <v>3704171</v>
      </c>
      <c r="S446" s="204" t="e">
        <f t="shared" si="62"/>
        <v>#REF!</v>
      </c>
      <c r="T446" s="125"/>
      <c r="U446" s="126">
        <f t="shared" si="61"/>
        <v>364</v>
      </c>
      <c r="V446" s="127">
        <f t="shared" si="50"/>
        <v>45291</v>
      </c>
      <c r="W446" s="128">
        <f>VLOOKUP(V446,IPC!$B$9:$D$855,3,2)</f>
        <v>137.72</v>
      </c>
      <c r="X446" s="128">
        <f>VLOOKUP(O446,IPC!$B$9:$D$855,3,1)</f>
        <v>128.27000000000001</v>
      </c>
      <c r="Z446" s="67" t="s">
        <v>1974</v>
      </c>
    </row>
    <row r="447" spans="1:26" s="67" customFormat="1" x14ac:dyDescent="0.25">
      <c r="A447" s="67" t="s">
        <v>76</v>
      </c>
      <c r="B447" s="134" t="s">
        <v>2237</v>
      </c>
      <c r="C447" s="224">
        <v>27</v>
      </c>
      <c r="D447" s="296" t="s">
        <v>463</v>
      </c>
      <c r="E447" s="288">
        <v>890101815</v>
      </c>
      <c r="F447" s="83" t="s">
        <v>527</v>
      </c>
      <c r="G447" s="121" t="s">
        <v>239</v>
      </c>
      <c r="H447" s="121" t="s">
        <v>590</v>
      </c>
      <c r="I447" s="69" t="s">
        <v>248</v>
      </c>
      <c r="J447" s="77" t="s">
        <v>217</v>
      </c>
      <c r="K447" s="121" t="s">
        <v>833</v>
      </c>
      <c r="L447" s="87">
        <v>107813</v>
      </c>
      <c r="M447" s="72">
        <v>3600000</v>
      </c>
      <c r="N447" s="66">
        <f t="shared" si="63"/>
        <v>3600000</v>
      </c>
      <c r="O447" s="137">
        <v>44927</v>
      </c>
      <c r="P447" s="72">
        <f t="shared" si="64"/>
        <v>3865222</v>
      </c>
      <c r="Q447" s="72">
        <f t="shared" si="65"/>
        <v>3865222</v>
      </c>
      <c r="R447" s="129">
        <f t="shared" si="66"/>
        <v>3865222</v>
      </c>
      <c r="S447" s="204" t="e">
        <f t="shared" si="62"/>
        <v>#REF!</v>
      </c>
      <c r="T447" s="125"/>
      <c r="U447" s="126">
        <f t="shared" si="61"/>
        <v>364</v>
      </c>
      <c r="V447" s="127">
        <f t="shared" si="50"/>
        <v>45291</v>
      </c>
      <c r="W447" s="128">
        <f>VLOOKUP(V447,IPC!$B$9:$D$855,3,2)</f>
        <v>137.72</v>
      </c>
      <c r="X447" s="128">
        <f>VLOOKUP(O447,IPC!$B$9:$D$855,3,1)</f>
        <v>128.27000000000001</v>
      </c>
      <c r="Z447" s="67" t="s">
        <v>1974</v>
      </c>
    </row>
    <row r="448" spans="1:26" s="67" customFormat="1" x14ac:dyDescent="0.25">
      <c r="A448" s="67" t="s">
        <v>76</v>
      </c>
      <c r="B448" s="134" t="s">
        <v>2237</v>
      </c>
      <c r="C448" s="224">
        <v>27</v>
      </c>
      <c r="D448" s="296" t="s">
        <v>463</v>
      </c>
      <c r="E448" s="288">
        <v>890101815</v>
      </c>
      <c r="F448" s="83" t="s">
        <v>527</v>
      </c>
      <c r="G448" s="121" t="s">
        <v>239</v>
      </c>
      <c r="H448" s="121" t="s">
        <v>590</v>
      </c>
      <c r="I448" s="69" t="s">
        <v>248</v>
      </c>
      <c r="J448" s="77" t="s">
        <v>217</v>
      </c>
      <c r="K448" s="121" t="s">
        <v>834</v>
      </c>
      <c r="L448" s="87">
        <v>107818</v>
      </c>
      <c r="M448" s="72">
        <v>4721050</v>
      </c>
      <c r="N448" s="66">
        <f t="shared" si="63"/>
        <v>4721050</v>
      </c>
      <c r="O448" s="137">
        <v>44927</v>
      </c>
      <c r="P448" s="72">
        <f t="shared" si="64"/>
        <v>5068863</v>
      </c>
      <c r="Q448" s="72">
        <f t="shared" si="65"/>
        <v>5068863</v>
      </c>
      <c r="R448" s="129">
        <f t="shared" si="66"/>
        <v>5068863</v>
      </c>
      <c r="S448" s="204" t="e">
        <f t="shared" si="62"/>
        <v>#REF!</v>
      </c>
      <c r="T448" s="125"/>
      <c r="U448" s="126">
        <f t="shared" si="61"/>
        <v>364</v>
      </c>
      <c r="V448" s="127">
        <f t="shared" ref="V448:V511" si="67">+$U$7</f>
        <v>45291</v>
      </c>
      <c r="W448" s="128">
        <f>VLOOKUP(V448,IPC!$B$9:$D$855,3,2)</f>
        <v>137.72</v>
      </c>
      <c r="X448" s="128">
        <f>VLOOKUP(O448,IPC!$B$9:$D$855,3,1)</f>
        <v>128.27000000000001</v>
      </c>
      <c r="Z448" s="67" t="s">
        <v>1974</v>
      </c>
    </row>
    <row r="449" spans="1:26" s="67" customFormat="1" x14ac:dyDescent="0.25">
      <c r="A449" s="67" t="s">
        <v>76</v>
      </c>
      <c r="B449" s="134" t="s">
        <v>2237</v>
      </c>
      <c r="C449" s="224">
        <v>27</v>
      </c>
      <c r="D449" s="296" t="s">
        <v>463</v>
      </c>
      <c r="E449" s="288">
        <v>890101815</v>
      </c>
      <c r="F449" s="83" t="s">
        <v>527</v>
      </c>
      <c r="G449" s="121" t="s">
        <v>239</v>
      </c>
      <c r="H449" s="121" t="s">
        <v>590</v>
      </c>
      <c r="I449" s="69" t="s">
        <v>248</v>
      </c>
      <c r="J449" s="77" t="s">
        <v>217</v>
      </c>
      <c r="K449" s="121" t="s">
        <v>835</v>
      </c>
      <c r="L449" s="87">
        <v>108223</v>
      </c>
      <c r="M449" s="72">
        <v>3600000</v>
      </c>
      <c r="N449" s="66">
        <f t="shared" si="63"/>
        <v>3600000</v>
      </c>
      <c r="O449" s="137">
        <v>44931</v>
      </c>
      <c r="P449" s="72">
        <f t="shared" si="64"/>
        <v>3865222</v>
      </c>
      <c r="Q449" s="72">
        <f t="shared" si="65"/>
        <v>3865222</v>
      </c>
      <c r="R449" s="129">
        <f t="shared" si="66"/>
        <v>3865222</v>
      </c>
      <c r="S449" s="204" t="e">
        <f t="shared" si="62"/>
        <v>#REF!</v>
      </c>
      <c r="T449" s="125"/>
      <c r="U449" s="126">
        <f t="shared" si="61"/>
        <v>360</v>
      </c>
      <c r="V449" s="127">
        <f t="shared" si="67"/>
        <v>45291</v>
      </c>
      <c r="W449" s="128">
        <f>VLOOKUP(V449,IPC!$B$9:$D$855,3,2)</f>
        <v>137.72</v>
      </c>
      <c r="X449" s="128">
        <f>VLOOKUP(O449,IPC!$B$9:$D$855,3,1)</f>
        <v>128.27000000000001</v>
      </c>
      <c r="Z449" s="67" t="s">
        <v>2063</v>
      </c>
    </row>
    <row r="450" spans="1:26" s="67" customFormat="1" x14ac:dyDescent="0.25">
      <c r="A450" s="67" t="s">
        <v>76</v>
      </c>
      <c r="B450" s="134" t="s">
        <v>2237</v>
      </c>
      <c r="C450" s="224">
        <v>27</v>
      </c>
      <c r="D450" s="296" t="s">
        <v>463</v>
      </c>
      <c r="E450" s="288">
        <v>890101815</v>
      </c>
      <c r="F450" s="83" t="s">
        <v>527</v>
      </c>
      <c r="G450" s="121" t="s">
        <v>239</v>
      </c>
      <c r="H450" s="121" t="s">
        <v>590</v>
      </c>
      <c r="I450" s="69" t="s">
        <v>248</v>
      </c>
      <c r="J450" s="77" t="s">
        <v>217</v>
      </c>
      <c r="K450" s="121" t="s">
        <v>836</v>
      </c>
      <c r="L450" s="87">
        <v>108279</v>
      </c>
      <c r="M450" s="72">
        <v>3683550</v>
      </c>
      <c r="N450" s="66">
        <f t="shared" si="63"/>
        <v>3683550</v>
      </c>
      <c r="O450" s="137">
        <v>44934</v>
      </c>
      <c r="P450" s="72">
        <f t="shared" si="64"/>
        <v>3954927</v>
      </c>
      <c r="Q450" s="72">
        <f t="shared" si="65"/>
        <v>3954927</v>
      </c>
      <c r="R450" s="129">
        <f t="shared" si="66"/>
        <v>3954927</v>
      </c>
      <c r="S450" s="204" t="e">
        <f t="shared" si="62"/>
        <v>#REF!</v>
      </c>
      <c r="T450" s="125"/>
      <c r="U450" s="126">
        <f t="shared" si="61"/>
        <v>357</v>
      </c>
      <c r="V450" s="127">
        <f t="shared" si="67"/>
        <v>45291</v>
      </c>
      <c r="W450" s="128">
        <f>VLOOKUP(V450,IPC!$B$9:$D$855,3,2)</f>
        <v>137.72</v>
      </c>
      <c r="X450" s="128">
        <f>VLOOKUP(O450,IPC!$B$9:$D$855,3,1)</f>
        <v>128.27000000000001</v>
      </c>
      <c r="Z450" s="67" t="s">
        <v>2020</v>
      </c>
    </row>
    <row r="451" spans="1:26" s="67" customFormat="1" x14ac:dyDescent="0.25">
      <c r="A451" s="67" t="s">
        <v>76</v>
      </c>
      <c r="B451" s="134" t="s">
        <v>2237</v>
      </c>
      <c r="C451" s="224">
        <v>27</v>
      </c>
      <c r="D451" s="296" t="s">
        <v>463</v>
      </c>
      <c r="E451" s="288">
        <v>890101815</v>
      </c>
      <c r="F451" s="83" t="s">
        <v>527</v>
      </c>
      <c r="G451" s="121" t="s">
        <v>239</v>
      </c>
      <c r="H451" s="121" t="s">
        <v>590</v>
      </c>
      <c r="I451" s="69" t="s">
        <v>248</v>
      </c>
      <c r="J451" s="77" t="s">
        <v>217</v>
      </c>
      <c r="K451" s="121" t="s">
        <v>837</v>
      </c>
      <c r="L451" s="87">
        <v>108296</v>
      </c>
      <c r="M451" s="72">
        <v>3600000</v>
      </c>
      <c r="N451" s="66">
        <f t="shared" si="63"/>
        <v>3600000</v>
      </c>
      <c r="O451" s="137">
        <v>44934</v>
      </c>
      <c r="P451" s="72">
        <f t="shared" si="64"/>
        <v>3865222</v>
      </c>
      <c r="Q451" s="72">
        <f t="shared" si="65"/>
        <v>3865222</v>
      </c>
      <c r="R451" s="129">
        <f t="shared" si="66"/>
        <v>3865222</v>
      </c>
      <c r="S451" s="204" t="e">
        <f t="shared" si="62"/>
        <v>#REF!</v>
      </c>
      <c r="T451" s="125"/>
      <c r="U451" s="126">
        <f t="shared" si="61"/>
        <v>357</v>
      </c>
      <c r="V451" s="127">
        <f t="shared" si="67"/>
        <v>45291</v>
      </c>
      <c r="W451" s="128">
        <f>VLOOKUP(V451,IPC!$B$9:$D$855,3,2)</f>
        <v>137.72</v>
      </c>
      <c r="X451" s="128">
        <f>VLOOKUP(O451,IPC!$B$9:$D$855,3,1)</f>
        <v>128.27000000000001</v>
      </c>
      <c r="Z451" s="67" t="s">
        <v>2020</v>
      </c>
    </row>
    <row r="452" spans="1:26" s="67" customFormat="1" x14ac:dyDescent="0.25">
      <c r="A452" s="67" t="s">
        <v>76</v>
      </c>
      <c r="B452" s="134" t="s">
        <v>2237</v>
      </c>
      <c r="C452" s="224">
        <v>27</v>
      </c>
      <c r="D452" s="296" t="s">
        <v>463</v>
      </c>
      <c r="E452" s="288">
        <v>890101815</v>
      </c>
      <c r="F452" s="83" t="s">
        <v>527</v>
      </c>
      <c r="G452" s="121" t="s">
        <v>239</v>
      </c>
      <c r="H452" s="121" t="s">
        <v>590</v>
      </c>
      <c r="I452" s="69" t="s">
        <v>248</v>
      </c>
      <c r="J452" s="77" t="s">
        <v>217</v>
      </c>
      <c r="K452" s="121" t="s">
        <v>838</v>
      </c>
      <c r="L452" s="87">
        <v>108573</v>
      </c>
      <c r="M452" s="72">
        <v>3450000</v>
      </c>
      <c r="N452" s="66">
        <f t="shared" si="63"/>
        <v>3450000</v>
      </c>
      <c r="O452" s="137">
        <v>44942</v>
      </c>
      <c r="P452" s="72">
        <f t="shared" si="64"/>
        <v>3704171</v>
      </c>
      <c r="Q452" s="72">
        <f t="shared" si="65"/>
        <v>3704171</v>
      </c>
      <c r="R452" s="129">
        <f t="shared" si="66"/>
        <v>3704171</v>
      </c>
      <c r="S452" s="204" t="e">
        <f t="shared" si="62"/>
        <v>#REF!</v>
      </c>
      <c r="T452" s="125"/>
      <c r="U452" s="126">
        <f t="shared" si="61"/>
        <v>349</v>
      </c>
      <c r="V452" s="127">
        <f t="shared" si="67"/>
        <v>45291</v>
      </c>
      <c r="W452" s="128">
        <f>VLOOKUP(V452,IPC!$B$9:$D$855,3,2)</f>
        <v>137.72</v>
      </c>
      <c r="X452" s="128">
        <f>VLOOKUP(O452,IPC!$B$9:$D$855,3,1)</f>
        <v>128.27000000000001</v>
      </c>
      <c r="Z452" s="67" t="s">
        <v>2064</v>
      </c>
    </row>
    <row r="453" spans="1:26" s="67" customFormat="1" x14ac:dyDescent="0.25">
      <c r="A453" s="67" t="s">
        <v>76</v>
      </c>
      <c r="B453" s="134" t="s">
        <v>2237</v>
      </c>
      <c r="C453" s="224">
        <v>27</v>
      </c>
      <c r="D453" s="296" t="s">
        <v>463</v>
      </c>
      <c r="E453" s="288">
        <v>890101815</v>
      </c>
      <c r="F453" s="83" t="s">
        <v>527</v>
      </c>
      <c r="G453" s="121" t="s">
        <v>239</v>
      </c>
      <c r="H453" s="121" t="s">
        <v>590</v>
      </c>
      <c r="I453" s="69" t="s">
        <v>248</v>
      </c>
      <c r="J453" s="77" t="s">
        <v>217</v>
      </c>
      <c r="K453" s="121" t="s">
        <v>839</v>
      </c>
      <c r="L453" s="87">
        <v>109118</v>
      </c>
      <c r="M453" s="72">
        <v>3600000</v>
      </c>
      <c r="N453" s="66">
        <f t="shared" si="63"/>
        <v>3600000</v>
      </c>
      <c r="O453" s="137">
        <v>44956</v>
      </c>
      <c r="P453" s="72">
        <f t="shared" si="64"/>
        <v>3865222</v>
      </c>
      <c r="Q453" s="72">
        <f t="shared" si="65"/>
        <v>3865222</v>
      </c>
      <c r="R453" s="129">
        <f t="shared" si="66"/>
        <v>3865222</v>
      </c>
      <c r="S453" s="204" t="e">
        <f t="shared" si="62"/>
        <v>#REF!</v>
      </c>
      <c r="T453" s="125"/>
      <c r="U453" s="126">
        <f t="shared" si="61"/>
        <v>335</v>
      </c>
      <c r="V453" s="127">
        <f t="shared" si="67"/>
        <v>45291</v>
      </c>
      <c r="W453" s="128">
        <f>VLOOKUP(V453,IPC!$B$9:$D$855,3,2)</f>
        <v>137.72</v>
      </c>
      <c r="X453" s="128">
        <f>VLOOKUP(O453,IPC!$B$9:$D$855,3,1)</f>
        <v>128.27000000000001</v>
      </c>
      <c r="Z453" s="67" t="s">
        <v>2065</v>
      </c>
    </row>
    <row r="454" spans="1:26" s="67" customFormat="1" x14ac:dyDescent="0.25">
      <c r="A454" s="67" t="s">
        <v>76</v>
      </c>
      <c r="B454" s="134" t="s">
        <v>2237</v>
      </c>
      <c r="C454" s="224">
        <v>27</v>
      </c>
      <c r="D454" s="296" t="s">
        <v>463</v>
      </c>
      <c r="E454" s="288">
        <v>890101815</v>
      </c>
      <c r="F454" s="83" t="s">
        <v>527</v>
      </c>
      <c r="G454" s="121" t="s">
        <v>239</v>
      </c>
      <c r="H454" s="121" t="s">
        <v>590</v>
      </c>
      <c r="I454" s="69" t="s">
        <v>248</v>
      </c>
      <c r="J454" s="77" t="s">
        <v>217</v>
      </c>
      <c r="K454" s="121" t="s">
        <v>840</v>
      </c>
      <c r="L454" s="87">
        <v>109123</v>
      </c>
      <c r="M454" s="72">
        <v>4953671</v>
      </c>
      <c r="N454" s="66">
        <f t="shared" si="63"/>
        <v>4953671</v>
      </c>
      <c r="O454" s="137">
        <v>44956</v>
      </c>
      <c r="P454" s="72">
        <f t="shared" si="64"/>
        <v>5318621</v>
      </c>
      <c r="Q454" s="72">
        <f t="shared" si="65"/>
        <v>5318621</v>
      </c>
      <c r="R454" s="129">
        <f t="shared" si="66"/>
        <v>5318621</v>
      </c>
      <c r="S454" s="204" t="e">
        <f t="shared" si="62"/>
        <v>#REF!</v>
      </c>
      <c r="T454" s="125"/>
      <c r="U454" s="126">
        <f t="shared" si="61"/>
        <v>335</v>
      </c>
      <c r="V454" s="127">
        <f t="shared" si="67"/>
        <v>45291</v>
      </c>
      <c r="W454" s="128">
        <f>VLOOKUP(V454,IPC!$B$9:$D$855,3,2)</f>
        <v>137.72</v>
      </c>
      <c r="X454" s="128">
        <f>VLOOKUP(O454,IPC!$B$9:$D$855,3,1)</f>
        <v>128.27000000000001</v>
      </c>
      <c r="Z454" s="67" t="s">
        <v>2065</v>
      </c>
    </row>
    <row r="455" spans="1:26" s="67" customFormat="1" x14ac:dyDescent="0.25">
      <c r="A455" s="67" t="s">
        <v>76</v>
      </c>
      <c r="B455" s="134" t="s">
        <v>2237</v>
      </c>
      <c r="C455" s="224">
        <v>27</v>
      </c>
      <c r="D455" s="296" t="s">
        <v>463</v>
      </c>
      <c r="E455" s="288">
        <v>890101815</v>
      </c>
      <c r="F455" s="83" t="s">
        <v>527</v>
      </c>
      <c r="G455" s="121" t="s">
        <v>239</v>
      </c>
      <c r="H455" s="121" t="s">
        <v>590</v>
      </c>
      <c r="I455" s="69" t="s">
        <v>248</v>
      </c>
      <c r="J455" s="77" t="s">
        <v>217</v>
      </c>
      <c r="K455" s="121" t="s">
        <v>841</v>
      </c>
      <c r="L455" s="87">
        <v>109736</v>
      </c>
      <c r="M455" s="72">
        <v>4721050</v>
      </c>
      <c r="N455" s="66">
        <f t="shared" si="63"/>
        <v>4721050</v>
      </c>
      <c r="O455" s="137">
        <v>44969</v>
      </c>
      <c r="P455" s="72">
        <f t="shared" si="64"/>
        <v>4986066</v>
      </c>
      <c r="Q455" s="72">
        <f t="shared" si="65"/>
        <v>4986066</v>
      </c>
      <c r="R455" s="129">
        <f t="shared" si="66"/>
        <v>4986066</v>
      </c>
      <c r="S455" s="204" t="e">
        <f t="shared" si="62"/>
        <v>#REF!</v>
      </c>
      <c r="T455" s="125"/>
      <c r="U455" s="126">
        <f t="shared" si="61"/>
        <v>322</v>
      </c>
      <c r="V455" s="127">
        <f t="shared" si="67"/>
        <v>45291</v>
      </c>
      <c r="W455" s="128">
        <f>VLOOKUP(V455,IPC!$B$9:$D$855,3,2)</f>
        <v>137.72</v>
      </c>
      <c r="X455" s="128">
        <f>VLOOKUP(O455,IPC!$B$9:$D$855,3,1)</f>
        <v>130.4</v>
      </c>
      <c r="Z455" s="67" t="s">
        <v>2066</v>
      </c>
    </row>
    <row r="456" spans="1:26" s="67" customFormat="1" x14ac:dyDescent="0.25">
      <c r="A456" s="67" t="s">
        <v>76</v>
      </c>
      <c r="B456" s="134" t="s">
        <v>2237</v>
      </c>
      <c r="C456" s="224">
        <v>27</v>
      </c>
      <c r="D456" s="298" t="s">
        <v>463</v>
      </c>
      <c r="E456" s="288">
        <v>890101815</v>
      </c>
      <c r="F456" s="83" t="s">
        <v>527</v>
      </c>
      <c r="G456" s="121" t="s">
        <v>239</v>
      </c>
      <c r="H456" s="121" t="s">
        <v>590</v>
      </c>
      <c r="I456" s="69" t="s">
        <v>248</v>
      </c>
      <c r="J456" s="77" t="s">
        <v>217</v>
      </c>
      <c r="K456" s="121" t="s">
        <v>842</v>
      </c>
      <c r="L456" s="87">
        <v>109737</v>
      </c>
      <c r="M456" s="72">
        <v>3450000</v>
      </c>
      <c r="N456" s="66">
        <f t="shared" si="63"/>
        <v>3450000</v>
      </c>
      <c r="O456" s="137">
        <v>44969</v>
      </c>
      <c r="P456" s="72">
        <f t="shared" si="64"/>
        <v>3643666</v>
      </c>
      <c r="Q456" s="72">
        <f t="shared" si="65"/>
        <v>3643666</v>
      </c>
      <c r="R456" s="129">
        <f t="shared" si="66"/>
        <v>3643666</v>
      </c>
      <c r="S456" s="204" t="e">
        <f t="shared" si="62"/>
        <v>#REF!</v>
      </c>
      <c r="T456" s="125"/>
      <c r="U456" s="126">
        <f t="shared" si="61"/>
        <v>322</v>
      </c>
      <c r="V456" s="127">
        <f t="shared" si="67"/>
        <v>45291</v>
      </c>
      <c r="W456" s="128">
        <f>VLOOKUP(V456,IPC!$B$9:$D$855,3,2)</f>
        <v>137.72</v>
      </c>
      <c r="X456" s="128">
        <f>VLOOKUP(O456,IPC!$B$9:$D$855,3,1)</f>
        <v>130.4</v>
      </c>
      <c r="Z456" s="67" t="s">
        <v>2066</v>
      </c>
    </row>
    <row r="457" spans="1:26" s="67" customFormat="1" x14ac:dyDescent="0.25">
      <c r="A457" s="67" t="s">
        <v>76</v>
      </c>
      <c r="B457" s="134" t="s">
        <v>2237</v>
      </c>
      <c r="C457" s="224">
        <v>27</v>
      </c>
      <c r="D457" s="296" t="s">
        <v>463</v>
      </c>
      <c r="E457" s="288">
        <v>890101815</v>
      </c>
      <c r="F457" s="83" t="s">
        <v>527</v>
      </c>
      <c r="G457" s="121" t="s">
        <v>239</v>
      </c>
      <c r="H457" s="121" t="s">
        <v>590</v>
      </c>
      <c r="I457" s="69" t="s">
        <v>248</v>
      </c>
      <c r="J457" s="77" t="s">
        <v>217</v>
      </c>
      <c r="K457" s="121" t="s">
        <v>843</v>
      </c>
      <c r="L457" s="87">
        <v>109738</v>
      </c>
      <c r="M457" s="72">
        <v>4009300</v>
      </c>
      <c r="N457" s="66">
        <f t="shared" si="63"/>
        <v>4009300</v>
      </c>
      <c r="O457" s="137">
        <v>44969</v>
      </c>
      <c r="P457" s="72">
        <f t="shared" si="64"/>
        <v>4234362</v>
      </c>
      <c r="Q457" s="72">
        <f t="shared" si="65"/>
        <v>4234362</v>
      </c>
      <c r="R457" s="129">
        <f t="shared" si="66"/>
        <v>4234362</v>
      </c>
      <c r="S457" s="204" t="e">
        <f t="shared" si="62"/>
        <v>#REF!</v>
      </c>
      <c r="T457" s="125"/>
      <c r="U457" s="126">
        <f t="shared" si="61"/>
        <v>322</v>
      </c>
      <c r="V457" s="127">
        <f t="shared" si="67"/>
        <v>45291</v>
      </c>
      <c r="W457" s="128">
        <f>VLOOKUP(V457,IPC!$B$9:$D$855,3,2)</f>
        <v>137.72</v>
      </c>
      <c r="X457" s="128">
        <f>VLOOKUP(O457,IPC!$B$9:$D$855,3,1)</f>
        <v>130.4</v>
      </c>
      <c r="Z457" s="67" t="s">
        <v>2066</v>
      </c>
    </row>
    <row r="458" spans="1:26" s="67" customFormat="1" x14ac:dyDescent="0.25">
      <c r="A458" s="67" t="s">
        <v>76</v>
      </c>
      <c r="B458" s="134" t="s">
        <v>2237</v>
      </c>
      <c r="C458" s="224">
        <v>27</v>
      </c>
      <c r="D458" s="296" t="s">
        <v>463</v>
      </c>
      <c r="E458" s="288">
        <v>890101815</v>
      </c>
      <c r="F458" s="83" t="s">
        <v>527</v>
      </c>
      <c r="G458" s="121" t="s">
        <v>239</v>
      </c>
      <c r="H458" s="121" t="s">
        <v>590</v>
      </c>
      <c r="I458" s="69" t="s">
        <v>248</v>
      </c>
      <c r="J458" s="77" t="s">
        <v>217</v>
      </c>
      <c r="K458" s="121" t="s">
        <v>844</v>
      </c>
      <c r="L458" s="87">
        <v>109925</v>
      </c>
      <c r="M458" s="72">
        <v>792750</v>
      </c>
      <c r="N458" s="66">
        <f t="shared" si="63"/>
        <v>792750</v>
      </c>
      <c r="O458" s="137">
        <v>44972</v>
      </c>
      <c r="P458" s="72">
        <f t="shared" si="64"/>
        <v>837251</v>
      </c>
      <c r="Q458" s="72">
        <f t="shared" si="65"/>
        <v>837251</v>
      </c>
      <c r="R458" s="129">
        <f t="shared" si="66"/>
        <v>837251</v>
      </c>
      <c r="S458" s="204" t="e">
        <f t="shared" si="62"/>
        <v>#REF!</v>
      </c>
      <c r="T458" s="125"/>
      <c r="U458" s="126">
        <f t="shared" si="61"/>
        <v>319</v>
      </c>
      <c r="V458" s="127">
        <f t="shared" si="67"/>
        <v>45291</v>
      </c>
      <c r="W458" s="128">
        <f>VLOOKUP(V458,IPC!$B$9:$D$855,3,2)</f>
        <v>137.72</v>
      </c>
      <c r="X458" s="128">
        <f>VLOOKUP(O458,IPC!$B$9:$D$855,3,1)</f>
        <v>130.4</v>
      </c>
      <c r="Z458" s="67" t="s">
        <v>2067</v>
      </c>
    </row>
    <row r="459" spans="1:26" s="67" customFormat="1" x14ac:dyDescent="0.25">
      <c r="A459" s="67" t="s">
        <v>76</v>
      </c>
      <c r="B459" s="134" t="s">
        <v>2237</v>
      </c>
      <c r="C459" s="224">
        <v>27</v>
      </c>
      <c r="D459" s="296" t="s">
        <v>463</v>
      </c>
      <c r="E459" s="288">
        <v>890101815</v>
      </c>
      <c r="F459" s="83" t="s">
        <v>527</v>
      </c>
      <c r="G459" s="121" t="s">
        <v>239</v>
      </c>
      <c r="H459" s="121" t="s">
        <v>590</v>
      </c>
      <c r="I459" s="69" t="s">
        <v>248</v>
      </c>
      <c r="J459" s="77" t="s">
        <v>217</v>
      </c>
      <c r="K459" s="121" t="s">
        <v>845</v>
      </c>
      <c r="L459" s="87">
        <v>110843</v>
      </c>
      <c r="M459" s="72">
        <v>3450000</v>
      </c>
      <c r="N459" s="66">
        <f t="shared" si="63"/>
        <v>3450000</v>
      </c>
      <c r="O459" s="137">
        <v>44994</v>
      </c>
      <c r="P459" s="72">
        <f t="shared" si="64"/>
        <v>3605783</v>
      </c>
      <c r="Q459" s="72">
        <f t="shared" si="65"/>
        <v>3605783</v>
      </c>
      <c r="R459" s="129">
        <f t="shared" si="66"/>
        <v>3605783</v>
      </c>
      <c r="S459" s="204" t="e">
        <f t="shared" si="62"/>
        <v>#REF!</v>
      </c>
      <c r="T459" s="125"/>
      <c r="U459" s="126">
        <f t="shared" si="61"/>
        <v>297</v>
      </c>
      <c r="V459" s="127">
        <f t="shared" si="67"/>
        <v>45291</v>
      </c>
      <c r="W459" s="128">
        <f>VLOOKUP(V459,IPC!$B$9:$D$855,3,2)</f>
        <v>137.72</v>
      </c>
      <c r="X459" s="128">
        <f>VLOOKUP(O459,IPC!$B$9:$D$855,3,1)</f>
        <v>131.77000000000001</v>
      </c>
      <c r="Z459" s="67" t="s">
        <v>2068</v>
      </c>
    </row>
    <row r="460" spans="1:26" s="67" customFormat="1" x14ac:dyDescent="0.25">
      <c r="A460" s="67" t="s">
        <v>76</v>
      </c>
      <c r="B460" s="134" t="s">
        <v>2237</v>
      </c>
      <c r="C460" s="224">
        <v>27</v>
      </c>
      <c r="D460" s="296" t="s">
        <v>463</v>
      </c>
      <c r="E460" s="288">
        <v>890101815</v>
      </c>
      <c r="F460" s="83" t="s">
        <v>527</v>
      </c>
      <c r="G460" s="121" t="s">
        <v>239</v>
      </c>
      <c r="H460" s="121" t="s">
        <v>590</v>
      </c>
      <c r="I460" s="69" t="s">
        <v>248</v>
      </c>
      <c r="J460" s="77" t="s">
        <v>217</v>
      </c>
      <c r="K460" s="121" t="s">
        <v>846</v>
      </c>
      <c r="L460" s="87">
        <v>111405</v>
      </c>
      <c r="M460" s="72">
        <v>3450000</v>
      </c>
      <c r="N460" s="66">
        <f t="shared" si="63"/>
        <v>3450000</v>
      </c>
      <c r="O460" s="137">
        <v>45006</v>
      </c>
      <c r="P460" s="72">
        <f t="shared" si="64"/>
        <v>3605783</v>
      </c>
      <c r="Q460" s="72">
        <f t="shared" si="65"/>
        <v>3605783</v>
      </c>
      <c r="R460" s="129">
        <f t="shared" si="66"/>
        <v>3605783</v>
      </c>
      <c r="S460" s="204" t="e">
        <f t="shared" si="62"/>
        <v>#REF!</v>
      </c>
      <c r="T460" s="125"/>
      <c r="U460" s="126">
        <f t="shared" si="61"/>
        <v>285</v>
      </c>
      <c r="V460" s="127">
        <f t="shared" si="67"/>
        <v>45291</v>
      </c>
      <c r="W460" s="128">
        <f>VLOOKUP(V460,IPC!$B$9:$D$855,3,2)</f>
        <v>137.72</v>
      </c>
      <c r="X460" s="128">
        <f>VLOOKUP(O460,IPC!$B$9:$D$855,3,1)</f>
        <v>131.77000000000001</v>
      </c>
      <c r="Z460" s="67" t="s">
        <v>2069</v>
      </c>
    </row>
    <row r="461" spans="1:26" s="67" customFormat="1" x14ac:dyDescent="0.25">
      <c r="A461" s="67" t="s">
        <v>76</v>
      </c>
      <c r="B461" s="134" t="s">
        <v>2237</v>
      </c>
      <c r="C461" s="224">
        <v>27</v>
      </c>
      <c r="D461" s="296" t="s">
        <v>463</v>
      </c>
      <c r="E461" s="288">
        <v>890101815</v>
      </c>
      <c r="F461" s="83" t="s">
        <v>527</v>
      </c>
      <c r="G461" s="121" t="s">
        <v>239</v>
      </c>
      <c r="H461" s="121" t="s">
        <v>590</v>
      </c>
      <c r="I461" s="69" t="s">
        <v>248</v>
      </c>
      <c r="J461" s="77" t="s">
        <v>217</v>
      </c>
      <c r="K461" s="121" t="s">
        <v>847</v>
      </c>
      <c r="L461" s="87">
        <v>25961</v>
      </c>
      <c r="M461" s="72">
        <v>5480550</v>
      </c>
      <c r="N461" s="66">
        <f t="shared" si="63"/>
        <v>5480550</v>
      </c>
      <c r="O461" s="137">
        <v>44882</v>
      </c>
      <c r="P461" s="72">
        <f t="shared" si="64"/>
        <v>6064449</v>
      </c>
      <c r="Q461" s="72">
        <f t="shared" si="65"/>
        <v>6064449</v>
      </c>
      <c r="R461" s="129">
        <f t="shared" si="66"/>
        <v>6064449</v>
      </c>
      <c r="S461" s="204" t="e">
        <f t="shared" si="62"/>
        <v>#REF!</v>
      </c>
      <c r="T461" s="125"/>
      <c r="U461" s="126">
        <f t="shared" si="61"/>
        <v>409</v>
      </c>
      <c r="V461" s="127">
        <f t="shared" si="67"/>
        <v>45291</v>
      </c>
      <c r="W461" s="128">
        <f>VLOOKUP(V461,IPC!$B$9:$D$855,3,2)</f>
        <v>137.72</v>
      </c>
      <c r="X461" s="128">
        <f>VLOOKUP(O461,IPC!$B$9:$D$855,3,1)</f>
        <v>124.46</v>
      </c>
      <c r="Z461" s="67" t="s">
        <v>2070</v>
      </c>
    </row>
    <row r="462" spans="1:26" s="67" customFormat="1" x14ac:dyDescent="0.25">
      <c r="A462" s="67" t="s">
        <v>76</v>
      </c>
      <c r="B462" s="134" t="s">
        <v>2237</v>
      </c>
      <c r="C462" s="224">
        <v>27</v>
      </c>
      <c r="D462" s="296" t="s">
        <v>463</v>
      </c>
      <c r="E462" s="288">
        <v>890101815</v>
      </c>
      <c r="F462" s="83" t="s">
        <v>527</v>
      </c>
      <c r="G462" s="121" t="s">
        <v>239</v>
      </c>
      <c r="H462" s="121" t="s">
        <v>590</v>
      </c>
      <c r="I462" s="69" t="s">
        <v>248</v>
      </c>
      <c r="J462" s="77" t="s">
        <v>217</v>
      </c>
      <c r="K462" s="121" t="s">
        <v>848</v>
      </c>
      <c r="L462" s="87">
        <v>29179</v>
      </c>
      <c r="M462" s="72">
        <v>1625147</v>
      </c>
      <c r="N462" s="66">
        <f t="shared" si="63"/>
        <v>1625147</v>
      </c>
      <c r="O462" s="137">
        <v>44805</v>
      </c>
      <c r="P462" s="72">
        <f t="shared" si="64"/>
        <v>1825126</v>
      </c>
      <c r="Q462" s="72">
        <f t="shared" si="65"/>
        <v>1825126</v>
      </c>
      <c r="R462" s="129">
        <f t="shared" si="66"/>
        <v>1825126</v>
      </c>
      <c r="S462" s="204" t="e">
        <f t="shared" si="62"/>
        <v>#REF!</v>
      </c>
      <c r="T462" s="125"/>
      <c r="U462" s="126">
        <f t="shared" si="61"/>
        <v>486</v>
      </c>
      <c r="V462" s="127">
        <f t="shared" si="67"/>
        <v>45291</v>
      </c>
      <c r="W462" s="128">
        <f>VLOOKUP(V462,IPC!$B$9:$D$855,3,2)</f>
        <v>137.72</v>
      </c>
      <c r="X462" s="128">
        <f>VLOOKUP(O462,IPC!$B$9:$D$855,3,1)</f>
        <v>122.63</v>
      </c>
      <c r="Z462" s="67" t="s">
        <v>2060</v>
      </c>
    </row>
    <row r="463" spans="1:26" s="67" customFormat="1" x14ac:dyDescent="0.25">
      <c r="A463" s="67" t="s">
        <v>76</v>
      </c>
      <c r="B463" s="134" t="s">
        <v>2237</v>
      </c>
      <c r="C463" s="224">
        <v>27</v>
      </c>
      <c r="D463" s="296" t="s">
        <v>463</v>
      </c>
      <c r="E463" s="288">
        <v>890101815</v>
      </c>
      <c r="F463" s="83" t="s">
        <v>527</v>
      </c>
      <c r="G463" s="121" t="s">
        <v>239</v>
      </c>
      <c r="H463" s="121" t="s">
        <v>590</v>
      </c>
      <c r="I463" s="69" t="s">
        <v>248</v>
      </c>
      <c r="J463" s="77" t="s">
        <v>217</v>
      </c>
      <c r="K463" s="121" t="s">
        <v>849</v>
      </c>
      <c r="L463" s="87">
        <v>29181</v>
      </c>
      <c r="M463" s="72">
        <v>14311942</v>
      </c>
      <c r="N463" s="66">
        <f t="shared" si="63"/>
        <v>14311942</v>
      </c>
      <c r="O463" s="137">
        <v>44805</v>
      </c>
      <c r="P463" s="72">
        <f t="shared" si="64"/>
        <v>16073071</v>
      </c>
      <c r="Q463" s="72">
        <f t="shared" si="65"/>
        <v>16073071</v>
      </c>
      <c r="R463" s="129">
        <f t="shared" si="66"/>
        <v>16073071</v>
      </c>
      <c r="S463" s="204" t="e">
        <f t="shared" si="62"/>
        <v>#REF!</v>
      </c>
      <c r="T463" s="125"/>
      <c r="U463" s="126">
        <f t="shared" si="61"/>
        <v>486</v>
      </c>
      <c r="V463" s="127">
        <f t="shared" si="67"/>
        <v>45291</v>
      </c>
      <c r="W463" s="128">
        <f>VLOOKUP(V463,IPC!$B$9:$D$855,3,2)</f>
        <v>137.72</v>
      </c>
      <c r="X463" s="128">
        <f>VLOOKUP(O463,IPC!$B$9:$D$855,3,1)</f>
        <v>122.63</v>
      </c>
      <c r="Z463" s="67" t="s">
        <v>2060</v>
      </c>
    </row>
    <row r="464" spans="1:26" s="67" customFormat="1" x14ac:dyDescent="0.25">
      <c r="A464" s="67" t="s">
        <v>76</v>
      </c>
      <c r="B464" s="134" t="s">
        <v>2237</v>
      </c>
      <c r="C464" s="224">
        <v>27</v>
      </c>
      <c r="D464" s="296" t="s">
        <v>463</v>
      </c>
      <c r="E464" s="288">
        <v>890101815</v>
      </c>
      <c r="F464" s="83" t="s">
        <v>527</v>
      </c>
      <c r="G464" s="121" t="s">
        <v>239</v>
      </c>
      <c r="H464" s="121" t="s">
        <v>590</v>
      </c>
      <c r="I464" s="69" t="s">
        <v>248</v>
      </c>
      <c r="J464" s="77" t="s">
        <v>217</v>
      </c>
      <c r="K464" s="121" t="s">
        <v>850</v>
      </c>
      <c r="L464" s="87">
        <v>29241</v>
      </c>
      <c r="M464" s="72">
        <v>8065100</v>
      </c>
      <c r="N464" s="66">
        <f t="shared" si="63"/>
        <v>8065100</v>
      </c>
      <c r="O464" s="137">
        <v>44810</v>
      </c>
      <c r="P464" s="72">
        <f t="shared" si="64"/>
        <v>9057535</v>
      </c>
      <c r="Q464" s="72">
        <f t="shared" si="65"/>
        <v>9057535</v>
      </c>
      <c r="R464" s="129">
        <f t="shared" si="66"/>
        <v>9057535</v>
      </c>
      <c r="S464" s="204" t="e">
        <f t="shared" si="62"/>
        <v>#REF!</v>
      </c>
      <c r="T464" s="125"/>
      <c r="U464" s="126">
        <f t="shared" si="61"/>
        <v>481</v>
      </c>
      <c r="V464" s="127">
        <f t="shared" si="67"/>
        <v>45291</v>
      </c>
      <c r="W464" s="128">
        <f>VLOOKUP(V464,IPC!$B$9:$D$855,3,2)</f>
        <v>137.72</v>
      </c>
      <c r="X464" s="128">
        <f>VLOOKUP(O464,IPC!$B$9:$D$855,3,1)</f>
        <v>122.63</v>
      </c>
      <c r="Z464" s="67" t="s">
        <v>2071</v>
      </c>
    </row>
    <row r="465" spans="1:26" s="67" customFormat="1" x14ac:dyDescent="0.25">
      <c r="A465" s="67" t="s">
        <v>76</v>
      </c>
      <c r="B465" s="134" t="s">
        <v>2237</v>
      </c>
      <c r="C465" s="224">
        <v>27</v>
      </c>
      <c r="D465" s="296" t="s">
        <v>463</v>
      </c>
      <c r="E465" s="288">
        <v>890101815</v>
      </c>
      <c r="F465" s="83" t="s">
        <v>527</v>
      </c>
      <c r="G465" s="121" t="s">
        <v>239</v>
      </c>
      <c r="H465" s="121" t="s">
        <v>590</v>
      </c>
      <c r="I465" s="69" t="s">
        <v>248</v>
      </c>
      <c r="J465" s="77" t="s">
        <v>217</v>
      </c>
      <c r="K465" s="121" t="s">
        <v>851</v>
      </c>
      <c r="L465" s="87">
        <v>29325</v>
      </c>
      <c r="M465" s="72">
        <v>3016293</v>
      </c>
      <c r="N465" s="66">
        <f t="shared" si="63"/>
        <v>3016293</v>
      </c>
      <c r="O465" s="137">
        <v>44816</v>
      </c>
      <c r="P465" s="72">
        <f t="shared" si="64"/>
        <v>3387457</v>
      </c>
      <c r="Q465" s="72">
        <f t="shared" si="65"/>
        <v>3387457</v>
      </c>
      <c r="R465" s="129">
        <f t="shared" si="66"/>
        <v>3387457</v>
      </c>
      <c r="S465" s="204" t="e">
        <f t="shared" si="62"/>
        <v>#REF!</v>
      </c>
      <c r="T465" s="125"/>
      <c r="U465" s="126">
        <f t="shared" si="61"/>
        <v>475</v>
      </c>
      <c r="V465" s="127">
        <f t="shared" si="67"/>
        <v>45291</v>
      </c>
      <c r="W465" s="128">
        <f>VLOOKUP(V465,IPC!$B$9:$D$855,3,2)</f>
        <v>137.72</v>
      </c>
      <c r="X465" s="128">
        <f>VLOOKUP(O465,IPC!$B$9:$D$855,3,1)</f>
        <v>122.63</v>
      </c>
      <c r="Z465" s="67" t="s">
        <v>2032</v>
      </c>
    </row>
    <row r="466" spans="1:26" s="67" customFormat="1" x14ac:dyDescent="0.25">
      <c r="A466" s="67" t="s">
        <v>76</v>
      </c>
      <c r="B466" s="134" t="s">
        <v>2237</v>
      </c>
      <c r="C466" s="224">
        <v>27</v>
      </c>
      <c r="D466" s="296" t="s">
        <v>463</v>
      </c>
      <c r="E466" s="288">
        <v>890101815</v>
      </c>
      <c r="F466" s="83" t="s">
        <v>527</v>
      </c>
      <c r="G466" s="121" t="s">
        <v>239</v>
      </c>
      <c r="H466" s="121" t="s">
        <v>590</v>
      </c>
      <c r="I466" s="69" t="s">
        <v>248</v>
      </c>
      <c r="J466" s="77" t="s">
        <v>217</v>
      </c>
      <c r="K466" s="121" t="s">
        <v>852</v>
      </c>
      <c r="L466" s="87">
        <v>29536</v>
      </c>
      <c r="M466" s="72">
        <v>6728022</v>
      </c>
      <c r="N466" s="66">
        <f t="shared" si="63"/>
        <v>6728022</v>
      </c>
      <c r="O466" s="137">
        <v>44837</v>
      </c>
      <c r="P466" s="72">
        <f t="shared" si="64"/>
        <v>7502090</v>
      </c>
      <c r="Q466" s="72">
        <f t="shared" si="65"/>
        <v>7502090</v>
      </c>
      <c r="R466" s="129">
        <f t="shared" si="66"/>
        <v>7502090</v>
      </c>
      <c r="S466" s="204" t="e">
        <f t="shared" si="62"/>
        <v>#REF!</v>
      </c>
      <c r="T466" s="125"/>
      <c r="U466" s="126">
        <f t="shared" si="61"/>
        <v>454</v>
      </c>
      <c r="V466" s="127">
        <f t="shared" si="67"/>
        <v>45291</v>
      </c>
      <c r="W466" s="128">
        <f>VLOOKUP(V466,IPC!$B$9:$D$855,3,2)</f>
        <v>137.72</v>
      </c>
      <c r="X466" s="128">
        <f>VLOOKUP(O466,IPC!$B$9:$D$855,3,1)</f>
        <v>123.51</v>
      </c>
      <c r="Z466" s="67" t="s">
        <v>1987</v>
      </c>
    </row>
    <row r="467" spans="1:26" s="67" customFormat="1" x14ac:dyDescent="0.25">
      <c r="A467" s="67" t="s">
        <v>76</v>
      </c>
      <c r="B467" s="134" t="s">
        <v>2237</v>
      </c>
      <c r="C467" s="224">
        <v>27</v>
      </c>
      <c r="D467" s="296" t="s">
        <v>463</v>
      </c>
      <c r="E467" s="288">
        <v>890101815</v>
      </c>
      <c r="F467" s="83" t="s">
        <v>527</v>
      </c>
      <c r="G467" s="121" t="s">
        <v>239</v>
      </c>
      <c r="H467" s="121" t="s">
        <v>590</v>
      </c>
      <c r="I467" s="69" t="s">
        <v>248</v>
      </c>
      <c r="J467" s="77" t="s">
        <v>217</v>
      </c>
      <c r="K467" s="121" t="s">
        <v>853</v>
      </c>
      <c r="L467" s="87">
        <v>29537</v>
      </c>
      <c r="M467" s="72">
        <v>6728022</v>
      </c>
      <c r="N467" s="66">
        <f t="shared" si="63"/>
        <v>6728022</v>
      </c>
      <c r="O467" s="137">
        <v>44837</v>
      </c>
      <c r="P467" s="72">
        <f t="shared" si="64"/>
        <v>7502090</v>
      </c>
      <c r="Q467" s="72">
        <f t="shared" si="65"/>
        <v>7502090</v>
      </c>
      <c r="R467" s="129">
        <f t="shared" si="66"/>
        <v>7502090</v>
      </c>
      <c r="S467" s="204" t="e">
        <f t="shared" si="62"/>
        <v>#REF!</v>
      </c>
      <c r="T467" s="125"/>
      <c r="U467" s="126">
        <f t="shared" si="61"/>
        <v>454</v>
      </c>
      <c r="V467" s="127">
        <f t="shared" si="67"/>
        <v>45291</v>
      </c>
      <c r="W467" s="128">
        <f>VLOOKUP(V467,IPC!$B$9:$D$855,3,2)</f>
        <v>137.72</v>
      </c>
      <c r="X467" s="128">
        <f>VLOOKUP(O467,IPC!$B$9:$D$855,3,1)</f>
        <v>123.51</v>
      </c>
      <c r="Z467" s="67" t="s">
        <v>1987</v>
      </c>
    </row>
    <row r="468" spans="1:26" s="67" customFormat="1" x14ac:dyDescent="0.25">
      <c r="A468" s="67" t="s">
        <v>76</v>
      </c>
      <c r="B468" s="134" t="s">
        <v>2237</v>
      </c>
      <c r="C468" s="224">
        <v>27</v>
      </c>
      <c r="D468" s="296" t="s">
        <v>463</v>
      </c>
      <c r="E468" s="288">
        <v>890101815</v>
      </c>
      <c r="F468" s="83" t="s">
        <v>527</v>
      </c>
      <c r="G468" s="121" t="s">
        <v>239</v>
      </c>
      <c r="H468" s="121" t="s">
        <v>590</v>
      </c>
      <c r="I468" s="69" t="s">
        <v>248</v>
      </c>
      <c r="J468" s="77" t="s">
        <v>217</v>
      </c>
      <c r="K468" s="121" t="s">
        <v>854</v>
      </c>
      <c r="L468" s="87">
        <v>29538</v>
      </c>
      <c r="M468" s="72">
        <v>1983906.5</v>
      </c>
      <c r="N468" s="66">
        <f t="shared" si="63"/>
        <v>1983906.5</v>
      </c>
      <c r="O468" s="137">
        <v>44837</v>
      </c>
      <c r="P468" s="72">
        <f t="shared" si="64"/>
        <v>2212158</v>
      </c>
      <c r="Q468" s="72">
        <f t="shared" si="65"/>
        <v>2212158</v>
      </c>
      <c r="R468" s="129">
        <f t="shared" si="66"/>
        <v>2212158</v>
      </c>
      <c r="S468" s="204" t="e">
        <f t="shared" si="62"/>
        <v>#REF!</v>
      </c>
      <c r="T468" s="125"/>
      <c r="U468" s="126">
        <f t="shared" si="61"/>
        <v>454</v>
      </c>
      <c r="V468" s="127">
        <f t="shared" si="67"/>
        <v>45291</v>
      </c>
      <c r="W468" s="128">
        <f>VLOOKUP(V468,IPC!$B$9:$D$855,3,2)</f>
        <v>137.72</v>
      </c>
      <c r="X468" s="128">
        <f>VLOOKUP(O468,IPC!$B$9:$D$855,3,1)</f>
        <v>123.51</v>
      </c>
      <c r="Z468" s="67" t="s">
        <v>1987</v>
      </c>
    </row>
    <row r="469" spans="1:26" s="67" customFormat="1" x14ac:dyDescent="0.25">
      <c r="A469" s="67" t="s">
        <v>76</v>
      </c>
      <c r="B469" s="134" t="s">
        <v>2237</v>
      </c>
      <c r="C469" s="224">
        <v>27</v>
      </c>
      <c r="D469" s="296" t="s">
        <v>463</v>
      </c>
      <c r="E469" s="288">
        <v>890101815</v>
      </c>
      <c r="F469" s="83" t="s">
        <v>527</v>
      </c>
      <c r="G469" s="121" t="s">
        <v>239</v>
      </c>
      <c r="H469" s="121" t="s">
        <v>590</v>
      </c>
      <c r="I469" s="69" t="s">
        <v>248</v>
      </c>
      <c r="J469" s="77" t="s">
        <v>217</v>
      </c>
      <c r="K469" s="121" t="s">
        <v>855</v>
      </c>
      <c r="L469" s="87">
        <v>29539</v>
      </c>
      <c r="M469" s="72">
        <v>1034076</v>
      </c>
      <c r="N469" s="66">
        <f t="shared" si="63"/>
        <v>1034076</v>
      </c>
      <c r="O469" s="137">
        <v>44837</v>
      </c>
      <c r="P469" s="72">
        <f t="shared" si="64"/>
        <v>1153048</v>
      </c>
      <c r="Q469" s="72">
        <f t="shared" si="65"/>
        <v>1153048</v>
      </c>
      <c r="R469" s="129">
        <f t="shared" si="66"/>
        <v>1153048</v>
      </c>
      <c r="S469" s="204" t="e">
        <f t="shared" si="62"/>
        <v>#REF!</v>
      </c>
      <c r="T469" s="125"/>
      <c r="U469" s="126">
        <f t="shared" si="61"/>
        <v>454</v>
      </c>
      <c r="V469" s="127">
        <f t="shared" si="67"/>
        <v>45291</v>
      </c>
      <c r="W469" s="128">
        <f>VLOOKUP(V469,IPC!$B$9:$D$855,3,2)</f>
        <v>137.72</v>
      </c>
      <c r="X469" s="128">
        <f>VLOOKUP(O469,IPC!$B$9:$D$855,3,1)</f>
        <v>123.51</v>
      </c>
      <c r="Z469" s="67" t="s">
        <v>1987</v>
      </c>
    </row>
    <row r="470" spans="1:26" s="67" customFormat="1" x14ac:dyDescent="0.25">
      <c r="A470" s="67" t="s">
        <v>76</v>
      </c>
      <c r="B470" s="134" t="s">
        <v>2237</v>
      </c>
      <c r="C470" s="224">
        <v>27</v>
      </c>
      <c r="D470" s="296" t="s">
        <v>463</v>
      </c>
      <c r="E470" s="288">
        <v>890101815</v>
      </c>
      <c r="F470" s="83" t="s">
        <v>527</v>
      </c>
      <c r="G470" s="121" t="s">
        <v>239</v>
      </c>
      <c r="H470" s="121" t="s">
        <v>590</v>
      </c>
      <c r="I470" s="69" t="s">
        <v>248</v>
      </c>
      <c r="J470" s="77" t="s">
        <v>217</v>
      </c>
      <c r="K470" s="121" t="s">
        <v>856</v>
      </c>
      <c r="L470" s="87">
        <v>29569</v>
      </c>
      <c r="M470" s="72">
        <v>9758342</v>
      </c>
      <c r="N470" s="66">
        <f t="shared" si="63"/>
        <v>9758342</v>
      </c>
      <c r="O470" s="137">
        <v>44838</v>
      </c>
      <c r="P470" s="72">
        <f t="shared" si="64"/>
        <v>10881053</v>
      </c>
      <c r="Q470" s="72">
        <f t="shared" si="65"/>
        <v>10881053</v>
      </c>
      <c r="R470" s="129">
        <f t="shared" si="66"/>
        <v>10881053</v>
      </c>
      <c r="S470" s="204" t="e">
        <f t="shared" si="62"/>
        <v>#REF!</v>
      </c>
      <c r="T470" s="125"/>
      <c r="U470" s="126">
        <f t="shared" si="61"/>
        <v>453</v>
      </c>
      <c r="V470" s="127">
        <f t="shared" si="67"/>
        <v>45291</v>
      </c>
      <c r="W470" s="128">
        <f>VLOOKUP(V470,IPC!$B$9:$D$855,3,2)</f>
        <v>137.72</v>
      </c>
      <c r="X470" s="128">
        <f>VLOOKUP(O470,IPC!$B$9:$D$855,3,1)</f>
        <v>123.51</v>
      </c>
      <c r="Z470" s="67" t="s">
        <v>2072</v>
      </c>
    </row>
    <row r="471" spans="1:26" s="67" customFormat="1" x14ac:dyDescent="0.25">
      <c r="A471" s="67" t="s">
        <v>76</v>
      </c>
      <c r="B471" s="134" t="s">
        <v>2237</v>
      </c>
      <c r="C471" s="224">
        <v>27</v>
      </c>
      <c r="D471" s="296" t="s">
        <v>463</v>
      </c>
      <c r="E471" s="288">
        <v>890101815</v>
      </c>
      <c r="F471" s="83" t="s">
        <v>527</v>
      </c>
      <c r="G471" s="121" t="s">
        <v>239</v>
      </c>
      <c r="H471" s="121" t="s">
        <v>590</v>
      </c>
      <c r="I471" s="69" t="s">
        <v>248</v>
      </c>
      <c r="J471" s="77" t="s">
        <v>217</v>
      </c>
      <c r="K471" s="121" t="s">
        <v>857</v>
      </c>
      <c r="L471" s="87">
        <v>29642</v>
      </c>
      <c r="M471" s="72">
        <v>3795100</v>
      </c>
      <c r="N471" s="66">
        <f t="shared" si="63"/>
        <v>3795100</v>
      </c>
      <c r="O471" s="137">
        <v>44844</v>
      </c>
      <c r="P471" s="72">
        <f t="shared" si="64"/>
        <v>4231732</v>
      </c>
      <c r="Q471" s="72">
        <f t="shared" si="65"/>
        <v>4231732</v>
      </c>
      <c r="R471" s="129">
        <f t="shared" si="66"/>
        <v>4231732</v>
      </c>
      <c r="S471" s="204" t="e">
        <f t="shared" si="62"/>
        <v>#REF!</v>
      </c>
      <c r="T471" s="125"/>
      <c r="U471" s="126">
        <f t="shared" si="61"/>
        <v>447</v>
      </c>
      <c r="V471" s="127">
        <f t="shared" si="67"/>
        <v>45291</v>
      </c>
      <c r="W471" s="128">
        <f>VLOOKUP(V471,IPC!$B$9:$D$855,3,2)</f>
        <v>137.72</v>
      </c>
      <c r="X471" s="128">
        <f>VLOOKUP(O471,IPC!$B$9:$D$855,3,1)</f>
        <v>123.51</v>
      </c>
      <c r="Z471" s="67" t="s">
        <v>1988</v>
      </c>
    </row>
    <row r="472" spans="1:26" s="67" customFormat="1" x14ac:dyDescent="0.25">
      <c r="A472" s="67" t="s">
        <v>76</v>
      </c>
      <c r="B472" s="134" t="s">
        <v>2237</v>
      </c>
      <c r="C472" s="224">
        <v>27</v>
      </c>
      <c r="D472" s="296" t="s">
        <v>463</v>
      </c>
      <c r="E472" s="288">
        <v>890101815</v>
      </c>
      <c r="F472" s="83" t="s">
        <v>527</v>
      </c>
      <c r="G472" s="121" t="s">
        <v>239</v>
      </c>
      <c r="H472" s="121" t="s">
        <v>590</v>
      </c>
      <c r="I472" s="69" t="s">
        <v>248</v>
      </c>
      <c r="J472" s="77" t="s">
        <v>217</v>
      </c>
      <c r="K472" s="121" t="s">
        <v>858</v>
      </c>
      <c r="L472" s="87">
        <v>29643</v>
      </c>
      <c r="M472" s="72">
        <v>14543172</v>
      </c>
      <c r="N472" s="66">
        <f t="shared" si="63"/>
        <v>14543172</v>
      </c>
      <c r="O472" s="137">
        <v>44844</v>
      </c>
      <c r="P472" s="72">
        <f t="shared" si="64"/>
        <v>16216384</v>
      </c>
      <c r="Q472" s="72">
        <f t="shared" si="65"/>
        <v>16216384</v>
      </c>
      <c r="R472" s="129">
        <f t="shared" si="66"/>
        <v>16216384</v>
      </c>
      <c r="S472" s="204" t="e">
        <f t="shared" si="62"/>
        <v>#REF!</v>
      </c>
      <c r="T472" s="125"/>
      <c r="U472" s="126">
        <f t="shared" si="61"/>
        <v>447</v>
      </c>
      <c r="V472" s="127">
        <f t="shared" si="67"/>
        <v>45291</v>
      </c>
      <c r="W472" s="128">
        <f>VLOOKUP(V472,IPC!$B$9:$D$855,3,2)</f>
        <v>137.72</v>
      </c>
      <c r="X472" s="128">
        <f>VLOOKUP(O472,IPC!$B$9:$D$855,3,1)</f>
        <v>123.51</v>
      </c>
      <c r="Z472" s="67" t="s">
        <v>1988</v>
      </c>
    </row>
    <row r="473" spans="1:26" s="67" customFormat="1" x14ac:dyDescent="0.25">
      <c r="A473" s="67" t="s">
        <v>76</v>
      </c>
      <c r="B473" s="134" t="s">
        <v>2237</v>
      </c>
      <c r="C473" s="224">
        <v>27</v>
      </c>
      <c r="D473" s="296" t="s">
        <v>463</v>
      </c>
      <c r="E473" s="288">
        <v>890101815</v>
      </c>
      <c r="F473" s="83" t="s">
        <v>527</v>
      </c>
      <c r="G473" s="121" t="s">
        <v>239</v>
      </c>
      <c r="H473" s="121" t="s">
        <v>590</v>
      </c>
      <c r="I473" s="69" t="s">
        <v>248</v>
      </c>
      <c r="J473" s="77" t="s">
        <v>217</v>
      </c>
      <c r="K473" s="121" t="s">
        <v>859</v>
      </c>
      <c r="L473" s="87">
        <v>29698</v>
      </c>
      <c r="M473" s="72">
        <v>827000</v>
      </c>
      <c r="N473" s="66">
        <f t="shared" si="63"/>
        <v>827000</v>
      </c>
      <c r="O473" s="137">
        <v>44846</v>
      </c>
      <c r="P473" s="72">
        <f t="shared" si="64"/>
        <v>922148</v>
      </c>
      <c r="Q473" s="72">
        <f t="shared" si="65"/>
        <v>922148</v>
      </c>
      <c r="R473" s="129">
        <f t="shared" si="66"/>
        <v>922148</v>
      </c>
      <c r="S473" s="204" t="e">
        <f t="shared" si="62"/>
        <v>#REF!</v>
      </c>
      <c r="T473" s="125"/>
      <c r="U473" s="126">
        <f t="shared" si="61"/>
        <v>445</v>
      </c>
      <c r="V473" s="127">
        <f t="shared" si="67"/>
        <v>45291</v>
      </c>
      <c r="W473" s="128">
        <f>VLOOKUP(V473,IPC!$B$9:$D$855,3,2)</f>
        <v>137.72</v>
      </c>
      <c r="X473" s="128">
        <f>VLOOKUP(O473,IPC!$B$9:$D$855,3,1)</f>
        <v>123.51</v>
      </c>
      <c r="Z473" s="67" t="s">
        <v>2073</v>
      </c>
    </row>
    <row r="474" spans="1:26" s="67" customFormat="1" x14ac:dyDescent="0.25">
      <c r="A474" s="67" t="s">
        <v>76</v>
      </c>
      <c r="B474" s="134" t="s">
        <v>2237</v>
      </c>
      <c r="C474" s="224">
        <v>27</v>
      </c>
      <c r="D474" s="296" t="s">
        <v>463</v>
      </c>
      <c r="E474" s="288">
        <v>890101815</v>
      </c>
      <c r="F474" s="83" t="s">
        <v>527</v>
      </c>
      <c r="G474" s="121" t="s">
        <v>239</v>
      </c>
      <c r="H474" s="121" t="s">
        <v>590</v>
      </c>
      <c r="I474" s="69" t="s">
        <v>248</v>
      </c>
      <c r="J474" s="77" t="s">
        <v>217</v>
      </c>
      <c r="K474" s="121" t="s">
        <v>860</v>
      </c>
      <c r="L474" s="87">
        <v>29752</v>
      </c>
      <c r="M474" s="72">
        <v>2068600</v>
      </c>
      <c r="N474" s="66">
        <f t="shared" si="63"/>
        <v>2068600</v>
      </c>
      <c r="O474" s="137">
        <v>44851</v>
      </c>
      <c r="P474" s="72">
        <f t="shared" si="64"/>
        <v>2306595</v>
      </c>
      <c r="Q474" s="72">
        <f t="shared" si="65"/>
        <v>2306595</v>
      </c>
      <c r="R474" s="129">
        <f t="shared" si="66"/>
        <v>2306595</v>
      </c>
      <c r="S474" s="204" t="e">
        <f t="shared" si="62"/>
        <v>#REF!</v>
      </c>
      <c r="T474" s="125"/>
      <c r="U474" s="126">
        <f t="shared" si="61"/>
        <v>440</v>
      </c>
      <c r="V474" s="127">
        <f t="shared" si="67"/>
        <v>45291</v>
      </c>
      <c r="W474" s="128">
        <f>VLOOKUP(V474,IPC!$B$9:$D$855,3,2)</f>
        <v>137.72</v>
      </c>
      <c r="X474" s="128">
        <f>VLOOKUP(O474,IPC!$B$9:$D$855,3,1)</f>
        <v>123.51</v>
      </c>
      <c r="Z474" s="67" t="s">
        <v>2074</v>
      </c>
    </row>
    <row r="475" spans="1:26" s="67" customFormat="1" x14ac:dyDescent="0.25">
      <c r="A475" s="67" t="s">
        <v>76</v>
      </c>
      <c r="B475" s="134" t="s">
        <v>2237</v>
      </c>
      <c r="C475" s="224">
        <v>27</v>
      </c>
      <c r="D475" s="296" t="s">
        <v>463</v>
      </c>
      <c r="E475" s="288">
        <v>890101815</v>
      </c>
      <c r="F475" s="83" t="s">
        <v>527</v>
      </c>
      <c r="G475" s="121" t="s">
        <v>239</v>
      </c>
      <c r="H475" s="121" t="s">
        <v>590</v>
      </c>
      <c r="I475" s="69" t="s">
        <v>248</v>
      </c>
      <c r="J475" s="77" t="s">
        <v>217</v>
      </c>
      <c r="K475" s="121" t="s">
        <v>861</v>
      </c>
      <c r="L475" s="87">
        <v>29770</v>
      </c>
      <c r="M475" s="72">
        <v>3319100</v>
      </c>
      <c r="N475" s="66">
        <f t="shared" si="63"/>
        <v>3319100</v>
      </c>
      <c r="O475" s="137">
        <v>44853</v>
      </c>
      <c r="P475" s="72">
        <f t="shared" si="64"/>
        <v>3700967</v>
      </c>
      <c r="Q475" s="72">
        <f t="shared" si="65"/>
        <v>3700967</v>
      </c>
      <c r="R475" s="129">
        <f t="shared" si="66"/>
        <v>3700967</v>
      </c>
      <c r="S475" s="204" t="e">
        <f t="shared" si="62"/>
        <v>#REF!</v>
      </c>
      <c r="T475" s="125"/>
      <c r="U475" s="126">
        <f t="shared" si="61"/>
        <v>438</v>
      </c>
      <c r="V475" s="127">
        <f t="shared" si="67"/>
        <v>45291</v>
      </c>
      <c r="W475" s="128">
        <f>VLOOKUP(V475,IPC!$B$9:$D$855,3,2)</f>
        <v>137.72</v>
      </c>
      <c r="X475" s="128">
        <f>VLOOKUP(O475,IPC!$B$9:$D$855,3,1)</f>
        <v>123.51</v>
      </c>
      <c r="Z475" s="67" t="s">
        <v>2075</v>
      </c>
    </row>
    <row r="476" spans="1:26" s="67" customFormat="1" x14ac:dyDescent="0.25">
      <c r="A476" s="67" t="s">
        <v>76</v>
      </c>
      <c r="B476" s="134" t="s">
        <v>2237</v>
      </c>
      <c r="C476" s="224">
        <v>27</v>
      </c>
      <c r="D476" s="296" t="s">
        <v>463</v>
      </c>
      <c r="E476" s="288">
        <v>890101815</v>
      </c>
      <c r="F476" s="83" t="s">
        <v>527</v>
      </c>
      <c r="G476" s="121" t="s">
        <v>239</v>
      </c>
      <c r="H476" s="121" t="s">
        <v>590</v>
      </c>
      <c r="I476" s="69" t="s">
        <v>248</v>
      </c>
      <c r="J476" s="77" t="s">
        <v>217</v>
      </c>
      <c r="K476" s="121" t="s">
        <v>862</v>
      </c>
      <c r="L476" s="87">
        <v>29850</v>
      </c>
      <c r="M476" s="72">
        <v>3795100</v>
      </c>
      <c r="N476" s="66">
        <f t="shared" si="63"/>
        <v>3795100</v>
      </c>
      <c r="O476" s="137">
        <v>44864</v>
      </c>
      <c r="P476" s="72">
        <f t="shared" si="64"/>
        <v>4231732</v>
      </c>
      <c r="Q476" s="72">
        <f t="shared" si="65"/>
        <v>4231732</v>
      </c>
      <c r="R476" s="129">
        <f t="shared" si="66"/>
        <v>4231732</v>
      </c>
      <c r="S476" s="204" t="e">
        <f t="shared" si="62"/>
        <v>#REF!</v>
      </c>
      <c r="T476" s="125"/>
      <c r="U476" s="126">
        <f t="shared" si="61"/>
        <v>427</v>
      </c>
      <c r="V476" s="127">
        <f t="shared" si="67"/>
        <v>45291</v>
      </c>
      <c r="W476" s="128">
        <f>VLOOKUP(V476,IPC!$B$9:$D$855,3,2)</f>
        <v>137.72</v>
      </c>
      <c r="X476" s="128">
        <f>VLOOKUP(O476,IPC!$B$9:$D$855,3,1)</f>
        <v>123.51</v>
      </c>
      <c r="Z476" s="67" t="s">
        <v>2016</v>
      </c>
    </row>
    <row r="477" spans="1:26" s="67" customFormat="1" x14ac:dyDescent="0.25">
      <c r="A477" s="67" t="s">
        <v>76</v>
      </c>
      <c r="B477" s="134" t="s">
        <v>2237</v>
      </c>
      <c r="C477" s="224">
        <v>27</v>
      </c>
      <c r="D477" s="296" t="s">
        <v>463</v>
      </c>
      <c r="E477" s="288">
        <v>890101815</v>
      </c>
      <c r="F477" s="83" t="s">
        <v>527</v>
      </c>
      <c r="G477" s="121" t="s">
        <v>239</v>
      </c>
      <c r="H477" s="121" t="s">
        <v>590</v>
      </c>
      <c r="I477" s="69" t="s">
        <v>248</v>
      </c>
      <c r="J477" s="77" t="s">
        <v>217</v>
      </c>
      <c r="K477" s="121" t="s">
        <v>863</v>
      </c>
      <c r="L477" s="87">
        <v>29898</v>
      </c>
      <c r="M477" s="72">
        <v>6153000</v>
      </c>
      <c r="N477" s="66">
        <f t="shared" si="63"/>
        <v>6153000</v>
      </c>
      <c r="O477" s="137">
        <v>44865</v>
      </c>
      <c r="P477" s="72">
        <f t="shared" si="64"/>
        <v>6860911</v>
      </c>
      <c r="Q477" s="72">
        <f t="shared" si="65"/>
        <v>6860911</v>
      </c>
      <c r="R477" s="129">
        <f t="shared" si="66"/>
        <v>6860911</v>
      </c>
      <c r="S477" s="204" t="e">
        <f t="shared" si="62"/>
        <v>#REF!</v>
      </c>
      <c r="T477" s="125"/>
      <c r="U477" s="126">
        <f t="shared" si="61"/>
        <v>426</v>
      </c>
      <c r="V477" s="127">
        <f t="shared" si="67"/>
        <v>45291</v>
      </c>
      <c r="W477" s="128">
        <f>VLOOKUP(V477,IPC!$B$9:$D$855,3,2)</f>
        <v>137.72</v>
      </c>
      <c r="X477" s="128">
        <f>VLOOKUP(O477,IPC!$B$9:$D$855,3,1)</f>
        <v>123.51</v>
      </c>
      <c r="Z477" s="67" t="s">
        <v>2076</v>
      </c>
    </row>
    <row r="478" spans="1:26" s="67" customFormat="1" x14ac:dyDescent="0.25">
      <c r="A478" s="67" t="s">
        <v>76</v>
      </c>
      <c r="B478" s="134" t="s">
        <v>2237</v>
      </c>
      <c r="C478" s="224">
        <v>27</v>
      </c>
      <c r="D478" s="296" t="s">
        <v>463</v>
      </c>
      <c r="E478" s="288">
        <v>890101815</v>
      </c>
      <c r="F478" s="83" t="s">
        <v>527</v>
      </c>
      <c r="G478" s="121" t="s">
        <v>239</v>
      </c>
      <c r="H478" s="121" t="s">
        <v>590</v>
      </c>
      <c r="I478" s="69" t="s">
        <v>248</v>
      </c>
      <c r="J478" s="77" t="s">
        <v>217</v>
      </c>
      <c r="K478" s="121" t="s">
        <v>864</v>
      </c>
      <c r="L478" s="87">
        <v>29916</v>
      </c>
      <c r="M478" s="72">
        <v>2827150</v>
      </c>
      <c r="N478" s="66">
        <f t="shared" si="63"/>
        <v>2827150</v>
      </c>
      <c r="O478" s="137">
        <v>44866</v>
      </c>
      <c r="P478" s="72">
        <f t="shared" si="64"/>
        <v>3128355</v>
      </c>
      <c r="Q478" s="72">
        <f t="shared" si="65"/>
        <v>3128355</v>
      </c>
      <c r="R478" s="129">
        <f t="shared" si="66"/>
        <v>3128355</v>
      </c>
      <c r="S478" s="204" t="e">
        <f t="shared" si="62"/>
        <v>#REF!</v>
      </c>
      <c r="T478" s="125"/>
      <c r="U478" s="126">
        <f t="shared" si="61"/>
        <v>425</v>
      </c>
      <c r="V478" s="127">
        <f t="shared" si="67"/>
        <v>45291</v>
      </c>
      <c r="W478" s="128">
        <f>VLOOKUP(V478,IPC!$B$9:$D$855,3,2)</f>
        <v>137.72</v>
      </c>
      <c r="X478" s="128">
        <f>VLOOKUP(O478,IPC!$B$9:$D$855,3,1)</f>
        <v>124.46</v>
      </c>
      <c r="Z478" s="67" t="s">
        <v>2007</v>
      </c>
    </row>
    <row r="479" spans="1:26" s="67" customFormat="1" x14ac:dyDescent="0.25">
      <c r="A479" s="67" t="s">
        <v>76</v>
      </c>
      <c r="B479" s="134" t="s">
        <v>2237</v>
      </c>
      <c r="C479" s="224">
        <v>27</v>
      </c>
      <c r="D479" s="296" t="s">
        <v>463</v>
      </c>
      <c r="E479" s="288">
        <v>890101815</v>
      </c>
      <c r="F479" s="83" t="s">
        <v>527</v>
      </c>
      <c r="G479" s="121" t="s">
        <v>239</v>
      </c>
      <c r="H479" s="121" t="s">
        <v>590</v>
      </c>
      <c r="I479" s="69" t="s">
        <v>248</v>
      </c>
      <c r="J479" s="77" t="s">
        <v>217</v>
      </c>
      <c r="K479" s="121" t="s">
        <v>865</v>
      </c>
      <c r="L479" s="87">
        <v>29919</v>
      </c>
      <c r="M479" s="72">
        <v>4549050</v>
      </c>
      <c r="N479" s="66">
        <f t="shared" si="63"/>
        <v>4549050</v>
      </c>
      <c r="O479" s="137">
        <v>44866</v>
      </c>
      <c r="P479" s="72">
        <f t="shared" si="64"/>
        <v>5033707</v>
      </c>
      <c r="Q479" s="72">
        <f t="shared" si="65"/>
        <v>5033707</v>
      </c>
      <c r="R479" s="129">
        <f t="shared" si="66"/>
        <v>5033707</v>
      </c>
      <c r="S479" s="204" t="e">
        <f t="shared" si="62"/>
        <v>#REF!</v>
      </c>
      <c r="T479" s="125"/>
      <c r="U479" s="126">
        <f t="shared" si="61"/>
        <v>425</v>
      </c>
      <c r="V479" s="127">
        <f t="shared" si="67"/>
        <v>45291</v>
      </c>
      <c r="W479" s="128">
        <f>VLOOKUP(V479,IPC!$B$9:$D$855,3,2)</f>
        <v>137.72</v>
      </c>
      <c r="X479" s="128">
        <f>VLOOKUP(O479,IPC!$B$9:$D$855,3,1)</f>
        <v>124.46</v>
      </c>
      <c r="Z479" s="67" t="s">
        <v>2007</v>
      </c>
    </row>
    <row r="480" spans="1:26" s="67" customFormat="1" x14ac:dyDescent="0.25">
      <c r="A480" s="67" t="s">
        <v>76</v>
      </c>
      <c r="B480" s="134" t="s">
        <v>2237</v>
      </c>
      <c r="C480" s="224">
        <v>27</v>
      </c>
      <c r="D480" s="296" t="s">
        <v>463</v>
      </c>
      <c r="E480" s="288">
        <v>890101815</v>
      </c>
      <c r="F480" s="83" t="s">
        <v>527</v>
      </c>
      <c r="G480" s="121" t="s">
        <v>239</v>
      </c>
      <c r="H480" s="121" t="s">
        <v>590</v>
      </c>
      <c r="I480" s="69" t="s">
        <v>248</v>
      </c>
      <c r="J480" s="77" t="s">
        <v>217</v>
      </c>
      <c r="K480" s="121" t="s">
        <v>866</v>
      </c>
      <c r="L480" s="87">
        <v>29962</v>
      </c>
      <c r="M480" s="72">
        <v>659800</v>
      </c>
      <c r="N480" s="66">
        <f t="shared" si="63"/>
        <v>659800</v>
      </c>
      <c r="O480" s="137">
        <v>44871</v>
      </c>
      <c r="P480" s="72">
        <f t="shared" si="64"/>
        <v>730095</v>
      </c>
      <c r="Q480" s="72">
        <f t="shared" si="65"/>
        <v>730095</v>
      </c>
      <c r="R480" s="129">
        <f t="shared" si="66"/>
        <v>730095</v>
      </c>
      <c r="S480" s="204" t="e">
        <f t="shared" si="62"/>
        <v>#REF!</v>
      </c>
      <c r="T480" s="125"/>
      <c r="U480" s="126">
        <f t="shared" si="61"/>
        <v>420</v>
      </c>
      <c r="V480" s="127">
        <f t="shared" si="67"/>
        <v>45291</v>
      </c>
      <c r="W480" s="128">
        <f>VLOOKUP(V480,IPC!$B$9:$D$855,3,2)</f>
        <v>137.72</v>
      </c>
      <c r="X480" s="128">
        <f>VLOOKUP(O480,IPC!$B$9:$D$855,3,1)</f>
        <v>124.46</v>
      </c>
      <c r="Z480" s="67" t="s">
        <v>2077</v>
      </c>
    </row>
    <row r="481" spans="1:26" s="67" customFormat="1" x14ac:dyDescent="0.25">
      <c r="A481" s="67" t="s">
        <v>76</v>
      </c>
      <c r="B481" s="134" t="s">
        <v>2237</v>
      </c>
      <c r="C481" s="224">
        <v>27</v>
      </c>
      <c r="D481" s="296" t="s">
        <v>463</v>
      </c>
      <c r="E481" s="288">
        <v>890101815</v>
      </c>
      <c r="F481" s="83" t="s">
        <v>527</v>
      </c>
      <c r="G481" s="121" t="s">
        <v>239</v>
      </c>
      <c r="H481" s="121" t="s">
        <v>590</v>
      </c>
      <c r="I481" s="69" t="s">
        <v>248</v>
      </c>
      <c r="J481" s="77" t="s">
        <v>217</v>
      </c>
      <c r="K481" s="121" t="s">
        <v>867</v>
      </c>
      <c r="L481" s="87">
        <v>29972</v>
      </c>
      <c r="M481" s="72">
        <v>3450000</v>
      </c>
      <c r="N481" s="66">
        <f t="shared" si="63"/>
        <v>3450000</v>
      </c>
      <c r="O481" s="137">
        <v>44872</v>
      </c>
      <c r="P481" s="72">
        <f t="shared" si="64"/>
        <v>3817564</v>
      </c>
      <c r="Q481" s="72">
        <f t="shared" si="65"/>
        <v>3817564</v>
      </c>
      <c r="R481" s="129">
        <f t="shared" si="66"/>
        <v>3817564</v>
      </c>
      <c r="S481" s="204" t="e">
        <f t="shared" si="62"/>
        <v>#REF!</v>
      </c>
      <c r="T481" s="125"/>
      <c r="U481" s="126">
        <f t="shared" si="61"/>
        <v>419</v>
      </c>
      <c r="V481" s="127">
        <f t="shared" si="67"/>
        <v>45291</v>
      </c>
      <c r="W481" s="128">
        <f>VLOOKUP(V481,IPC!$B$9:$D$855,3,2)</f>
        <v>137.72</v>
      </c>
      <c r="X481" s="128">
        <f>VLOOKUP(O481,IPC!$B$9:$D$855,3,1)</f>
        <v>124.46</v>
      </c>
      <c r="Z481" s="67" t="s">
        <v>2078</v>
      </c>
    </row>
    <row r="482" spans="1:26" s="67" customFormat="1" x14ac:dyDescent="0.25">
      <c r="A482" s="67" t="s">
        <v>76</v>
      </c>
      <c r="B482" s="134" t="s">
        <v>2237</v>
      </c>
      <c r="C482" s="224">
        <v>27</v>
      </c>
      <c r="D482" s="296" t="s">
        <v>463</v>
      </c>
      <c r="E482" s="288">
        <v>890101815</v>
      </c>
      <c r="F482" s="83" t="s">
        <v>527</v>
      </c>
      <c r="G482" s="121" t="s">
        <v>239</v>
      </c>
      <c r="H482" s="121" t="s">
        <v>590</v>
      </c>
      <c r="I482" s="69" t="s">
        <v>248</v>
      </c>
      <c r="J482" s="77" t="s">
        <v>217</v>
      </c>
      <c r="K482" s="121" t="s">
        <v>868</v>
      </c>
      <c r="L482" s="87">
        <v>33560</v>
      </c>
      <c r="M482" s="72">
        <v>3077043.5</v>
      </c>
      <c r="N482" s="66">
        <f t="shared" si="63"/>
        <v>3077043.5</v>
      </c>
      <c r="O482" s="137">
        <v>44874</v>
      </c>
      <c r="P482" s="72">
        <f t="shared" si="64"/>
        <v>3404872</v>
      </c>
      <c r="Q482" s="72">
        <f t="shared" si="65"/>
        <v>3404872</v>
      </c>
      <c r="R482" s="129">
        <f t="shared" si="66"/>
        <v>3404872</v>
      </c>
      <c r="S482" s="204" t="e">
        <f t="shared" si="62"/>
        <v>#REF!</v>
      </c>
      <c r="T482" s="125"/>
      <c r="U482" s="126">
        <f t="shared" si="61"/>
        <v>417</v>
      </c>
      <c r="V482" s="127">
        <f t="shared" si="67"/>
        <v>45291</v>
      </c>
      <c r="W482" s="128">
        <f>VLOOKUP(V482,IPC!$B$9:$D$855,3,2)</f>
        <v>137.72</v>
      </c>
      <c r="X482" s="128">
        <f>VLOOKUP(O482,IPC!$B$9:$D$855,3,1)</f>
        <v>124.46</v>
      </c>
      <c r="Z482" s="67" t="s">
        <v>2079</v>
      </c>
    </row>
    <row r="483" spans="1:26" s="67" customFormat="1" x14ac:dyDescent="0.25">
      <c r="A483" s="67" t="s">
        <v>76</v>
      </c>
      <c r="B483" s="134" t="s">
        <v>2237</v>
      </c>
      <c r="C483" s="224">
        <v>27</v>
      </c>
      <c r="D483" s="296" t="s">
        <v>463</v>
      </c>
      <c r="E483" s="288">
        <v>890101815</v>
      </c>
      <c r="F483" s="83" t="s">
        <v>527</v>
      </c>
      <c r="G483" s="121" t="s">
        <v>239</v>
      </c>
      <c r="H483" s="121" t="s">
        <v>590</v>
      </c>
      <c r="I483" s="69" t="s">
        <v>248</v>
      </c>
      <c r="J483" s="77" t="s">
        <v>217</v>
      </c>
      <c r="K483" s="121" t="s">
        <v>869</v>
      </c>
      <c r="L483" s="87">
        <v>33591</v>
      </c>
      <c r="M483" s="72">
        <v>3829100</v>
      </c>
      <c r="N483" s="66">
        <f t="shared" si="63"/>
        <v>3829100</v>
      </c>
      <c r="O483" s="137">
        <v>44875</v>
      </c>
      <c r="P483" s="72">
        <f t="shared" si="64"/>
        <v>4237053</v>
      </c>
      <c r="Q483" s="72">
        <f t="shared" si="65"/>
        <v>4237053</v>
      </c>
      <c r="R483" s="129">
        <f t="shared" si="66"/>
        <v>4237053</v>
      </c>
      <c r="S483" s="204" t="e">
        <f t="shared" si="62"/>
        <v>#REF!</v>
      </c>
      <c r="T483" s="125"/>
      <c r="U483" s="126">
        <f t="shared" si="61"/>
        <v>416</v>
      </c>
      <c r="V483" s="127">
        <f t="shared" si="67"/>
        <v>45291</v>
      </c>
      <c r="W483" s="128">
        <f>VLOOKUP(V483,IPC!$B$9:$D$855,3,2)</f>
        <v>137.72</v>
      </c>
      <c r="X483" s="128">
        <f>VLOOKUP(O483,IPC!$B$9:$D$855,3,1)</f>
        <v>124.46</v>
      </c>
      <c r="Z483" s="67" t="s">
        <v>2080</v>
      </c>
    </row>
    <row r="484" spans="1:26" s="67" customFormat="1" x14ac:dyDescent="0.25">
      <c r="A484" s="67" t="s">
        <v>76</v>
      </c>
      <c r="B484" s="134" t="s">
        <v>2237</v>
      </c>
      <c r="C484" s="224">
        <v>27</v>
      </c>
      <c r="D484" s="296" t="s">
        <v>463</v>
      </c>
      <c r="E484" s="288">
        <v>890101815</v>
      </c>
      <c r="F484" s="83" t="s">
        <v>527</v>
      </c>
      <c r="G484" s="121" t="s">
        <v>239</v>
      </c>
      <c r="H484" s="121" t="s">
        <v>590</v>
      </c>
      <c r="I484" s="69" t="s">
        <v>248</v>
      </c>
      <c r="J484" s="77" t="s">
        <v>217</v>
      </c>
      <c r="K484" s="121" t="s">
        <v>870</v>
      </c>
      <c r="L484" s="87">
        <v>33592</v>
      </c>
      <c r="M484" s="72">
        <v>2037771</v>
      </c>
      <c r="N484" s="66">
        <f t="shared" si="63"/>
        <v>2037771</v>
      </c>
      <c r="O484" s="137">
        <v>44875</v>
      </c>
      <c r="P484" s="72">
        <f t="shared" si="64"/>
        <v>2254876</v>
      </c>
      <c r="Q484" s="72">
        <f t="shared" si="65"/>
        <v>2254876</v>
      </c>
      <c r="R484" s="129">
        <f t="shared" si="66"/>
        <v>2254876</v>
      </c>
      <c r="S484" s="204" t="e">
        <f t="shared" si="62"/>
        <v>#REF!</v>
      </c>
      <c r="T484" s="125"/>
      <c r="U484" s="126">
        <f t="shared" si="61"/>
        <v>416</v>
      </c>
      <c r="V484" s="127">
        <f t="shared" si="67"/>
        <v>45291</v>
      </c>
      <c r="W484" s="128">
        <f>VLOOKUP(V484,IPC!$B$9:$D$855,3,2)</f>
        <v>137.72</v>
      </c>
      <c r="X484" s="128">
        <f>VLOOKUP(O484,IPC!$B$9:$D$855,3,1)</f>
        <v>124.46</v>
      </c>
      <c r="Z484" s="67" t="s">
        <v>2080</v>
      </c>
    </row>
    <row r="485" spans="1:26" s="67" customFormat="1" x14ac:dyDescent="0.25">
      <c r="A485" s="67" t="s">
        <v>76</v>
      </c>
      <c r="B485" s="134" t="s">
        <v>2237</v>
      </c>
      <c r="C485" s="224">
        <v>27</v>
      </c>
      <c r="D485" s="296" t="s">
        <v>463</v>
      </c>
      <c r="E485" s="288">
        <v>890101815</v>
      </c>
      <c r="F485" s="83" t="s">
        <v>527</v>
      </c>
      <c r="G485" s="121" t="s">
        <v>239</v>
      </c>
      <c r="H485" s="121" t="s">
        <v>590</v>
      </c>
      <c r="I485" s="69" t="s">
        <v>248</v>
      </c>
      <c r="J485" s="77" t="s">
        <v>217</v>
      </c>
      <c r="K485" s="121" t="s">
        <v>871</v>
      </c>
      <c r="L485" s="87">
        <v>33593</v>
      </c>
      <c r="M485" s="72">
        <v>4303900</v>
      </c>
      <c r="N485" s="66">
        <f t="shared" si="63"/>
        <v>4303900</v>
      </c>
      <c r="O485" s="137">
        <v>44875</v>
      </c>
      <c r="P485" s="72">
        <f t="shared" si="64"/>
        <v>4762439</v>
      </c>
      <c r="Q485" s="72">
        <f t="shared" si="65"/>
        <v>4762439</v>
      </c>
      <c r="R485" s="129">
        <f t="shared" si="66"/>
        <v>4762439</v>
      </c>
      <c r="S485" s="204" t="e">
        <f t="shared" si="62"/>
        <v>#REF!</v>
      </c>
      <c r="T485" s="125"/>
      <c r="U485" s="126">
        <f t="shared" ref="U485:U548" si="68">+$U$7-O485</f>
        <v>416</v>
      </c>
      <c r="V485" s="127">
        <f t="shared" si="67"/>
        <v>45291</v>
      </c>
      <c r="W485" s="128">
        <f>VLOOKUP(V485,IPC!$B$9:$D$855,3,2)</f>
        <v>137.72</v>
      </c>
      <c r="X485" s="128">
        <f>VLOOKUP(O485,IPC!$B$9:$D$855,3,1)</f>
        <v>124.46</v>
      </c>
      <c r="Z485" s="67" t="s">
        <v>2080</v>
      </c>
    </row>
    <row r="486" spans="1:26" s="67" customFormat="1" x14ac:dyDescent="0.25">
      <c r="A486" s="67" t="s">
        <v>76</v>
      </c>
      <c r="B486" s="134" t="s">
        <v>2237</v>
      </c>
      <c r="C486" s="224">
        <v>27</v>
      </c>
      <c r="D486" s="296" t="s">
        <v>463</v>
      </c>
      <c r="E486" s="288">
        <v>890101815</v>
      </c>
      <c r="F486" s="83" t="s">
        <v>527</v>
      </c>
      <c r="G486" s="121" t="s">
        <v>239</v>
      </c>
      <c r="H486" s="121" t="s">
        <v>590</v>
      </c>
      <c r="I486" s="69" t="s">
        <v>248</v>
      </c>
      <c r="J486" s="77" t="s">
        <v>217</v>
      </c>
      <c r="K486" s="121" t="s">
        <v>872</v>
      </c>
      <c r="L486" s="87">
        <v>33594</v>
      </c>
      <c r="M486" s="72">
        <v>3795100</v>
      </c>
      <c r="N486" s="66">
        <f t="shared" si="63"/>
        <v>3795100</v>
      </c>
      <c r="O486" s="137">
        <v>44875</v>
      </c>
      <c r="P486" s="72">
        <f t="shared" si="64"/>
        <v>4199431</v>
      </c>
      <c r="Q486" s="72">
        <f t="shared" si="65"/>
        <v>4199431</v>
      </c>
      <c r="R486" s="129">
        <f t="shared" si="66"/>
        <v>4199431</v>
      </c>
      <c r="S486" s="204" t="e">
        <f t="shared" si="62"/>
        <v>#REF!</v>
      </c>
      <c r="T486" s="125"/>
      <c r="U486" s="126">
        <f t="shared" si="68"/>
        <v>416</v>
      </c>
      <c r="V486" s="127">
        <f t="shared" si="67"/>
        <v>45291</v>
      </c>
      <c r="W486" s="128">
        <f>VLOOKUP(V486,IPC!$B$9:$D$855,3,2)</f>
        <v>137.72</v>
      </c>
      <c r="X486" s="128">
        <f>VLOOKUP(O486,IPC!$B$9:$D$855,3,1)</f>
        <v>124.46</v>
      </c>
      <c r="Z486" s="67" t="s">
        <v>2080</v>
      </c>
    </row>
    <row r="487" spans="1:26" s="67" customFormat="1" x14ac:dyDescent="0.25">
      <c r="A487" s="67" t="s">
        <v>76</v>
      </c>
      <c r="B487" s="134" t="s">
        <v>2237</v>
      </c>
      <c r="C487" s="224">
        <v>27</v>
      </c>
      <c r="D487" s="296" t="s">
        <v>463</v>
      </c>
      <c r="E487" s="288">
        <v>890101815</v>
      </c>
      <c r="F487" s="83" t="s">
        <v>527</v>
      </c>
      <c r="G487" s="121" t="s">
        <v>239</v>
      </c>
      <c r="H487" s="121" t="s">
        <v>590</v>
      </c>
      <c r="I487" s="69" t="s">
        <v>248</v>
      </c>
      <c r="J487" s="77" t="s">
        <v>217</v>
      </c>
      <c r="K487" s="121" t="s">
        <v>873</v>
      </c>
      <c r="L487" s="87">
        <v>33627</v>
      </c>
      <c r="M487" s="72">
        <v>3450000</v>
      </c>
      <c r="N487" s="66">
        <f t="shared" si="63"/>
        <v>3450000</v>
      </c>
      <c r="O487" s="137">
        <v>44879</v>
      </c>
      <c r="P487" s="72">
        <f t="shared" si="64"/>
        <v>3817564</v>
      </c>
      <c r="Q487" s="72">
        <f t="shared" si="65"/>
        <v>3817564</v>
      </c>
      <c r="R487" s="129">
        <f t="shared" si="66"/>
        <v>3817564</v>
      </c>
      <c r="S487" s="204" t="e">
        <f t="shared" si="62"/>
        <v>#REF!</v>
      </c>
      <c r="T487" s="125"/>
      <c r="U487" s="126">
        <f t="shared" si="68"/>
        <v>412</v>
      </c>
      <c r="V487" s="127">
        <f t="shared" si="67"/>
        <v>45291</v>
      </c>
      <c r="W487" s="128">
        <f>VLOOKUP(V487,IPC!$B$9:$D$855,3,2)</f>
        <v>137.72</v>
      </c>
      <c r="X487" s="128">
        <f>VLOOKUP(O487,IPC!$B$9:$D$855,3,1)</f>
        <v>124.46</v>
      </c>
      <c r="Z487" s="67" t="s">
        <v>2081</v>
      </c>
    </row>
    <row r="488" spans="1:26" s="67" customFormat="1" x14ac:dyDescent="0.25">
      <c r="A488" s="67" t="s">
        <v>76</v>
      </c>
      <c r="B488" s="134" t="s">
        <v>2237</v>
      </c>
      <c r="C488" s="224">
        <v>27</v>
      </c>
      <c r="D488" s="296" t="s">
        <v>463</v>
      </c>
      <c r="E488" s="288">
        <v>890101815</v>
      </c>
      <c r="F488" s="83" t="s">
        <v>527</v>
      </c>
      <c r="G488" s="121" t="s">
        <v>239</v>
      </c>
      <c r="H488" s="121" t="s">
        <v>590</v>
      </c>
      <c r="I488" s="69" t="s">
        <v>248</v>
      </c>
      <c r="J488" s="77" t="s">
        <v>217</v>
      </c>
      <c r="K488" s="121" t="s">
        <v>874</v>
      </c>
      <c r="L488" s="87">
        <v>33629</v>
      </c>
      <c r="M488" s="72">
        <v>334400</v>
      </c>
      <c r="N488" s="66">
        <f t="shared" si="63"/>
        <v>334400</v>
      </c>
      <c r="O488" s="137">
        <v>44879</v>
      </c>
      <c r="P488" s="72">
        <f t="shared" si="64"/>
        <v>370027</v>
      </c>
      <c r="Q488" s="72">
        <f t="shared" si="65"/>
        <v>370027</v>
      </c>
      <c r="R488" s="129">
        <f t="shared" si="66"/>
        <v>370027</v>
      </c>
      <c r="S488" s="204" t="e">
        <f t="shared" si="62"/>
        <v>#REF!</v>
      </c>
      <c r="T488" s="125"/>
      <c r="U488" s="126">
        <f t="shared" si="68"/>
        <v>412</v>
      </c>
      <c r="V488" s="127">
        <f t="shared" si="67"/>
        <v>45291</v>
      </c>
      <c r="W488" s="128">
        <f>VLOOKUP(V488,IPC!$B$9:$D$855,3,2)</f>
        <v>137.72</v>
      </c>
      <c r="X488" s="128">
        <f>VLOOKUP(O488,IPC!$B$9:$D$855,3,1)</f>
        <v>124.46</v>
      </c>
      <c r="Z488" s="67" t="s">
        <v>2081</v>
      </c>
    </row>
    <row r="489" spans="1:26" s="67" customFormat="1" x14ac:dyDescent="0.25">
      <c r="A489" s="67" t="s">
        <v>76</v>
      </c>
      <c r="B489" s="134" t="s">
        <v>2237</v>
      </c>
      <c r="C489" s="224">
        <v>27</v>
      </c>
      <c r="D489" s="296" t="s">
        <v>463</v>
      </c>
      <c r="E489" s="288">
        <v>890101815</v>
      </c>
      <c r="F489" s="83" t="s">
        <v>527</v>
      </c>
      <c r="G489" s="121" t="s">
        <v>239</v>
      </c>
      <c r="H489" s="121" t="s">
        <v>590</v>
      </c>
      <c r="I489" s="69" t="s">
        <v>248</v>
      </c>
      <c r="J489" s="77" t="s">
        <v>217</v>
      </c>
      <c r="K489" s="121" t="s">
        <v>875</v>
      </c>
      <c r="L489" s="87">
        <v>33632</v>
      </c>
      <c r="M489" s="72">
        <v>1899600</v>
      </c>
      <c r="N489" s="66">
        <f t="shared" si="63"/>
        <v>1899600</v>
      </c>
      <c r="O489" s="137">
        <v>44879</v>
      </c>
      <c r="P489" s="72">
        <f t="shared" si="64"/>
        <v>2101984</v>
      </c>
      <c r="Q489" s="72">
        <f t="shared" si="65"/>
        <v>2101984</v>
      </c>
      <c r="R489" s="129">
        <f t="shared" si="66"/>
        <v>2101984</v>
      </c>
      <c r="S489" s="204" t="e">
        <f t="shared" si="62"/>
        <v>#REF!</v>
      </c>
      <c r="T489" s="125"/>
      <c r="U489" s="126">
        <f t="shared" si="68"/>
        <v>412</v>
      </c>
      <c r="V489" s="127">
        <f t="shared" si="67"/>
        <v>45291</v>
      </c>
      <c r="W489" s="128">
        <f>VLOOKUP(V489,IPC!$B$9:$D$855,3,2)</f>
        <v>137.72</v>
      </c>
      <c r="X489" s="128">
        <f>VLOOKUP(O489,IPC!$B$9:$D$855,3,1)</f>
        <v>124.46</v>
      </c>
      <c r="Z489" s="67" t="s">
        <v>2081</v>
      </c>
    </row>
    <row r="490" spans="1:26" s="67" customFormat="1" x14ac:dyDescent="0.25">
      <c r="A490" s="67" t="s">
        <v>76</v>
      </c>
      <c r="B490" s="134" t="s">
        <v>2237</v>
      </c>
      <c r="C490" s="224">
        <v>27</v>
      </c>
      <c r="D490" s="296" t="s">
        <v>463</v>
      </c>
      <c r="E490" s="288">
        <v>890101815</v>
      </c>
      <c r="F490" s="83" t="s">
        <v>527</v>
      </c>
      <c r="G490" s="121" t="s">
        <v>239</v>
      </c>
      <c r="H490" s="121" t="s">
        <v>590</v>
      </c>
      <c r="I490" s="69" t="s">
        <v>248</v>
      </c>
      <c r="J490" s="77" t="s">
        <v>217</v>
      </c>
      <c r="K490" s="121" t="s">
        <v>876</v>
      </c>
      <c r="L490" s="87">
        <v>33633</v>
      </c>
      <c r="M490" s="72">
        <v>9510211</v>
      </c>
      <c r="N490" s="66">
        <f t="shared" si="63"/>
        <v>9510211</v>
      </c>
      <c r="O490" s="137">
        <v>44879</v>
      </c>
      <c r="P490" s="72">
        <f t="shared" si="64"/>
        <v>10523431</v>
      </c>
      <c r="Q490" s="72">
        <f t="shared" si="65"/>
        <v>10523431</v>
      </c>
      <c r="R490" s="129">
        <f t="shared" si="66"/>
        <v>10523431</v>
      </c>
      <c r="S490" s="204" t="e">
        <f t="shared" si="62"/>
        <v>#REF!</v>
      </c>
      <c r="T490" s="125"/>
      <c r="U490" s="126">
        <f t="shared" si="68"/>
        <v>412</v>
      </c>
      <c r="V490" s="127">
        <f t="shared" si="67"/>
        <v>45291</v>
      </c>
      <c r="W490" s="128">
        <f>VLOOKUP(V490,IPC!$B$9:$D$855,3,2)</f>
        <v>137.72</v>
      </c>
      <c r="X490" s="128">
        <f>VLOOKUP(O490,IPC!$B$9:$D$855,3,1)</f>
        <v>124.46</v>
      </c>
      <c r="Z490" s="67" t="s">
        <v>2081</v>
      </c>
    </row>
    <row r="491" spans="1:26" s="67" customFormat="1" x14ac:dyDescent="0.25">
      <c r="A491" s="67" t="s">
        <v>76</v>
      </c>
      <c r="B491" s="134" t="s">
        <v>2237</v>
      </c>
      <c r="C491" s="224">
        <v>27</v>
      </c>
      <c r="D491" s="296" t="s">
        <v>463</v>
      </c>
      <c r="E491" s="288">
        <v>890101815</v>
      </c>
      <c r="F491" s="83" t="s">
        <v>527</v>
      </c>
      <c r="G491" s="121" t="s">
        <v>239</v>
      </c>
      <c r="H491" s="121" t="s">
        <v>590</v>
      </c>
      <c r="I491" s="69" t="s">
        <v>248</v>
      </c>
      <c r="J491" s="77" t="s">
        <v>217</v>
      </c>
      <c r="K491" s="121" t="s">
        <v>877</v>
      </c>
      <c r="L491" s="87">
        <v>33719</v>
      </c>
      <c r="M491" s="72">
        <v>3314335</v>
      </c>
      <c r="N491" s="66">
        <f t="shared" si="63"/>
        <v>3314335</v>
      </c>
      <c r="O491" s="137">
        <v>44885</v>
      </c>
      <c r="P491" s="72">
        <f t="shared" si="64"/>
        <v>3667445</v>
      </c>
      <c r="Q491" s="72">
        <f t="shared" si="65"/>
        <v>3667445</v>
      </c>
      <c r="R491" s="129">
        <f t="shared" si="66"/>
        <v>3667445</v>
      </c>
      <c r="S491" s="204" t="e">
        <f t="shared" si="62"/>
        <v>#REF!</v>
      </c>
      <c r="T491" s="125"/>
      <c r="U491" s="126">
        <f t="shared" si="68"/>
        <v>406</v>
      </c>
      <c r="V491" s="127">
        <f t="shared" si="67"/>
        <v>45291</v>
      </c>
      <c r="W491" s="128">
        <f>VLOOKUP(V491,IPC!$B$9:$D$855,3,2)</f>
        <v>137.72</v>
      </c>
      <c r="X491" s="128">
        <f>VLOOKUP(O491,IPC!$B$9:$D$855,3,1)</f>
        <v>124.46</v>
      </c>
      <c r="Z491" s="67" t="s">
        <v>2052</v>
      </c>
    </row>
    <row r="492" spans="1:26" s="67" customFormat="1" x14ac:dyDescent="0.25">
      <c r="A492" s="67" t="s">
        <v>76</v>
      </c>
      <c r="B492" s="134" t="s">
        <v>2237</v>
      </c>
      <c r="C492" s="224">
        <v>27</v>
      </c>
      <c r="D492" s="296" t="s">
        <v>463</v>
      </c>
      <c r="E492" s="288">
        <v>890101815</v>
      </c>
      <c r="F492" s="83" t="s">
        <v>527</v>
      </c>
      <c r="G492" s="121" t="s">
        <v>239</v>
      </c>
      <c r="H492" s="121" t="s">
        <v>590</v>
      </c>
      <c r="I492" s="69" t="s">
        <v>248</v>
      </c>
      <c r="J492" s="77" t="s">
        <v>217</v>
      </c>
      <c r="K492" s="121" t="s">
        <v>878</v>
      </c>
      <c r="L492" s="87">
        <v>33720</v>
      </c>
      <c r="M492" s="72">
        <v>3795100</v>
      </c>
      <c r="N492" s="66">
        <f t="shared" si="63"/>
        <v>3795100</v>
      </c>
      <c r="O492" s="137">
        <v>44885</v>
      </c>
      <c r="P492" s="72">
        <f t="shared" si="64"/>
        <v>4199431</v>
      </c>
      <c r="Q492" s="72">
        <f t="shared" si="65"/>
        <v>4199431</v>
      </c>
      <c r="R492" s="129">
        <f t="shared" si="66"/>
        <v>4199431</v>
      </c>
      <c r="S492" s="204" t="e">
        <f t="shared" si="62"/>
        <v>#REF!</v>
      </c>
      <c r="T492" s="125"/>
      <c r="U492" s="126">
        <f t="shared" si="68"/>
        <v>406</v>
      </c>
      <c r="V492" s="127">
        <f t="shared" si="67"/>
        <v>45291</v>
      </c>
      <c r="W492" s="128">
        <f>VLOOKUP(V492,IPC!$B$9:$D$855,3,2)</f>
        <v>137.72</v>
      </c>
      <c r="X492" s="128">
        <f>VLOOKUP(O492,IPC!$B$9:$D$855,3,1)</f>
        <v>124.46</v>
      </c>
      <c r="Z492" s="67" t="s">
        <v>2052</v>
      </c>
    </row>
    <row r="493" spans="1:26" s="67" customFormat="1" x14ac:dyDescent="0.25">
      <c r="A493" s="67" t="s">
        <v>76</v>
      </c>
      <c r="B493" s="134" t="s">
        <v>2237</v>
      </c>
      <c r="C493" s="224">
        <v>27</v>
      </c>
      <c r="D493" s="296" t="s">
        <v>463</v>
      </c>
      <c r="E493" s="288">
        <v>890101815</v>
      </c>
      <c r="F493" s="83" t="s">
        <v>527</v>
      </c>
      <c r="G493" s="121" t="s">
        <v>239</v>
      </c>
      <c r="H493" s="121" t="s">
        <v>590</v>
      </c>
      <c r="I493" s="69" t="s">
        <v>248</v>
      </c>
      <c r="J493" s="77" t="s">
        <v>217</v>
      </c>
      <c r="K493" s="121" t="s">
        <v>879</v>
      </c>
      <c r="L493" s="87">
        <v>33742</v>
      </c>
      <c r="M493" s="72">
        <v>376700</v>
      </c>
      <c r="N493" s="66">
        <f t="shared" si="63"/>
        <v>376700</v>
      </c>
      <c r="O493" s="137">
        <v>44886</v>
      </c>
      <c r="P493" s="72">
        <f t="shared" si="64"/>
        <v>416834</v>
      </c>
      <c r="Q493" s="72">
        <f t="shared" si="65"/>
        <v>416834</v>
      </c>
      <c r="R493" s="129">
        <f t="shared" si="66"/>
        <v>416834</v>
      </c>
      <c r="S493" s="204" t="e">
        <f t="shared" si="62"/>
        <v>#REF!</v>
      </c>
      <c r="T493" s="125"/>
      <c r="U493" s="126">
        <f t="shared" si="68"/>
        <v>405</v>
      </c>
      <c r="V493" s="127">
        <f t="shared" si="67"/>
        <v>45291</v>
      </c>
      <c r="W493" s="128">
        <f>VLOOKUP(V493,IPC!$B$9:$D$855,3,2)</f>
        <v>137.72</v>
      </c>
      <c r="X493" s="128">
        <f>VLOOKUP(O493,IPC!$B$9:$D$855,3,1)</f>
        <v>124.46</v>
      </c>
      <c r="Z493" s="67" t="s">
        <v>2017</v>
      </c>
    </row>
    <row r="494" spans="1:26" s="67" customFormat="1" x14ac:dyDescent="0.25">
      <c r="A494" s="67" t="s">
        <v>76</v>
      </c>
      <c r="B494" s="134" t="s">
        <v>2237</v>
      </c>
      <c r="C494" s="224">
        <v>27</v>
      </c>
      <c r="D494" s="296" t="s">
        <v>463</v>
      </c>
      <c r="E494" s="288">
        <v>890101815</v>
      </c>
      <c r="F494" s="83" t="s">
        <v>527</v>
      </c>
      <c r="G494" s="121" t="s">
        <v>239</v>
      </c>
      <c r="H494" s="121" t="s">
        <v>590</v>
      </c>
      <c r="I494" s="69" t="s">
        <v>248</v>
      </c>
      <c r="J494" s="77" t="s">
        <v>217</v>
      </c>
      <c r="K494" s="121" t="s">
        <v>880</v>
      </c>
      <c r="L494" s="87">
        <v>33870</v>
      </c>
      <c r="M494" s="72">
        <v>10819400</v>
      </c>
      <c r="N494" s="66">
        <f t="shared" si="63"/>
        <v>10819400</v>
      </c>
      <c r="O494" s="137">
        <v>44895</v>
      </c>
      <c r="P494" s="72">
        <f t="shared" si="64"/>
        <v>11972102</v>
      </c>
      <c r="Q494" s="72">
        <f t="shared" si="65"/>
        <v>11972102</v>
      </c>
      <c r="R494" s="129">
        <f t="shared" si="66"/>
        <v>11972102</v>
      </c>
      <c r="S494" s="204" t="e">
        <f t="shared" si="62"/>
        <v>#REF!</v>
      </c>
      <c r="T494" s="125"/>
      <c r="U494" s="126">
        <f t="shared" si="68"/>
        <v>396</v>
      </c>
      <c r="V494" s="127">
        <f t="shared" si="67"/>
        <v>45291</v>
      </c>
      <c r="W494" s="128">
        <f>VLOOKUP(V494,IPC!$B$9:$D$855,3,2)</f>
        <v>137.72</v>
      </c>
      <c r="X494" s="128">
        <f>VLOOKUP(O494,IPC!$B$9:$D$855,3,1)</f>
        <v>124.46</v>
      </c>
      <c r="Z494" s="67" t="s">
        <v>1972</v>
      </c>
    </row>
    <row r="495" spans="1:26" s="67" customFormat="1" x14ac:dyDescent="0.25">
      <c r="A495" s="67" t="s">
        <v>76</v>
      </c>
      <c r="B495" s="134" t="s">
        <v>2237</v>
      </c>
      <c r="C495" s="224">
        <v>27</v>
      </c>
      <c r="D495" s="296" t="s">
        <v>463</v>
      </c>
      <c r="E495" s="288">
        <v>890101815</v>
      </c>
      <c r="F495" s="83" t="s">
        <v>527</v>
      </c>
      <c r="G495" s="121" t="s">
        <v>239</v>
      </c>
      <c r="H495" s="121" t="s">
        <v>590</v>
      </c>
      <c r="I495" s="69" t="s">
        <v>248</v>
      </c>
      <c r="J495" s="77" t="s">
        <v>217</v>
      </c>
      <c r="K495" s="121" t="s">
        <v>881</v>
      </c>
      <c r="L495" s="87">
        <v>33871</v>
      </c>
      <c r="M495" s="72">
        <v>2864000</v>
      </c>
      <c r="N495" s="66">
        <f t="shared" si="63"/>
        <v>2864000</v>
      </c>
      <c r="O495" s="137">
        <v>44895</v>
      </c>
      <c r="P495" s="72">
        <f t="shared" si="64"/>
        <v>3169131</v>
      </c>
      <c r="Q495" s="72">
        <f t="shared" si="65"/>
        <v>3169131</v>
      </c>
      <c r="R495" s="129">
        <f t="shared" si="66"/>
        <v>3169131</v>
      </c>
      <c r="S495" s="204" t="e">
        <f t="shared" si="62"/>
        <v>#REF!</v>
      </c>
      <c r="T495" s="125"/>
      <c r="U495" s="126">
        <f t="shared" si="68"/>
        <v>396</v>
      </c>
      <c r="V495" s="127">
        <f t="shared" si="67"/>
        <v>45291</v>
      </c>
      <c r="W495" s="128">
        <f>VLOOKUP(V495,IPC!$B$9:$D$855,3,2)</f>
        <v>137.72</v>
      </c>
      <c r="X495" s="128">
        <f>VLOOKUP(O495,IPC!$B$9:$D$855,3,1)</f>
        <v>124.46</v>
      </c>
      <c r="Z495" s="67" t="s">
        <v>1972</v>
      </c>
    </row>
    <row r="496" spans="1:26" s="67" customFormat="1" x14ac:dyDescent="0.25">
      <c r="A496" s="67" t="s">
        <v>76</v>
      </c>
      <c r="B496" s="134" t="s">
        <v>2237</v>
      </c>
      <c r="C496" s="224">
        <v>27</v>
      </c>
      <c r="D496" s="296" t="s">
        <v>463</v>
      </c>
      <c r="E496" s="288">
        <v>890101815</v>
      </c>
      <c r="F496" s="83" t="s">
        <v>527</v>
      </c>
      <c r="G496" s="121" t="s">
        <v>239</v>
      </c>
      <c r="H496" s="121" t="s">
        <v>590</v>
      </c>
      <c r="I496" s="69" t="s">
        <v>248</v>
      </c>
      <c r="J496" s="77" t="s">
        <v>217</v>
      </c>
      <c r="K496" s="121" t="s">
        <v>882</v>
      </c>
      <c r="L496" s="87">
        <v>33884</v>
      </c>
      <c r="M496" s="72">
        <v>12642935</v>
      </c>
      <c r="N496" s="66">
        <f t="shared" si="63"/>
        <v>12642935</v>
      </c>
      <c r="O496" s="137">
        <v>44896</v>
      </c>
      <c r="P496" s="72">
        <f t="shared" si="64"/>
        <v>13815639</v>
      </c>
      <c r="Q496" s="72">
        <f t="shared" si="65"/>
        <v>13815639</v>
      </c>
      <c r="R496" s="129">
        <f t="shared" si="66"/>
        <v>13815639</v>
      </c>
      <c r="S496" s="204" t="e">
        <f t="shared" si="62"/>
        <v>#REF!</v>
      </c>
      <c r="T496" s="125"/>
      <c r="U496" s="126">
        <f t="shared" si="68"/>
        <v>395</v>
      </c>
      <c r="V496" s="127">
        <f t="shared" si="67"/>
        <v>45291</v>
      </c>
      <c r="W496" s="128">
        <f>VLOOKUP(V496,IPC!$B$9:$D$855,3,2)</f>
        <v>137.72</v>
      </c>
      <c r="X496" s="128">
        <f>VLOOKUP(O496,IPC!$B$9:$D$855,3,1)</f>
        <v>126.03</v>
      </c>
      <c r="Z496" s="67" t="s">
        <v>2082</v>
      </c>
    </row>
    <row r="497" spans="1:26" s="67" customFormat="1" x14ac:dyDescent="0.25">
      <c r="A497" s="67" t="s">
        <v>76</v>
      </c>
      <c r="B497" s="134" t="s">
        <v>2237</v>
      </c>
      <c r="C497" s="224">
        <v>27</v>
      </c>
      <c r="D497" s="296" t="s">
        <v>463</v>
      </c>
      <c r="E497" s="288">
        <v>890101815</v>
      </c>
      <c r="F497" s="83" t="s">
        <v>527</v>
      </c>
      <c r="G497" s="121" t="s">
        <v>239</v>
      </c>
      <c r="H497" s="121" t="s">
        <v>590</v>
      </c>
      <c r="I497" s="69" t="s">
        <v>248</v>
      </c>
      <c r="J497" s="77" t="s">
        <v>217</v>
      </c>
      <c r="K497" s="121" t="s">
        <v>883</v>
      </c>
      <c r="L497" s="87">
        <v>33909</v>
      </c>
      <c r="M497" s="72">
        <v>5502800</v>
      </c>
      <c r="N497" s="66">
        <f t="shared" si="63"/>
        <v>5502800</v>
      </c>
      <c r="O497" s="137">
        <v>44899</v>
      </c>
      <c r="P497" s="72">
        <f t="shared" si="64"/>
        <v>6013216</v>
      </c>
      <c r="Q497" s="72">
        <f t="shared" si="65"/>
        <v>6013216</v>
      </c>
      <c r="R497" s="129">
        <f t="shared" si="66"/>
        <v>6013216</v>
      </c>
      <c r="S497" s="204" t="e">
        <f t="shared" si="62"/>
        <v>#REF!</v>
      </c>
      <c r="T497" s="125"/>
      <c r="U497" s="126">
        <f t="shared" si="68"/>
        <v>392</v>
      </c>
      <c r="V497" s="127">
        <f t="shared" si="67"/>
        <v>45291</v>
      </c>
      <c r="W497" s="128">
        <f>VLOOKUP(V497,IPC!$B$9:$D$855,3,2)</f>
        <v>137.72</v>
      </c>
      <c r="X497" s="128">
        <f>VLOOKUP(O497,IPC!$B$9:$D$855,3,1)</f>
        <v>126.03</v>
      </c>
      <c r="Z497" s="67" t="s">
        <v>2083</v>
      </c>
    </row>
    <row r="498" spans="1:26" s="67" customFormat="1" x14ac:dyDescent="0.25">
      <c r="A498" s="67" t="s">
        <v>76</v>
      </c>
      <c r="B498" s="134" t="s">
        <v>2237</v>
      </c>
      <c r="C498" s="224">
        <v>27</v>
      </c>
      <c r="D498" s="296" t="s">
        <v>463</v>
      </c>
      <c r="E498" s="288">
        <v>890101815</v>
      </c>
      <c r="F498" s="83" t="s">
        <v>527</v>
      </c>
      <c r="G498" s="121" t="s">
        <v>239</v>
      </c>
      <c r="H498" s="121" t="s">
        <v>590</v>
      </c>
      <c r="I498" s="69" t="s">
        <v>248</v>
      </c>
      <c r="J498" s="77" t="s">
        <v>217</v>
      </c>
      <c r="K498" s="121" t="s">
        <v>884</v>
      </c>
      <c r="L498" s="87">
        <v>34015</v>
      </c>
      <c r="M498" s="72">
        <v>3795100</v>
      </c>
      <c r="N498" s="66">
        <f t="shared" si="63"/>
        <v>3795100</v>
      </c>
      <c r="O498" s="137">
        <v>44906</v>
      </c>
      <c r="P498" s="72">
        <f t="shared" si="64"/>
        <v>4147117</v>
      </c>
      <c r="Q498" s="72">
        <f t="shared" si="65"/>
        <v>4147117</v>
      </c>
      <c r="R498" s="129">
        <f t="shared" si="66"/>
        <v>4147117</v>
      </c>
      <c r="S498" s="204" t="e">
        <f t="shared" si="62"/>
        <v>#REF!</v>
      </c>
      <c r="T498" s="125"/>
      <c r="U498" s="126">
        <f t="shared" si="68"/>
        <v>385</v>
      </c>
      <c r="V498" s="127">
        <f t="shared" si="67"/>
        <v>45291</v>
      </c>
      <c r="W498" s="128">
        <f>VLOOKUP(V498,IPC!$B$9:$D$855,3,2)</f>
        <v>137.72</v>
      </c>
      <c r="X498" s="128">
        <f>VLOOKUP(O498,IPC!$B$9:$D$855,3,1)</f>
        <v>126.03</v>
      </c>
      <c r="Z498" s="67" t="s">
        <v>2084</v>
      </c>
    </row>
    <row r="499" spans="1:26" s="67" customFormat="1" x14ac:dyDescent="0.25">
      <c r="A499" s="67" t="s">
        <v>76</v>
      </c>
      <c r="B499" s="134" t="s">
        <v>2237</v>
      </c>
      <c r="C499" s="224">
        <v>27</v>
      </c>
      <c r="D499" s="296" t="s">
        <v>463</v>
      </c>
      <c r="E499" s="288">
        <v>890101815</v>
      </c>
      <c r="F499" s="83" t="s">
        <v>527</v>
      </c>
      <c r="G499" s="121" t="s">
        <v>239</v>
      </c>
      <c r="H499" s="121" t="s">
        <v>590</v>
      </c>
      <c r="I499" s="69" t="s">
        <v>248</v>
      </c>
      <c r="J499" s="77" t="s">
        <v>217</v>
      </c>
      <c r="K499" s="121" t="s">
        <v>885</v>
      </c>
      <c r="L499" s="87">
        <v>34019</v>
      </c>
      <c r="M499" s="72">
        <v>3583950</v>
      </c>
      <c r="N499" s="66">
        <f t="shared" si="63"/>
        <v>3583950</v>
      </c>
      <c r="O499" s="137">
        <v>44906</v>
      </c>
      <c r="P499" s="72">
        <f t="shared" si="64"/>
        <v>3916382</v>
      </c>
      <c r="Q499" s="72">
        <f t="shared" si="65"/>
        <v>3916382</v>
      </c>
      <c r="R499" s="129">
        <f t="shared" si="66"/>
        <v>3916382</v>
      </c>
      <c r="S499" s="204" t="e">
        <f t="shared" ref="S499:S562" si="69">+R499/$R$848</f>
        <v>#REF!</v>
      </c>
      <c r="T499" s="125"/>
      <c r="U499" s="126">
        <f t="shared" si="68"/>
        <v>385</v>
      </c>
      <c r="V499" s="127">
        <f t="shared" si="67"/>
        <v>45291</v>
      </c>
      <c r="W499" s="128">
        <f>VLOOKUP(V499,IPC!$B$9:$D$855,3,2)</f>
        <v>137.72</v>
      </c>
      <c r="X499" s="128">
        <f>VLOOKUP(O499,IPC!$B$9:$D$855,3,1)</f>
        <v>126.03</v>
      </c>
      <c r="Z499" s="67" t="s">
        <v>2084</v>
      </c>
    </row>
    <row r="500" spans="1:26" s="67" customFormat="1" x14ac:dyDescent="0.25">
      <c r="A500" s="67" t="s">
        <v>76</v>
      </c>
      <c r="B500" s="134" t="s">
        <v>2237</v>
      </c>
      <c r="C500" s="224">
        <v>27</v>
      </c>
      <c r="D500" s="296" t="s">
        <v>463</v>
      </c>
      <c r="E500" s="288">
        <v>890101815</v>
      </c>
      <c r="F500" s="83" t="s">
        <v>527</v>
      </c>
      <c r="G500" s="121" t="s">
        <v>239</v>
      </c>
      <c r="H500" s="121" t="s">
        <v>590</v>
      </c>
      <c r="I500" s="69" t="s">
        <v>248</v>
      </c>
      <c r="J500" s="77" t="s">
        <v>217</v>
      </c>
      <c r="K500" s="121" t="s">
        <v>886</v>
      </c>
      <c r="L500" s="87">
        <v>34075</v>
      </c>
      <c r="M500" s="72">
        <v>186949</v>
      </c>
      <c r="N500" s="66">
        <f t="shared" ref="N500:N846" si="70">IF(U500&gt;1,M500,0)</f>
        <v>186949</v>
      </c>
      <c r="O500" s="137">
        <v>44910</v>
      </c>
      <c r="P500" s="72">
        <f t="shared" ref="P500:P846" si="71">IFERROR(ROUND((N500*(W500/X500)),0),0)</f>
        <v>204290</v>
      </c>
      <c r="Q500" s="72">
        <f t="shared" ref="Q500:Q846" si="72">+P500-N500+M500</f>
        <v>204290</v>
      </c>
      <c r="R500" s="129">
        <f t="shared" ref="R500:R846" si="73">+Q500</f>
        <v>204290</v>
      </c>
      <c r="S500" s="204" t="e">
        <f t="shared" si="69"/>
        <v>#REF!</v>
      </c>
      <c r="T500" s="125"/>
      <c r="U500" s="126">
        <f t="shared" si="68"/>
        <v>381</v>
      </c>
      <c r="V500" s="127">
        <f t="shared" si="67"/>
        <v>45291</v>
      </c>
      <c r="W500" s="128">
        <f>VLOOKUP(V500,IPC!$B$9:$D$855,3,2)</f>
        <v>137.72</v>
      </c>
      <c r="X500" s="128">
        <f>VLOOKUP(O500,IPC!$B$9:$D$855,3,1)</f>
        <v>126.03</v>
      </c>
      <c r="Z500" s="67" t="s">
        <v>2085</v>
      </c>
    </row>
    <row r="501" spans="1:26" s="67" customFormat="1" x14ac:dyDescent="0.25">
      <c r="A501" s="67" t="s">
        <v>76</v>
      </c>
      <c r="B501" s="134" t="s">
        <v>2237</v>
      </c>
      <c r="C501" s="224">
        <v>27</v>
      </c>
      <c r="D501" s="296" t="s">
        <v>463</v>
      </c>
      <c r="E501" s="288">
        <v>890101815</v>
      </c>
      <c r="F501" s="83" t="s">
        <v>527</v>
      </c>
      <c r="G501" s="121" t="s">
        <v>239</v>
      </c>
      <c r="H501" s="121" t="s">
        <v>590</v>
      </c>
      <c r="I501" s="69" t="s">
        <v>248</v>
      </c>
      <c r="J501" s="77" t="s">
        <v>217</v>
      </c>
      <c r="K501" s="121" t="s">
        <v>887</v>
      </c>
      <c r="L501" s="87">
        <v>34086</v>
      </c>
      <c r="M501" s="72">
        <v>2470687</v>
      </c>
      <c r="N501" s="66">
        <f t="shared" si="70"/>
        <v>2470687</v>
      </c>
      <c r="O501" s="137">
        <v>44910</v>
      </c>
      <c r="P501" s="72">
        <f t="shared" si="71"/>
        <v>2699857</v>
      </c>
      <c r="Q501" s="72">
        <f t="shared" si="72"/>
        <v>2699857</v>
      </c>
      <c r="R501" s="129">
        <f t="shared" si="73"/>
        <v>2699857</v>
      </c>
      <c r="S501" s="204" t="e">
        <f t="shared" si="69"/>
        <v>#REF!</v>
      </c>
      <c r="T501" s="125"/>
      <c r="U501" s="126">
        <f t="shared" si="68"/>
        <v>381</v>
      </c>
      <c r="V501" s="127">
        <f t="shared" si="67"/>
        <v>45291</v>
      </c>
      <c r="W501" s="128">
        <f>VLOOKUP(V501,IPC!$B$9:$D$855,3,2)</f>
        <v>137.72</v>
      </c>
      <c r="X501" s="128">
        <f>VLOOKUP(O501,IPC!$B$9:$D$855,3,1)</f>
        <v>126.03</v>
      </c>
      <c r="Z501" s="67" t="s">
        <v>2085</v>
      </c>
    </row>
    <row r="502" spans="1:26" s="67" customFormat="1" x14ac:dyDescent="0.25">
      <c r="A502" s="67" t="s">
        <v>76</v>
      </c>
      <c r="B502" s="134" t="s">
        <v>2237</v>
      </c>
      <c r="C502" s="224">
        <v>27</v>
      </c>
      <c r="D502" s="296" t="s">
        <v>463</v>
      </c>
      <c r="E502" s="288">
        <v>890101815</v>
      </c>
      <c r="F502" s="83" t="s">
        <v>527</v>
      </c>
      <c r="G502" s="121" t="s">
        <v>239</v>
      </c>
      <c r="H502" s="121" t="s">
        <v>590</v>
      </c>
      <c r="I502" s="69" t="s">
        <v>248</v>
      </c>
      <c r="J502" s="77" t="s">
        <v>217</v>
      </c>
      <c r="K502" s="121" t="s">
        <v>888</v>
      </c>
      <c r="L502" s="87">
        <v>34089</v>
      </c>
      <c r="M502" s="72">
        <v>501600</v>
      </c>
      <c r="N502" s="66">
        <f t="shared" si="70"/>
        <v>501600</v>
      </c>
      <c r="O502" s="137">
        <v>44910</v>
      </c>
      <c r="P502" s="72">
        <f t="shared" si="71"/>
        <v>548126</v>
      </c>
      <c r="Q502" s="72">
        <f t="shared" si="72"/>
        <v>548126</v>
      </c>
      <c r="R502" s="129">
        <f t="shared" si="73"/>
        <v>548126</v>
      </c>
      <c r="S502" s="204" t="e">
        <f t="shared" si="69"/>
        <v>#REF!</v>
      </c>
      <c r="T502" s="125"/>
      <c r="U502" s="126">
        <f t="shared" si="68"/>
        <v>381</v>
      </c>
      <c r="V502" s="127">
        <f t="shared" si="67"/>
        <v>45291</v>
      </c>
      <c r="W502" s="128">
        <f>VLOOKUP(V502,IPC!$B$9:$D$855,3,2)</f>
        <v>137.72</v>
      </c>
      <c r="X502" s="128">
        <f>VLOOKUP(O502,IPC!$B$9:$D$855,3,1)</f>
        <v>126.03</v>
      </c>
      <c r="Z502" s="67" t="s">
        <v>2085</v>
      </c>
    </row>
    <row r="503" spans="1:26" s="67" customFormat="1" x14ac:dyDescent="0.25">
      <c r="A503" s="67" t="s">
        <v>76</v>
      </c>
      <c r="B503" s="134" t="s">
        <v>2237</v>
      </c>
      <c r="C503" s="224">
        <v>27</v>
      </c>
      <c r="D503" s="296" t="s">
        <v>463</v>
      </c>
      <c r="E503" s="288">
        <v>890101815</v>
      </c>
      <c r="F503" s="83" t="s">
        <v>527</v>
      </c>
      <c r="G503" s="121" t="s">
        <v>239</v>
      </c>
      <c r="H503" s="121" t="s">
        <v>590</v>
      </c>
      <c r="I503" s="69" t="s">
        <v>248</v>
      </c>
      <c r="J503" s="77" t="s">
        <v>217</v>
      </c>
      <c r="K503" s="121" t="s">
        <v>889</v>
      </c>
      <c r="L503" s="87">
        <v>34090</v>
      </c>
      <c r="M503" s="72">
        <v>5460900</v>
      </c>
      <c r="N503" s="66">
        <f t="shared" si="70"/>
        <v>5460900</v>
      </c>
      <c r="O503" s="137">
        <v>44910</v>
      </c>
      <c r="P503" s="72">
        <f t="shared" si="71"/>
        <v>5967430</v>
      </c>
      <c r="Q503" s="72">
        <f t="shared" si="72"/>
        <v>5967430</v>
      </c>
      <c r="R503" s="129">
        <f t="shared" si="73"/>
        <v>5967430</v>
      </c>
      <c r="S503" s="204" t="e">
        <f t="shared" si="69"/>
        <v>#REF!</v>
      </c>
      <c r="T503" s="125"/>
      <c r="U503" s="126">
        <f t="shared" si="68"/>
        <v>381</v>
      </c>
      <c r="V503" s="127">
        <f t="shared" si="67"/>
        <v>45291</v>
      </c>
      <c r="W503" s="128">
        <f>VLOOKUP(V503,IPC!$B$9:$D$855,3,2)</f>
        <v>137.72</v>
      </c>
      <c r="X503" s="128">
        <f>VLOOKUP(O503,IPC!$B$9:$D$855,3,1)</f>
        <v>126.03</v>
      </c>
      <c r="Z503" s="67" t="s">
        <v>2085</v>
      </c>
    </row>
    <row r="504" spans="1:26" s="67" customFormat="1" x14ac:dyDescent="0.25">
      <c r="A504" s="67" t="s">
        <v>76</v>
      </c>
      <c r="B504" s="134" t="s">
        <v>2237</v>
      </c>
      <c r="C504" s="224">
        <v>27</v>
      </c>
      <c r="D504" s="296" t="s">
        <v>463</v>
      </c>
      <c r="E504" s="288">
        <v>890101815</v>
      </c>
      <c r="F504" s="83" t="s">
        <v>527</v>
      </c>
      <c r="G504" s="121" t="s">
        <v>239</v>
      </c>
      <c r="H504" s="121" t="s">
        <v>590</v>
      </c>
      <c r="I504" s="69" t="s">
        <v>248</v>
      </c>
      <c r="J504" s="77" t="s">
        <v>217</v>
      </c>
      <c r="K504" s="121" t="s">
        <v>890</v>
      </c>
      <c r="L504" s="87">
        <v>34099</v>
      </c>
      <c r="M504" s="72">
        <v>3795100</v>
      </c>
      <c r="N504" s="66">
        <f t="shared" si="70"/>
        <v>3795100</v>
      </c>
      <c r="O504" s="137">
        <v>44913</v>
      </c>
      <c r="P504" s="72">
        <f t="shared" si="71"/>
        <v>4147117</v>
      </c>
      <c r="Q504" s="72">
        <f t="shared" si="72"/>
        <v>4147117</v>
      </c>
      <c r="R504" s="129">
        <f t="shared" si="73"/>
        <v>4147117</v>
      </c>
      <c r="S504" s="204" t="e">
        <f t="shared" si="69"/>
        <v>#REF!</v>
      </c>
      <c r="T504" s="125"/>
      <c r="U504" s="126">
        <f t="shared" si="68"/>
        <v>378</v>
      </c>
      <c r="V504" s="127">
        <f t="shared" si="67"/>
        <v>45291</v>
      </c>
      <c r="W504" s="128">
        <f>VLOOKUP(V504,IPC!$B$9:$D$855,3,2)</f>
        <v>137.72</v>
      </c>
      <c r="X504" s="128">
        <f>VLOOKUP(O504,IPC!$B$9:$D$855,3,1)</f>
        <v>126.03</v>
      </c>
      <c r="Z504" s="67" t="s">
        <v>2086</v>
      </c>
    </row>
    <row r="505" spans="1:26" s="67" customFormat="1" x14ac:dyDescent="0.25">
      <c r="A505" s="67" t="s">
        <v>76</v>
      </c>
      <c r="B505" s="134" t="s">
        <v>2237</v>
      </c>
      <c r="C505" s="224">
        <v>27</v>
      </c>
      <c r="D505" s="296" t="s">
        <v>463</v>
      </c>
      <c r="E505" s="288">
        <v>890101815</v>
      </c>
      <c r="F505" s="83" t="s">
        <v>527</v>
      </c>
      <c r="G505" s="121" t="s">
        <v>239</v>
      </c>
      <c r="H505" s="121" t="s">
        <v>590</v>
      </c>
      <c r="I505" s="69" t="s">
        <v>248</v>
      </c>
      <c r="J505" s="77" t="s">
        <v>217</v>
      </c>
      <c r="K505" s="121" t="s">
        <v>891</v>
      </c>
      <c r="L505" s="87">
        <v>34105</v>
      </c>
      <c r="M505" s="72">
        <v>373481.5</v>
      </c>
      <c r="N505" s="66">
        <f t="shared" si="70"/>
        <v>373481.5</v>
      </c>
      <c r="O505" s="137">
        <v>44913</v>
      </c>
      <c r="P505" s="72">
        <f t="shared" si="71"/>
        <v>408124</v>
      </c>
      <c r="Q505" s="72">
        <f t="shared" si="72"/>
        <v>408124</v>
      </c>
      <c r="R505" s="129">
        <f t="shared" si="73"/>
        <v>408124</v>
      </c>
      <c r="S505" s="204" t="e">
        <f t="shared" si="69"/>
        <v>#REF!</v>
      </c>
      <c r="T505" s="125"/>
      <c r="U505" s="126">
        <f t="shared" si="68"/>
        <v>378</v>
      </c>
      <c r="V505" s="127">
        <f t="shared" si="67"/>
        <v>45291</v>
      </c>
      <c r="W505" s="128">
        <f>VLOOKUP(V505,IPC!$B$9:$D$855,3,2)</f>
        <v>137.72</v>
      </c>
      <c r="X505" s="128">
        <f>VLOOKUP(O505,IPC!$B$9:$D$855,3,1)</f>
        <v>126.03</v>
      </c>
      <c r="Z505" s="67" t="s">
        <v>2086</v>
      </c>
    </row>
    <row r="506" spans="1:26" s="67" customFormat="1" x14ac:dyDescent="0.25">
      <c r="A506" s="67" t="s">
        <v>76</v>
      </c>
      <c r="B506" s="134" t="s">
        <v>2237</v>
      </c>
      <c r="C506" s="224">
        <v>27</v>
      </c>
      <c r="D506" s="296" t="s">
        <v>463</v>
      </c>
      <c r="E506" s="288">
        <v>890101815</v>
      </c>
      <c r="F506" s="83" t="s">
        <v>527</v>
      </c>
      <c r="G506" s="121" t="s">
        <v>239</v>
      </c>
      <c r="H506" s="121" t="s">
        <v>590</v>
      </c>
      <c r="I506" s="69" t="s">
        <v>248</v>
      </c>
      <c r="J506" s="77" t="s">
        <v>217</v>
      </c>
      <c r="K506" s="121" t="s">
        <v>892</v>
      </c>
      <c r="L506" s="87">
        <v>34249</v>
      </c>
      <c r="M506" s="72">
        <v>5511050</v>
      </c>
      <c r="N506" s="66">
        <f t="shared" si="70"/>
        <v>5511050</v>
      </c>
      <c r="O506" s="137">
        <v>44927</v>
      </c>
      <c r="P506" s="72">
        <f t="shared" si="71"/>
        <v>5917064</v>
      </c>
      <c r="Q506" s="72">
        <f t="shared" si="72"/>
        <v>5917064</v>
      </c>
      <c r="R506" s="129">
        <f t="shared" si="73"/>
        <v>5917064</v>
      </c>
      <c r="S506" s="204" t="e">
        <f t="shared" si="69"/>
        <v>#REF!</v>
      </c>
      <c r="T506" s="125"/>
      <c r="U506" s="126">
        <f t="shared" si="68"/>
        <v>364</v>
      </c>
      <c r="V506" s="127">
        <f t="shared" si="67"/>
        <v>45291</v>
      </c>
      <c r="W506" s="128">
        <f>VLOOKUP(V506,IPC!$B$9:$D$855,3,2)</f>
        <v>137.72</v>
      </c>
      <c r="X506" s="128">
        <f>VLOOKUP(O506,IPC!$B$9:$D$855,3,1)</f>
        <v>128.27000000000001</v>
      </c>
      <c r="Z506" s="67" t="s">
        <v>1974</v>
      </c>
    </row>
    <row r="507" spans="1:26" s="67" customFormat="1" x14ac:dyDescent="0.25">
      <c r="A507" s="67" t="s">
        <v>76</v>
      </c>
      <c r="B507" s="134" t="s">
        <v>2237</v>
      </c>
      <c r="C507" s="224">
        <v>27</v>
      </c>
      <c r="D507" s="296" t="s">
        <v>463</v>
      </c>
      <c r="E507" s="288">
        <v>890101815</v>
      </c>
      <c r="F507" s="83" t="s">
        <v>527</v>
      </c>
      <c r="G507" s="121" t="s">
        <v>239</v>
      </c>
      <c r="H507" s="121" t="s">
        <v>590</v>
      </c>
      <c r="I507" s="69" t="s">
        <v>248</v>
      </c>
      <c r="J507" s="77" t="s">
        <v>217</v>
      </c>
      <c r="K507" s="121" t="s">
        <v>893</v>
      </c>
      <c r="L507" s="87">
        <v>34250</v>
      </c>
      <c r="M507" s="72">
        <v>6808374</v>
      </c>
      <c r="N507" s="66">
        <f t="shared" si="70"/>
        <v>6808374</v>
      </c>
      <c r="O507" s="137">
        <v>44927</v>
      </c>
      <c r="P507" s="72">
        <f t="shared" si="71"/>
        <v>7309965</v>
      </c>
      <c r="Q507" s="72">
        <f t="shared" si="72"/>
        <v>7309965</v>
      </c>
      <c r="R507" s="129">
        <f t="shared" si="73"/>
        <v>7309965</v>
      </c>
      <c r="S507" s="204" t="e">
        <f t="shared" si="69"/>
        <v>#REF!</v>
      </c>
      <c r="T507" s="125"/>
      <c r="U507" s="126">
        <f t="shared" si="68"/>
        <v>364</v>
      </c>
      <c r="V507" s="127">
        <f t="shared" si="67"/>
        <v>45291</v>
      </c>
      <c r="W507" s="128">
        <f>VLOOKUP(V507,IPC!$B$9:$D$855,3,2)</f>
        <v>137.72</v>
      </c>
      <c r="X507" s="128">
        <f>VLOOKUP(O507,IPC!$B$9:$D$855,3,1)</f>
        <v>128.27000000000001</v>
      </c>
      <c r="Z507" s="67" t="s">
        <v>1974</v>
      </c>
    </row>
    <row r="508" spans="1:26" s="67" customFormat="1" x14ac:dyDescent="0.25">
      <c r="A508" s="67" t="s">
        <v>76</v>
      </c>
      <c r="B508" s="134" t="s">
        <v>2237</v>
      </c>
      <c r="C508" s="224">
        <v>27</v>
      </c>
      <c r="D508" s="296" t="s">
        <v>463</v>
      </c>
      <c r="E508" s="288">
        <v>890101815</v>
      </c>
      <c r="F508" s="83" t="s">
        <v>527</v>
      </c>
      <c r="G508" s="121" t="s">
        <v>239</v>
      </c>
      <c r="H508" s="121" t="s">
        <v>590</v>
      </c>
      <c r="I508" s="69" t="s">
        <v>248</v>
      </c>
      <c r="J508" s="77" t="s">
        <v>217</v>
      </c>
      <c r="K508" s="121" t="s">
        <v>894</v>
      </c>
      <c r="L508" s="87">
        <v>34251</v>
      </c>
      <c r="M508" s="72">
        <v>1935850</v>
      </c>
      <c r="N508" s="66">
        <f t="shared" si="70"/>
        <v>1935850</v>
      </c>
      <c r="O508" s="137">
        <v>44927</v>
      </c>
      <c r="P508" s="72">
        <f t="shared" si="71"/>
        <v>2078469</v>
      </c>
      <c r="Q508" s="72">
        <f t="shared" si="72"/>
        <v>2078469</v>
      </c>
      <c r="R508" s="129">
        <f t="shared" si="73"/>
        <v>2078469</v>
      </c>
      <c r="S508" s="204" t="e">
        <f t="shared" si="69"/>
        <v>#REF!</v>
      </c>
      <c r="T508" s="125"/>
      <c r="U508" s="126">
        <f t="shared" si="68"/>
        <v>364</v>
      </c>
      <c r="V508" s="127">
        <f t="shared" si="67"/>
        <v>45291</v>
      </c>
      <c r="W508" s="128">
        <f>VLOOKUP(V508,IPC!$B$9:$D$855,3,2)</f>
        <v>137.72</v>
      </c>
      <c r="X508" s="128">
        <f>VLOOKUP(O508,IPC!$B$9:$D$855,3,1)</f>
        <v>128.27000000000001</v>
      </c>
      <c r="Z508" s="67" t="s">
        <v>1974</v>
      </c>
    </row>
    <row r="509" spans="1:26" s="67" customFormat="1" x14ac:dyDescent="0.25">
      <c r="A509" s="67" t="s">
        <v>76</v>
      </c>
      <c r="B509" s="134" t="s">
        <v>2237</v>
      </c>
      <c r="C509" s="224">
        <v>27</v>
      </c>
      <c r="D509" s="296" t="s">
        <v>463</v>
      </c>
      <c r="E509" s="288">
        <v>890101815</v>
      </c>
      <c r="F509" s="83" t="s">
        <v>527</v>
      </c>
      <c r="G509" s="121" t="s">
        <v>239</v>
      </c>
      <c r="H509" s="121" t="s">
        <v>590</v>
      </c>
      <c r="I509" s="69" t="s">
        <v>248</v>
      </c>
      <c r="J509" s="77" t="s">
        <v>217</v>
      </c>
      <c r="K509" s="121" t="s">
        <v>895</v>
      </c>
      <c r="L509" s="87">
        <v>34252</v>
      </c>
      <c r="M509" s="72">
        <v>8580450</v>
      </c>
      <c r="N509" s="66">
        <f t="shared" si="70"/>
        <v>8580450</v>
      </c>
      <c r="O509" s="137">
        <v>44927</v>
      </c>
      <c r="P509" s="72">
        <f t="shared" si="71"/>
        <v>9212595</v>
      </c>
      <c r="Q509" s="72">
        <f t="shared" si="72"/>
        <v>9212595</v>
      </c>
      <c r="R509" s="129">
        <f t="shared" si="73"/>
        <v>9212595</v>
      </c>
      <c r="S509" s="204" t="e">
        <f t="shared" si="69"/>
        <v>#REF!</v>
      </c>
      <c r="T509" s="125"/>
      <c r="U509" s="126">
        <f t="shared" si="68"/>
        <v>364</v>
      </c>
      <c r="V509" s="127">
        <f t="shared" si="67"/>
        <v>45291</v>
      </c>
      <c r="W509" s="128">
        <f>VLOOKUP(V509,IPC!$B$9:$D$855,3,2)</f>
        <v>137.72</v>
      </c>
      <c r="X509" s="128">
        <f>VLOOKUP(O509,IPC!$B$9:$D$855,3,1)</f>
        <v>128.27000000000001</v>
      </c>
      <c r="Z509" s="67" t="s">
        <v>1974</v>
      </c>
    </row>
    <row r="510" spans="1:26" s="67" customFormat="1" x14ac:dyDescent="0.25">
      <c r="A510" s="67" t="s">
        <v>76</v>
      </c>
      <c r="B510" s="134" t="s">
        <v>2237</v>
      </c>
      <c r="C510" s="224">
        <v>27</v>
      </c>
      <c r="D510" s="296" t="s">
        <v>463</v>
      </c>
      <c r="E510" s="288">
        <v>890101815</v>
      </c>
      <c r="F510" s="83" t="s">
        <v>527</v>
      </c>
      <c r="G510" s="121" t="s">
        <v>239</v>
      </c>
      <c r="H510" s="121" t="s">
        <v>590</v>
      </c>
      <c r="I510" s="69" t="s">
        <v>248</v>
      </c>
      <c r="J510" s="77" t="s">
        <v>217</v>
      </c>
      <c r="K510" s="121" t="s">
        <v>896</v>
      </c>
      <c r="L510" s="87">
        <v>34415</v>
      </c>
      <c r="M510" s="72">
        <v>471850</v>
      </c>
      <c r="N510" s="66">
        <f t="shared" si="70"/>
        <v>471850</v>
      </c>
      <c r="O510" s="137">
        <v>44936</v>
      </c>
      <c r="P510" s="72">
        <f t="shared" si="71"/>
        <v>506612</v>
      </c>
      <c r="Q510" s="72">
        <f t="shared" si="72"/>
        <v>506612</v>
      </c>
      <c r="R510" s="129">
        <f t="shared" si="73"/>
        <v>506612</v>
      </c>
      <c r="S510" s="204" t="e">
        <f t="shared" si="69"/>
        <v>#REF!</v>
      </c>
      <c r="T510" s="125"/>
      <c r="U510" s="126">
        <f t="shared" si="68"/>
        <v>355</v>
      </c>
      <c r="V510" s="127">
        <f t="shared" si="67"/>
        <v>45291</v>
      </c>
      <c r="W510" s="128">
        <f>VLOOKUP(V510,IPC!$B$9:$D$855,3,2)</f>
        <v>137.72</v>
      </c>
      <c r="X510" s="128">
        <f>VLOOKUP(O510,IPC!$B$9:$D$855,3,1)</f>
        <v>128.27000000000001</v>
      </c>
      <c r="Z510" s="67" t="s">
        <v>2087</v>
      </c>
    </row>
    <row r="511" spans="1:26" s="67" customFormat="1" x14ac:dyDescent="0.25">
      <c r="A511" s="67" t="s">
        <v>76</v>
      </c>
      <c r="B511" s="134" t="s">
        <v>2237</v>
      </c>
      <c r="C511" s="224">
        <v>27</v>
      </c>
      <c r="D511" s="296" t="s">
        <v>463</v>
      </c>
      <c r="E511" s="288">
        <v>890101815</v>
      </c>
      <c r="F511" s="83" t="s">
        <v>527</v>
      </c>
      <c r="G511" s="121" t="s">
        <v>239</v>
      </c>
      <c r="H511" s="121" t="s">
        <v>590</v>
      </c>
      <c r="I511" s="69" t="s">
        <v>248</v>
      </c>
      <c r="J511" s="77" t="s">
        <v>217</v>
      </c>
      <c r="K511" s="121" t="s">
        <v>897</v>
      </c>
      <c r="L511" s="87">
        <v>34465</v>
      </c>
      <c r="M511" s="72">
        <v>3795100</v>
      </c>
      <c r="N511" s="66">
        <f t="shared" si="70"/>
        <v>3795100</v>
      </c>
      <c r="O511" s="137">
        <v>44942</v>
      </c>
      <c r="P511" s="72">
        <f t="shared" si="71"/>
        <v>4074695</v>
      </c>
      <c r="Q511" s="72">
        <f t="shared" si="72"/>
        <v>4074695</v>
      </c>
      <c r="R511" s="129">
        <f t="shared" si="73"/>
        <v>4074695</v>
      </c>
      <c r="S511" s="204" t="e">
        <f t="shared" si="69"/>
        <v>#REF!</v>
      </c>
      <c r="T511" s="125"/>
      <c r="U511" s="126">
        <f t="shared" si="68"/>
        <v>349</v>
      </c>
      <c r="V511" s="127">
        <f t="shared" si="67"/>
        <v>45291</v>
      </c>
      <c r="W511" s="128">
        <f>VLOOKUP(V511,IPC!$B$9:$D$855,3,2)</f>
        <v>137.72</v>
      </c>
      <c r="X511" s="128">
        <f>VLOOKUP(O511,IPC!$B$9:$D$855,3,1)</f>
        <v>128.27000000000001</v>
      </c>
      <c r="Z511" s="67" t="s">
        <v>2064</v>
      </c>
    </row>
    <row r="512" spans="1:26" s="67" customFormat="1" x14ac:dyDescent="0.25">
      <c r="A512" s="67" t="s">
        <v>76</v>
      </c>
      <c r="B512" s="134" t="s">
        <v>2237</v>
      </c>
      <c r="C512" s="224">
        <v>27</v>
      </c>
      <c r="D512" s="296" t="s">
        <v>463</v>
      </c>
      <c r="E512" s="288">
        <v>890101815</v>
      </c>
      <c r="F512" s="83" t="s">
        <v>527</v>
      </c>
      <c r="G512" s="121" t="s">
        <v>239</v>
      </c>
      <c r="H512" s="121" t="s">
        <v>590</v>
      </c>
      <c r="I512" s="69" t="s">
        <v>248</v>
      </c>
      <c r="J512" s="77" t="s">
        <v>217</v>
      </c>
      <c r="K512" s="121" t="s">
        <v>898</v>
      </c>
      <c r="L512" s="87">
        <v>34484</v>
      </c>
      <c r="M512" s="72">
        <v>7980150</v>
      </c>
      <c r="N512" s="66">
        <f t="shared" si="70"/>
        <v>7980150</v>
      </c>
      <c r="O512" s="137">
        <v>44943</v>
      </c>
      <c r="P512" s="72">
        <f t="shared" si="71"/>
        <v>8568069</v>
      </c>
      <c r="Q512" s="72">
        <f t="shared" si="72"/>
        <v>8568069</v>
      </c>
      <c r="R512" s="129">
        <f t="shared" si="73"/>
        <v>8568069</v>
      </c>
      <c r="S512" s="204" t="e">
        <f t="shared" si="69"/>
        <v>#REF!</v>
      </c>
      <c r="T512" s="125"/>
      <c r="U512" s="126">
        <f t="shared" si="68"/>
        <v>348</v>
      </c>
      <c r="V512" s="127">
        <f t="shared" ref="V512:V766" si="74">+$U$7</f>
        <v>45291</v>
      </c>
      <c r="W512" s="128">
        <f>VLOOKUP(V512,IPC!$B$9:$D$855,3,2)</f>
        <v>137.72</v>
      </c>
      <c r="X512" s="128">
        <f>VLOOKUP(O512,IPC!$B$9:$D$855,3,1)</f>
        <v>128.27000000000001</v>
      </c>
      <c r="Z512" s="67" t="s">
        <v>2088</v>
      </c>
    </row>
    <row r="513" spans="1:26" s="67" customFormat="1" x14ac:dyDescent="0.25">
      <c r="A513" s="67" t="s">
        <v>76</v>
      </c>
      <c r="B513" s="134" t="s">
        <v>2237</v>
      </c>
      <c r="C513" s="224">
        <v>27</v>
      </c>
      <c r="D513" s="296" t="s">
        <v>463</v>
      </c>
      <c r="E513" s="288">
        <v>890101815</v>
      </c>
      <c r="F513" s="83" t="s">
        <v>527</v>
      </c>
      <c r="G513" s="121" t="s">
        <v>239</v>
      </c>
      <c r="H513" s="121" t="s">
        <v>590</v>
      </c>
      <c r="I513" s="69" t="s">
        <v>248</v>
      </c>
      <c r="J513" s="77" t="s">
        <v>217</v>
      </c>
      <c r="K513" s="121" t="s">
        <v>899</v>
      </c>
      <c r="L513" s="87">
        <v>34656</v>
      </c>
      <c r="M513" s="72">
        <v>1307750</v>
      </c>
      <c r="N513" s="66">
        <f t="shared" si="70"/>
        <v>1307750</v>
      </c>
      <c r="O513" s="137">
        <v>44956</v>
      </c>
      <c r="P513" s="72">
        <f t="shared" si="71"/>
        <v>1404096</v>
      </c>
      <c r="Q513" s="72">
        <f t="shared" si="72"/>
        <v>1404096</v>
      </c>
      <c r="R513" s="129">
        <f t="shared" si="73"/>
        <v>1404096</v>
      </c>
      <c r="S513" s="204" t="e">
        <f t="shared" si="69"/>
        <v>#REF!</v>
      </c>
      <c r="T513" s="125"/>
      <c r="U513" s="126">
        <f t="shared" si="68"/>
        <v>335</v>
      </c>
      <c r="V513" s="127">
        <f t="shared" si="74"/>
        <v>45291</v>
      </c>
      <c r="W513" s="128">
        <f>VLOOKUP(V513,IPC!$B$9:$D$855,3,2)</f>
        <v>137.72</v>
      </c>
      <c r="X513" s="128">
        <f>VLOOKUP(O513,IPC!$B$9:$D$855,3,1)</f>
        <v>128.27000000000001</v>
      </c>
      <c r="Z513" s="67" t="s">
        <v>2065</v>
      </c>
    </row>
    <row r="514" spans="1:26" s="67" customFormat="1" x14ac:dyDescent="0.25">
      <c r="A514" s="67" t="s">
        <v>76</v>
      </c>
      <c r="B514" s="134" t="s">
        <v>2237</v>
      </c>
      <c r="C514" s="224">
        <v>27</v>
      </c>
      <c r="D514" s="296" t="s">
        <v>463</v>
      </c>
      <c r="E514" s="288">
        <v>890101815</v>
      </c>
      <c r="F514" s="83" t="s">
        <v>527</v>
      </c>
      <c r="G514" s="121" t="s">
        <v>239</v>
      </c>
      <c r="H514" s="121" t="s">
        <v>590</v>
      </c>
      <c r="I514" s="69" t="s">
        <v>248</v>
      </c>
      <c r="J514" s="77" t="s">
        <v>217</v>
      </c>
      <c r="K514" s="121" t="s">
        <v>900</v>
      </c>
      <c r="L514" s="87">
        <v>34832</v>
      </c>
      <c r="M514" s="72">
        <v>4035250</v>
      </c>
      <c r="N514" s="66">
        <f t="shared" si="70"/>
        <v>4035250</v>
      </c>
      <c r="O514" s="137">
        <v>44969</v>
      </c>
      <c r="P514" s="72">
        <f t="shared" si="71"/>
        <v>4261769</v>
      </c>
      <c r="Q514" s="72">
        <f t="shared" si="72"/>
        <v>4261769</v>
      </c>
      <c r="R514" s="129">
        <f t="shared" si="73"/>
        <v>4261769</v>
      </c>
      <c r="S514" s="204" t="e">
        <f t="shared" si="69"/>
        <v>#REF!</v>
      </c>
      <c r="T514" s="125"/>
      <c r="U514" s="126">
        <f t="shared" si="68"/>
        <v>322</v>
      </c>
      <c r="V514" s="127">
        <f t="shared" si="74"/>
        <v>45291</v>
      </c>
      <c r="W514" s="128">
        <f>VLOOKUP(V514,IPC!$B$9:$D$855,3,2)</f>
        <v>137.72</v>
      </c>
      <c r="X514" s="128">
        <f>VLOOKUP(O514,IPC!$B$9:$D$855,3,1)</f>
        <v>130.4</v>
      </c>
      <c r="Z514" s="67" t="s">
        <v>2066</v>
      </c>
    </row>
    <row r="515" spans="1:26" s="67" customFormat="1" x14ac:dyDescent="0.25">
      <c r="A515" s="67" t="s">
        <v>76</v>
      </c>
      <c r="B515" s="134" t="s">
        <v>2237</v>
      </c>
      <c r="C515" s="224">
        <v>27</v>
      </c>
      <c r="D515" s="296" t="s">
        <v>463</v>
      </c>
      <c r="E515" s="288">
        <v>890101815</v>
      </c>
      <c r="F515" s="83" t="s">
        <v>527</v>
      </c>
      <c r="G515" s="121" t="s">
        <v>239</v>
      </c>
      <c r="H515" s="121" t="s">
        <v>590</v>
      </c>
      <c r="I515" s="69" t="s">
        <v>248</v>
      </c>
      <c r="J515" s="77" t="s">
        <v>217</v>
      </c>
      <c r="K515" s="121" t="s">
        <v>901</v>
      </c>
      <c r="L515" s="87">
        <v>34925</v>
      </c>
      <c r="M515" s="72">
        <v>2409945.5</v>
      </c>
      <c r="N515" s="66">
        <f t="shared" si="70"/>
        <v>2409945.5</v>
      </c>
      <c r="O515" s="137">
        <v>44977</v>
      </c>
      <c r="P515" s="72">
        <f t="shared" si="71"/>
        <v>2545228</v>
      </c>
      <c r="Q515" s="72">
        <f t="shared" si="72"/>
        <v>2545228</v>
      </c>
      <c r="R515" s="129">
        <f t="shared" si="73"/>
        <v>2545228</v>
      </c>
      <c r="S515" s="204" t="e">
        <f t="shared" si="69"/>
        <v>#REF!</v>
      </c>
      <c r="T515" s="125"/>
      <c r="U515" s="126">
        <f t="shared" si="68"/>
        <v>314</v>
      </c>
      <c r="V515" s="127">
        <f t="shared" si="74"/>
        <v>45291</v>
      </c>
      <c r="W515" s="128">
        <f>VLOOKUP(V515,IPC!$B$9:$D$855,3,2)</f>
        <v>137.72</v>
      </c>
      <c r="X515" s="128">
        <f>VLOOKUP(O515,IPC!$B$9:$D$855,3,1)</f>
        <v>130.4</v>
      </c>
      <c r="Z515" s="67" t="s">
        <v>2089</v>
      </c>
    </row>
    <row r="516" spans="1:26" s="67" customFormat="1" x14ac:dyDescent="0.25">
      <c r="A516" s="67" t="s">
        <v>76</v>
      </c>
      <c r="B516" s="134" t="s">
        <v>2237</v>
      </c>
      <c r="C516" s="224">
        <v>27</v>
      </c>
      <c r="D516" s="296" t="s">
        <v>463</v>
      </c>
      <c r="E516" s="288">
        <v>890101815</v>
      </c>
      <c r="F516" s="83" t="s">
        <v>527</v>
      </c>
      <c r="G516" s="121" t="s">
        <v>239</v>
      </c>
      <c r="H516" s="121" t="s">
        <v>590</v>
      </c>
      <c r="I516" s="69" t="s">
        <v>248</v>
      </c>
      <c r="J516" s="77" t="s">
        <v>217</v>
      </c>
      <c r="K516" s="121" t="s">
        <v>902</v>
      </c>
      <c r="L516" s="87">
        <v>35101</v>
      </c>
      <c r="M516" s="72">
        <v>2124200</v>
      </c>
      <c r="N516" s="66">
        <f t="shared" si="70"/>
        <v>2124200</v>
      </c>
      <c r="O516" s="137">
        <v>44994</v>
      </c>
      <c r="P516" s="72">
        <f t="shared" si="71"/>
        <v>2220117</v>
      </c>
      <c r="Q516" s="72">
        <f t="shared" si="72"/>
        <v>2220117</v>
      </c>
      <c r="R516" s="129">
        <f t="shared" si="73"/>
        <v>2220117</v>
      </c>
      <c r="S516" s="204" t="e">
        <f t="shared" si="69"/>
        <v>#REF!</v>
      </c>
      <c r="T516" s="125"/>
      <c r="U516" s="126">
        <f t="shared" si="68"/>
        <v>297</v>
      </c>
      <c r="V516" s="127">
        <f t="shared" si="74"/>
        <v>45291</v>
      </c>
      <c r="W516" s="128">
        <f>VLOOKUP(V516,IPC!$B$9:$D$855,3,2)</f>
        <v>137.72</v>
      </c>
      <c r="X516" s="128">
        <f>VLOOKUP(O516,IPC!$B$9:$D$855,3,1)</f>
        <v>131.77000000000001</v>
      </c>
      <c r="Z516" s="67" t="s">
        <v>2068</v>
      </c>
    </row>
    <row r="517" spans="1:26" s="67" customFormat="1" x14ac:dyDescent="0.25">
      <c r="A517" s="67" t="s">
        <v>76</v>
      </c>
      <c r="B517" s="134" t="s">
        <v>2237</v>
      </c>
      <c r="C517" s="224">
        <v>27</v>
      </c>
      <c r="D517" s="296" t="s">
        <v>463</v>
      </c>
      <c r="E517" s="288">
        <v>890101815</v>
      </c>
      <c r="F517" s="83" t="s">
        <v>527</v>
      </c>
      <c r="G517" s="121" t="s">
        <v>239</v>
      </c>
      <c r="H517" s="121" t="s">
        <v>590</v>
      </c>
      <c r="I517" s="69" t="s">
        <v>248</v>
      </c>
      <c r="J517" s="77" t="s">
        <v>217</v>
      </c>
      <c r="K517" s="121" t="s">
        <v>903</v>
      </c>
      <c r="L517" s="87">
        <v>35102</v>
      </c>
      <c r="M517" s="72">
        <v>415350</v>
      </c>
      <c r="N517" s="66">
        <f t="shared" si="70"/>
        <v>415350</v>
      </c>
      <c r="O517" s="137">
        <v>44994</v>
      </c>
      <c r="P517" s="72">
        <f t="shared" si="71"/>
        <v>434105</v>
      </c>
      <c r="Q517" s="72">
        <f t="shared" si="72"/>
        <v>434105</v>
      </c>
      <c r="R517" s="129">
        <f t="shared" si="73"/>
        <v>434105</v>
      </c>
      <c r="S517" s="204" t="e">
        <f t="shared" si="69"/>
        <v>#REF!</v>
      </c>
      <c r="T517" s="125"/>
      <c r="U517" s="126">
        <f t="shared" si="68"/>
        <v>297</v>
      </c>
      <c r="V517" s="127">
        <f t="shared" si="74"/>
        <v>45291</v>
      </c>
      <c r="W517" s="128">
        <f>VLOOKUP(V517,IPC!$B$9:$D$855,3,2)</f>
        <v>137.72</v>
      </c>
      <c r="X517" s="128">
        <f>VLOOKUP(O517,IPC!$B$9:$D$855,3,1)</f>
        <v>131.77000000000001</v>
      </c>
      <c r="Z517" s="67" t="s">
        <v>2068</v>
      </c>
    </row>
    <row r="518" spans="1:26" s="67" customFormat="1" x14ac:dyDescent="0.25">
      <c r="A518" s="67" t="s">
        <v>76</v>
      </c>
      <c r="B518" s="134" t="s">
        <v>2237</v>
      </c>
      <c r="C518" s="224">
        <v>28</v>
      </c>
      <c r="D518" s="296" t="s">
        <v>464</v>
      </c>
      <c r="E518" s="288">
        <v>901550788</v>
      </c>
      <c r="F518" s="83" t="s">
        <v>528</v>
      </c>
      <c r="G518" s="121" t="s">
        <v>108</v>
      </c>
      <c r="H518" s="121" t="s">
        <v>591</v>
      </c>
      <c r="I518" s="69" t="s">
        <v>248</v>
      </c>
      <c r="J518" s="77" t="s">
        <v>217</v>
      </c>
      <c r="K518" s="121" t="s">
        <v>904</v>
      </c>
      <c r="L518" s="87">
        <v>1385</v>
      </c>
      <c r="M518" s="72">
        <v>5378045</v>
      </c>
      <c r="N518" s="66">
        <f t="shared" si="70"/>
        <v>5378045</v>
      </c>
      <c r="O518" s="137">
        <v>45034</v>
      </c>
      <c r="P518" s="72">
        <f t="shared" si="71"/>
        <v>5577292</v>
      </c>
      <c r="Q518" s="72">
        <f t="shared" si="72"/>
        <v>5577292</v>
      </c>
      <c r="R518" s="129">
        <f t="shared" si="73"/>
        <v>5577292</v>
      </c>
      <c r="S518" s="204" t="e">
        <f t="shared" si="69"/>
        <v>#REF!</v>
      </c>
      <c r="T518" s="125"/>
      <c r="U518" s="126">
        <f t="shared" si="68"/>
        <v>257</v>
      </c>
      <c r="V518" s="127">
        <f t="shared" si="74"/>
        <v>45291</v>
      </c>
      <c r="W518" s="128">
        <f>VLOOKUP(V518,IPC!$B$9:$D$855,3,2)</f>
        <v>137.72</v>
      </c>
      <c r="X518" s="128">
        <f>VLOOKUP(O518,IPC!$B$9:$D$855,3,1)</f>
        <v>132.80000000000001</v>
      </c>
      <c r="Z518" s="67" t="s">
        <v>2090</v>
      </c>
    </row>
    <row r="519" spans="1:26" s="67" customFormat="1" x14ac:dyDescent="0.25">
      <c r="A519" s="67" t="s">
        <v>76</v>
      </c>
      <c r="B519" s="134" t="s">
        <v>2237</v>
      </c>
      <c r="C519" s="224">
        <v>28</v>
      </c>
      <c r="D519" s="296" t="s">
        <v>464</v>
      </c>
      <c r="E519" s="288">
        <v>901550788</v>
      </c>
      <c r="F519" s="83" t="s">
        <v>528</v>
      </c>
      <c r="G519" s="121" t="s">
        <v>108</v>
      </c>
      <c r="H519" s="121" t="s">
        <v>591</v>
      </c>
      <c r="I519" s="69" t="s">
        <v>248</v>
      </c>
      <c r="J519" s="77" t="s">
        <v>217</v>
      </c>
      <c r="K519" s="121" t="s">
        <v>905</v>
      </c>
      <c r="L519" s="87">
        <v>2268</v>
      </c>
      <c r="M519" s="72">
        <v>3931200</v>
      </c>
      <c r="N519" s="66">
        <f t="shared" si="70"/>
        <v>3931200</v>
      </c>
      <c r="O519" s="137">
        <v>45048</v>
      </c>
      <c r="P519" s="72">
        <f t="shared" si="71"/>
        <v>4059116</v>
      </c>
      <c r="Q519" s="72">
        <f t="shared" si="72"/>
        <v>4059116</v>
      </c>
      <c r="R519" s="129">
        <f t="shared" si="73"/>
        <v>4059116</v>
      </c>
      <c r="S519" s="204" t="e">
        <f t="shared" si="69"/>
        <v>#REF!</v>
      </c>
      <c r="T519" s="125"/>
      <c r="U519" s="126">
        <f t="shared" si="68"/>
        <v>243</v>
      </c>
      <c r="V519" s="127">
        <f t="shared" si="74"/>
        <v>45291</v>
      </c>
      <c r="W519" s="128">
        <f>VLOOKUP(V519,IPC!$B$9:$D$855,3,2)</f>
        <v>137.72</v>
      </c>
      <c r="X519" s="128">
        <f>VLOOKUP(O519,IPC!$B$9:$D$855,3,1)</f>
        <v>133.38</v>
      </c>
      <c r="Z519" s="67" t="s">
        <v>2091</v>
      </c>
    </row>
    <row r="520" spans="1:26" s="67" customFormat="1" x14ac:dyDescent="0.25">
      <c r="A520" s="67" t="s">
        <v>76</v>
      </c>
      <c r="B520" s="134" t="s">
        <v>2237</v>
      </c>
      <c r="C520" s="224">
        <v>28</v>
      </c>
      <c r="D520" s="296" t="s">
        <v>464</v>
      </c>
      <c r="E520" s="288">
        <v>901550788</v>
      </c>
      <c r="F520" s="83" t="s">
        <v>528</v>
      </c>
      <c r="G520" s="121" t="s">
        <v>108</v>
      </c>
      <c r="H520" s="121" t="s">
        <v>591</v>
      </c>
      <c r="I520" s="69" t="s">
        <v>248</v>
      </c>
      <c r="J520" s="77" t="s">
        <v>217</v>
      </c>
      <c r="K520" s="121" t="s">
        <v>906</v>
      </c>
      <c r="L520" s="87">
        <v>242</v>
      </c>
      <c r="M520" s="72">
        <v>2141928.7200000002</v>
      </c>
      <c r="N520" s="66">
        <f t="shared" si="70"/>
        <v>2141928.7200000002</v>
      </c>
      <c r="O520" s="137">
        <v>45076</v>
      </c>
      <c r="P520" s="72">
        <f t="shared" si="71"/>
        <v>2211624</v>
      </c>
      <c r="Q520" s="72">
        <f t="shared" si="72"/>
        <v>2211624</v>
      </c>
      <c r="R520" s="129">
        <f t="shared" si="73"/>
        <v>2211624</v>
      </c>
      <c r="S520" s="204" t="e">
        <f t="shared" si="69"/>
        <v>#REF!</v>
      </c>
      <c r="T520" s="125"/>
      <c r="U520" s="126">
        <f t="shared" si="68"/>
        <v>215</v>
      </c>
      <c r="V520" s="127">
        <f t="shared" si="74"/>
        <v>45291</v>
      </c>
      <c r="W520" s="128">
        <f>VLOOKUP(V520,IPC!$B$9:$D$855,3,2)</f>
        <v>137.72</v>
      </c>
      <c r="X520" s="128">
        <f>VLOOKUP(O520,IPC!$B$9:$D$855,3,1)</f>
        <v>133.38</v>
      </c>
      <c r="Z520" s="67" t="s">
        <v>2092</v>
      </c>
    </row>
    <row r="521" spans="1:26" s="67" customFormat="1" x14ac:dyDescent="0.25">
      <c r="A521" s="67" t="s">
        <v>76</v>
      </c>
      <c r="B521" s="134" t="s">
        <v>2237</v>
      </c>
      <c r="C521" s="224">
        <v>28</v>
      </c>
      <c r="D521" s="296" t="s">
        <v>464</v>
      </c>
      <c r="E521" s="288">
        <v>901550788</v>
      </c>
      <c r="F521" s="83" t="s">
        <v>528</v>
      </c>
      <c r="G521" s="121" t="s">
        <v>108</v>
      </c>
      <c r="H521" s="121" t="s">
        <v>591</v>
      </c>
      <c r="I521" s="69" t="s">
        <v>248</v>
      </c>
      <c r="J521" s="77" t="s">
        <v>217</v>
      </c>
      <c r="K521" s="121" t="s">
        <v>907</v>
      </c>
      <c r="L521" s="87">
        <v>272</v>
      </c>
      <c r="M521" s="72">
        <v>5180638</v>
      </c>
      <c r="N521" s="66">
        <f t="shared" si="70"/>
        <v>5180638</v>
      </c>
      <c r="O521" s="137">
        <v>45060</v>
      </c>
      <c r="P521" s="72">
        <f t="shared" si="71"/>
        <v>5349209</v>
      </c>
      <c r="Q521" s="72">
        <f t="shared" si="72"/>
        <v>5349209</v>
      </c>
      <c r="R521" s="129">
        <f t="shared" si="73"/>
        <v>5349209</v>
      </c>
      <c r="S521" s="204" t="e">
        <f t="shared" si="69"/>
        <v>#REF!</v>
      </c>
      <c r="T521" s="125"/>
      <c r="U521" s="126">
        <f t="shared" si="68"/>
        <v>231</v>
      </c>
      <c r="V521" s="127">
        <f t="shared" si="74"/>
        <v>45291</v>
      </c>
      <c r="W521" s="128">
        <f>VLOOKUP(V521,IPC!$B$9:$D$855,3,2)</f>
        <v>137.72</v>
      </c>
      <c r="X521" s="128">
        <f>VLOOKUP(O521,IPC!$B$9:$D$855,3,1)</f>
        <v>133.38</v>
      </c>
      <c r="Z521" s="67" t="s">
        <v>2093</v>
      </c>
    </row>
    <row r="522" spans="1:26" s="67" customFormat="1" x14ac:dyDescent="0.25">
      <c r="A522" s="67" t="s">
        <v>76</v>
      </c>
      <c r="B522" s="134" t="s">
        <v>2237</v>
      </c>
      <c r="C522" s="224">
        <v>28</v>
      </c>
      <c r="D522" s="296" t="s">
        <v>464</v>
      </c>
      <c r="E522" s="288">
        <v>901550788</v>
      </c>
      <c r="F522" s="83" t="s">
        <v>528</v>
      </c>
      <c r="G522" s="121" t="s">
        <v>108</v>
      </c>
      <c r="H522" s="121" t="s">
        <v>591</v>
      </c>
      <c r="I522" s="69" t="s">
        <v>248</v>
      </c>
      <c r="J522" s="77" t="s">
        <v>217</v>
      </c>
      <c r="K522" s="121" t="s">
        <v>908</v>
      </c>
      <c r="L522" s="87">
        <v>289</v>
      </c>
      <c r="M522" s="72">
        <v>6319318</v>
      </c>
      <c r="N522" s="66">
        <f t="shared" si="70"/>
        <v>6319318</v>
      </c>
      <c r="O522" s="137">
        <v>45060</v>
      </c>
      <c r="P522" s="72">
        <f t="shared" si="71"/>
        <v>6524940</v>
      </c>
      <c r="Q522" s="72">
        <f t="shared" si="72"/>
        <v>6524940</v>
      </c>
      <c r="R522" s="129">
        <f t="shared" si="73"/>
        <v>6524940</v>
      </c>
      <c r="S522" s="204" t="e">
        <f t="shared" si="69"/>
        <v>#REF!</v>
      </c>
      <c r="T522" s="125"/>
      <c r="U522" s="126">
        <f t="shared" si="68"/>
        <v>231</v>
      </c>
      <c r="V522" s="127">
        <f t="shared" si="74"/>
        <v>45291</v>
      </c>
      <c r="W522" s="128">
        <f>VLOOKUP(V522,IPC!$B$9:$D$855,3,2)</f>
        <v>137.72</v>
      </c>
      <c r="X522" s="128">
        <f>VLOOKUP(O522,IPC!$B$9:$D$855,3,1)</f>
        <v>133.38</v>
      </c>
      <c r="Z522" s="67" t="s">
        <v>2093</v>
      </c>
    </row>
    <row r="523" spans="1:26" s="67" customFormat="1" x14ac:dyDescent="0.25">
      <c r="A523" s="67" t="s">
        <v>76</v>
      </c>
      <c r="B523" s="134" t="s">
        <v>2237</v>
      </c>
      <c r="C523" s="224">
        <v>28</v>
      </c>
      <c r="D523" s="296" t="s">
        <v>464</v>
      </c>
      <c r="E523" s="288">
        <v>901550788</v>
      </c>
      <c r="F523" s="83" t="s">
        <v>528</v>
      </c>
      <c r="G523" s="121" t="s">
        <v>108</v>
      </c>
      <c r="H523" s="121" t="s">
        <v>591</v>
      </c>
      <c r="I523" s="69" t="s">
        <v>248</v>
      </c>
      <c r="J523" s="77" t="s">
        <v>217</v>
      </c>
      <c r="K523" s="121" t="s">
        <v>909</v>
      </c>
      <c r="L523" s="87">
        <v>294</v>
      </c>
      <c r="M523" s="72">
        <v>7116861</v>
      </c>
      <c r="N523" s="66">
        <f t="shared" si="70"/>
        <v>7116861</v>
      </c>
      <c r="O523" s="137">
        <v>45062</v>
      </c>
      <c r="P523" s="72">
        <f t="shared" si="71"/>
        <v>7348434</v>
      </c>
      <c r="Q523" s="72">
        <f t="shared" si="72"/>
        <v>7348434</v>
      </c>
      <c r="R523" s="129">
        <f t="shared" si="73"/>
        <v>7348434</v>
      </c>
      <c r="S523" s="204" t="e">
        <f t="shared" si="69"/>
        <v>#REF!</v>
      </c>
      <c r="T523" s="125"/>
      <c r="U523" s="126">
        <f t="shared" si="68"/>
        <v>229</v>
      </c>
      <c r="V523" s="127">
        <f t="shared" si="74"/>
        <v>45291</v>
      </c>
      <c r="W523" s="128">
        <f>VLOOKUP(V523,IPC!$B$9:$D$855,3,2)</f>
        <v>137.72</v>
      </c>
      <c r="X523" s="128">
        <f>VLOOKUP(O523,IPC!$B$9:$D$855,3,1)</f>
        <v>133.38</v>
      </c>
      <c r="Z523" s="67" t="s">
        <v>2094</v>
      </c>
    </row>
    <row r="524" spans="1:26" s="67" customFormat="1" x14ac:dyDescent="0.25">
      <c r="A524" s="67" t="s">
        <v>76</v>
      </c>
      <c r="B524" s="134" t="s">
        <v>2237</v>
      </c>
      <c r="C524" s="224">
        <v>28</v>
      </c>
      <c r="D524" s="296" t="s">
        <v>464</v>
      </c>
      <c r="E524" s="288">
        <v>901550788</v>
      </c>
      <c r="F524" s="83" t="s">
        <v>528</v>
      </c>
      <c r="G524" s="121" t="s">
        <v>108</v>
      </c>
      <c r="H524" s="121" t="s">
        <v>591</v>
      </c>
      <c r="I524" s="69" t="s">
        <v>248</v>
      </c>
      <c r="J524" s="77" t="s">
        <v>217</v>
      </c>
      <c r="K524" s="121" t="s">
        <v>910</v>
      </c>
      <c r="L524" s="87">
        <v>333</v>
      </c>
      <c r="M524" s="72">
        <v>1199684</v>
      </c>
      <c r="N524" s="66">
        <f t="shared" si="70"/>
        <v>1199684</v>
      </c>
      <c r="O524" s="137">
        <v>45067</v>
      </c>
      <c r="P524" s="72">
        <f t="shared" si="71"/>
        <v>1238720</v>
      </c>
      <c r="Q524" s="72">
        <f t="shared" si="72"/>
        <v>1238720</v>
      </c>
      <c r="R524" s="129">
        <f t="shared" si="73"/>
        <v>1238720</v>
      </c>
      <c r="S524" s="204" t="e">
        <f t="shared" si="69"/>
        <v>#REF!</v>
      </c>
      <c r="T524" s="125"/>
      <c r="U524" s="126">
        <f t="shared" si="68"/>
        <v>224</v>
      </c>
      <c r="V524" s="127">
        <f t="shared" si="74"/>
        <v>45291</v>
      </c>
      <c r="W524" s="128">
        <f>VLOOKUP(V524,IPC!$B$9:$D$855,3,2)</f>
        <v>137.72</v>
      </c>
      <c r="X524" s="128">
        <f>VLOOKUP(O524,IPC!$B$9:$D$855,3,1)</f>
        <v>133.38</v>
      </c>
      <c r="Z524" s="67" t="s">
        <v>2095</v>
      </c>
    </row>
    <row r="525" spans="1:26" s="67" customFormat="1" x14ac:dyDescent="0.25">
      <c r="A525" s="67" t="s">
        <v>76</v>
      </c>
      <c r="B525" s="134" t="s">
        <v>2237</v>
      </c>
      <c r="C525" s="224">
        <v>28</v>
      </c>
      <c r="D525" s="296" t="s">
        <v>464</v>
      </c>
      <c r="E525" s="288">
        <v>901550788</v>
      </c>
      <c r="F525" s="83" t="s">
        <v>528</v>
      </c>
      <c r="G525" s="121" t="s">
        <v>108</v>
      </c>
      <c r="H525" s="121" t="s">
        <v>591</v>
      </c>
      <c r="I525" s="69" t="s">
        <v>248</v>
      </c>
      <c r="J525" s="77" t="s">
        <v>217</v>
      </c>
      <c r="K525" s="121" t="s">
        <v>911</v>
      </c>
      <c r="L525" s="87">
        <v>388</v>
      </c>
      <c r="M525" s="72">
        <v>16106610.48</v>
      </c>
      <c r="N525" s="66">
        <f t="shared" si="70"/>
        <v>16106610.48</v>
      </c>
      <c r="O525" s="137">
        <v>45077</v>
      </c>
      <c r="P525" s="72">
        <f t="shared" si="71"/>
        <v>16630697</v>
      </c>
      <c r="Q525" s="72">
        <f t="shared" si="72"/>
        <v>16630697</v>
      </c>
      <c r="R525" s="129">
        <f t="shared" si="73"/>
        <v>16630697</v>
      </c>
      <c r="S525" s="204" t="e">
        <f t="shared" si="69"/>
        <v>#REF!</v>
      </c>
      <c r="T525" s="125"/>
      <c r="U525" s="126">
        <f t="shared" si="68"/>
        <v>214</v>
      </c>
      <c r="V525" s="127">
        <f t="shared" si="74"/>
        <v>45291</v>
      </c>
      <c r="W525" s="128">
        <f>VLOOKUP(V525,IPC!$B$9:$D$855,3,2)</f>
        <v>137.72</v>
      </c>
      <c r="X525" s="128">
        <f>VLOOKUP(O525,IPC!$B$9:$D$855,3,1)</f>
        <v>133.38</v>
      </c>
      <c r="Z525" s="67" t="s">
        <v>1977</v>
      </c>
    </row>
    <row r="526" spans="1:26" s="67" customFormat="1" x14ac:dyDescent="0.25">
      <c r="A526" s="67" t="s">
        <v>76</v>
      </c>
      <c r="B526" s="134" t="s">
        <v>2237</v>
      </c>
      <c r="C526" s="224">
        <v>28</v>
      </c>
      <c r="D526" s="296" t="s">
        <v>464</v>
      </c>
      <c r="E526" s="288">
        <v>901550788</v>
      </c>
      <c r="F526" s="83" t="s">
        <v>528</v>
      </c>
      <c r="G526" s="121" t="s">
        <v>108</v>
      </c>
      <c r="H526" s="121" t="s">
        <v>591</v>
      </c>
      <c r="I526" s="69" t="s">
        <v>248</v>
      </c>
      <c r="J526" s="77" t="s">
        <v>217</v>
      </c>
      <c r="K526" s="121" t="s">
        <v>912</v>
      </c>
      <c r="L526" s="87">
        <v>391</v>
      </c>
      <c r="M526" s="72">
        <v>3030236.49</v>
      </c>
      <c r="N526" s="66">
        <f t="shared" si="70"/>
        <v>3030236.49</v>
      </c>
      <c r="O526" s="137">
        <v>45077</v>
      </c>
      <c r="P526" s="72">
        <f t="shared" si="71"/>
        <v>3128836</v>
      </c>
      <c r="Q526" s="72">
        <f t="shared" si="72"/>
        <v>3128836</v>
      </c>
      <c r="R526" s="129">
        <f t="shared" si="73"/>
        <v>3128836</v>
      </c>
      <c r="S526" s="204" t="e">
        <f t="shared" si="69"/>
        <v>#REF!</v>
      </c>
      <c r="T526" s="125"/>
      <c r="U526" s="126">
        <f t="shared" si="68"/>
        <v>214</v>
      </c>
      <c r="V526" s="127">
        <f t="shared" si="74"/>
        <v>45291</v>
      </c>
      <c r="W526" s="128">
        <f>VLOOKUP(V526,IPC!$B$9:$D$855,3,2)</f>
        <v>137.72</v>
      </c>
      <c r="X526" s="128">
        <f>VLOOKUP(O526,IPC!$B$9:$D$855,3,1)</f>
        <v>133.38</v>
      </c>
      <c r="Z526" s="67" t="s">
        <v>1977</v>
      </c>
    </row>
    <row r="527" spans="1:26" s="67" customFormat="1" x14ac:dyDescent="0.25">
      <c r="A527" s="67" t="s">
        <v>76</v>
      </c>
      <c r="B527" s="134" t="s">
        <v>2237</v>
      </c>
      <c r="C527" s="224">
        <v>28</v>
      </c>
      <c r="D527" s="296" t="s">
        <v>464</v>
      </c>
      <c r="E527" s="288">
        <v>901550788</v>
      </c>
      <c r="F527" s="83" t="s">
        <v>528</v>
      </c>
      <c r="G527" s="121" t="s">
        <v>108</v>
      </c>
      <c r="H527" s="121" t="s">
        <v>591</v>
      </c>
      <c r="I527" s="69" t="s">
        <v>248</v>
      </c>
      <c r="J527" s="77" t="s">
        <v>217</v>
      </c>
      <c r="K527" s="121" t="s">
        <v>913</v>
      </c>
      <c r="L527" s="87">
        <v>40</v>
      </c>
      <c r="M527" s="72">
        <v>4719582</v>
      </c>
      <c r="N527" s="66">
        <f t="shared" si="70"/>
        <v>4719582</v>
      </c>
      <c r="O527" s="137">
        <v>45026</v>
      </c>
      <c r="P527" s="72">
        <f t="shared" si="71"/>
        <v>4894434</v>
      </c>
      <c r="Q527" s="72">
        <f t="shared" si="72"/>
        <v>4894434</v>
      </c>
      <c r="R527" s="129">
        <f t="shared" si="73"/>
        <v>4894434</v>
      </c>
      <c r="S527" s="204" t="e">
        <f t="shared" si="69"/>
        <v>#REF!</v>
      </c>
      <c r="T527" s="125"/>
      <c r="U527" s="126">
        <f t="shared" si="68"/>
        <v>265</v>
      </c>
      <c r="V527" s="127">
        <f t="shared" si="74"/>
        <v>45291</v>
      </c>
      <c r="W527" s="128">
        <f>VLOOKUP(V527,IPC!$B$9:$D$855,3,2)</f>
        <v>137.72</v>
      </c>
      <c r="X527" s="128">
        <f>VLOOKUP(O527,IPC!$B$9:$D$855,3,1)</f>
        <v>132.80000000000001</v>
      </c>
      <c r="Z527" s="67" t="s">
        <v>2096</v>
      </c>
    </row>
    <row r="528" spans="1:26" s="67" customFormat="1" x14ac:dyDescent="0.25">
      <c r="A528" s="67" t="s">
        <v>76</v>
      </c>
      <c r="B528" s="134" t="s">
        <v>2237</v>
      </c>
      <c r="C528" s="224">
        <v>28</v>
      </c>
      <c r="D528" s="296" t="s">
        <v>464</v>
      </c>
      <c r="E528" s="288">
        <v>901550788</v>
      </c>
      <c r="F528" s="83" t="s">
        <v>528</v>
      </c>
      <c r="G528" s="121" t="s">
        <v>108</v>
      </c>
      <c r="H528" s="121" t="s">
        <v>591</v>
      </c>
      <c r="I528" s="69" t="s">
        <v>248</v>
      </c>
      <c r="J528" s="77" t="s">
        <v>217</v>
      </c>
      <c r="K528" s="121" t="s">
        <v>914</v>
      </c>
      <c r="L528" s="87">
        <v>41</v>
      </c>
      <c r="M528" s="72">
        <v>3497225</v>
      </c>
      <c r="N528" s="66">
        <f t="shared" si="70"/>
        <v>3497225</v>
      </c>
      <c r="O528" s="137">
        <v>45026</v>
      </c>
      <c r="P528" s="72">
        <f t="shared" si="71"/>
        <v>3626791</v>
      </c>
      <c r="Q528" s="72">
        <f t="shared" si="72"/>
        <v>3626791</v>
      </c>
      <c r="R528" s="129">
        <f t="shared" si="73"/>
        <v>3626791</v>
      </c>
      <c r="S528" s="204" t="e">
        <f t="shared" si="69"/>
        <v>#REF!</v>
      </c>
      <c r="T528" s="125"/>
      <c r="U528" s="126">
        <f t="shared" si="68"/>
        <v>265</v>
      </c>
      <c r="V528" s="127">
        <f t="shared" si="74"/>
        <v>45291</v>
      </c>
      <c r="W528" s="128">
        <f>VLOOKUP(V528,IPC!$B$9:$D$855,3,2)</f>
        <v>137.72</v>
      </c>
      <c r="X528" s="128">
        <f>VLOOKUP(O528,IPC!$B$9:$D$855,3,1)</f>
        <v>132.80000000000001</v>
      </c>
      <c r="Z528" s="67" t="s">
        <v>2096</v>
      </c>
    </row>
    <row r="529" spans="1:26" s="67" customFormat="1" x14ac:dyDescent="0.25">
      <c r="A529" s="67" t="s">
        <v>76</v>
      </c>
      <c r="B529" s="134" t="s">
        <v>2237</v>
      </c>
      <c r="C529" s="224">
        <v>28</v>
      </c>
      <c r="D529" s="296" t="s">
        <v>464</v>
      </c>
      <c r="E529" s="288">
        <v>901550788</v>
      </c>
      <c r="F529" s="83" t="s">
        <v>528</v>
      </c>
      <c r="G529" s="121" t="s">
        <v>108</v>
      </c>
      <c r="H529" s="121" t="s">
        <v>591</v>
      </c>
      <c r="I529" s="69" t="s">
        <v>248</v>
      </c>
      <c r="J529" s="77" t="s">
        <v>217</v>
      </c>
      <c r="K529" s="121" t="s">
        <v>915</v>
      </c>
      <c r="L529" s="87">
        <v>42</v>
      </c>
      <c r="M529" s="72">
        <v>4202050</v>
      </c>
      <c r="N529" s="66">
        <f t="shared" si="70"/>
        <v>4202050</v>
      </c>
      <c r="O529" s="137">
        <v>45026</v>
      </c>
      <c r="P529" s="72">
        <f t="shared" si="71"/>
        <v>4357728</v>
      </c>
      <c r="Q529" s="72">
        <f t="shared" si="72"/>
        <v>4357728</v>
      </c>
      <c r="R529" s="129">
        <f t="shared" si="73"/>
        <v>4357728</v>
      </c>
      <c r="S529" s="204" t="e">
        <f t="shared" si="69"/>
        <v>#REF!</v>
      </c>
      <c r="T529" s="125"/>
      <c r="U529" s="126">
        <f t="shared" si="68"/>
        <v>265</v>
      </c>
      <c r="V529" s="127">
        <f t="shared" si="74"/>
        <v>45291</v>
      </c>
      <c r="W529" s="128">
        <f>VLOOKUP(V529,IPC!$B$9:$D$855,3,2)</f>
        <v>137.72</v>
      </c>
      <c r="X529" s="128">
        <f>VLOOKUP(O529,IPC!$B$9:$D$855,3,1)</f>
        <v>132.80000000000001</v>
      </c>
      <c r="Z529" s="67" t="s">
        <v>2096</v>
      </c>
    </row>
    <row r="530" spans="1:26" s="67" customFormat="1" x14ac:dyDescent="0.25">
      <c r="A530" s="67" t="s">
        <v>76</v>
      </c>
      <c r="B530" s="134" t="s">
        <v>2237</v>
      </c>
      <c r="C530" s="224">
        <v>28</v>
      </c>
      <c r="D530" s="296" t="s">
        <v>464</v>
      </c>
      <c r="E530" s="288">
        <v>901550788</v>
      </c>
      <c r="F530" s="83" t="s">
        <v>528</v>
      </c>
      <c r="G530" s="121" t="s">
        <v>108</v>
      </c>
      <c r="H530" s="121" t="s">
        <v>591</v>
      </c>
      <c r="I530" s="69" t="s">
        <v>248</v>
      </c>
      <c r="J530" s="77" t="s">
        <v>217</v>
      </c>
      <c r="K530" s="121" t="s">
        <v>916</v>
      </c>
      <c r="L530" s="87">
        <v>484</v>
      </c>
      <c r="M530" s="72">
        <v>2107694.31</v>
      </c>
      <c r="N530" s="66">
        <f t="shared" si="70"/>
        <v>2107694.31</v>
      </c>
      <c r="O530" s="137">
        <v>45091</v>
      </c>
      <c r="P530" s="72">
        <f t="shared" si="71"/>
        <v>2169769</v>
      </c>
      <c r="Q530" s="72">
        <f t="shared" si="72"/>
        <v>2169769</v>
      </c>
      <c r="R530" s="129">
        <f t="shared" si="73"/>
        <v>2169769</v>
      </c>
      <c r="S530" s="204" t="e">
        <f t="shared" si="69"/>
        <v>#REF!</v>
      </c>
      <c r="T530" s="125"/>
      <c r="U530" s="126">
        <f t="shared" si="68"/>
        <v>200</v>
      </c>
      <c r="V530" s="127">
        <f t="shared" si="74"/>
        <v>45291</v>
      </c>
      <c r="W530" s="128">
        <f>VLOOKUP(V530,IPC!$B$9:$D$855,3,2)</f>
        <v>137.72</v>
      </c>
      <c r="X530" s="128">
        <f>VLOOKUP(O530,IPC!$B$9:$D$855,3,1)</f>
        <v>133.78</v>
      </c>
      <c r="Z530" s="67" t="s">
        <v>1994</v>
      </c>
    </row>
    <row r="531" spans="1:26" s="67" customFormat="1" x14ac:dyDescent="0.25">
      <c r="A531" s="67" t="s">
        <v>76</v>
      </c>
      <c r="B531" s="134" t="s">
        <v>2237</v>
      </c>
      <c r="C531" s="224">
        <v>28</v>
      </c>
      <c r="D531" s="296" t="s">
        <v>464</v>
      </c>
      <c r="E531" s="288">
        <v>901550788</v>
      </c>
      <c r="F531" s="83" t="s">
        <v>528</v>
      </c>
      <c r="G531" s="121" t="s">
        <v>108</v>
      </c>
      <c r="H531" s="121" t="s">
        <v>591</v>
      </c>
      <c r="I531" s="69" t="s">
        <v>248</v>
      </c>
      <c r="J531" s="77" t="s">
        <v>217</v>
      </c>
      <c r="K531" s="121" t="s">
        <v>917</v>
      </c>
      <c r="L531" s="87">
        <v>485</v>
      </c>
      <c r="M531" s="72">
        <v>15435406.08</v>
      </c>
      <c r="N531" s="66">
        <f t="shared" si="70"/>
        <v>15435406.08</v>
      </c>
      <c r="O531" s="137">
        <v>45091</v>
      </c>
      <c r="P531" s="72">
        <f t="shared" si="71"/>
        <v>15889999</v>
      </c>
      <c r="Q531" s="72">
        <f t="shared" si="72"/>
        <v>15889999</v>
      </c>
      <c r="R531" s="129">
        <f t="shared" si="73"/>
        <v>15889999</v>
      </c>
      <c r="S531" s="204" t="e">
        <f t="shared" si="69"/>
        <v>#REF!</v>
      </c>
      <c r="T531" s="125"/>
      <c r="U531" s="126">
        <f t="shared" si="68"/>
        <v>200</v>
      </c>
      <c r="V531" s="127">
        <f t="shared" si="74"/>
        <v>45291</v>
      </c>
      <c r="W531" s="128">
        <f>VLOOKUP(V531,IPC!$B$9:$D$855,3,2)</f>
        <v>137.72</v>
      </c>
      <c r="X531" s="128">
        <f>VLOOKUP(O531,IPC!$B$9:$D$855,3,1)</f>
        <v>133.78</v>
      </c>
      <c r="Z531" s="67" t="s">
        <v>1994</v>
      </c>
    </row>
    <row r="532" spans="1:26" s="67" customFormat="1" x14ac:dyDescent="0.25">
      <c r="A532" s="67" t="s">
        <v>76</v>
      </c>
      <c r="B532" s="134" t="s">
        <v>2237</v>
      </c>
      <c r="C532" s="224">
        <v>28</v>
      </c>
      <c r="D532" s="296" t="s">
        <v>464</v>
      </c>
      <c r="E532" s="288">
        <v>901550788</v>
      </c>
      <c r="F532" s="83" t="s">
        <v>528</v>
      </c>
      <c r="G532" s="121" t="s">
        <v>108</v>
      </c>
      <c r="H532" s="121" t="s">
        <v>591</v>
      </c>
      <c r="I532" s="69" t="s">
        <v>248</v>
      </c>
      <c r="J532" s="77" t="s">
        <v>217</v>
      </c>
      <c r="K532" s="121" t="s">
        <v>918</v>
      </c>
      <c r="L532" s="87">
        <v>630</v>
      </c>
      <c r="M532" s="72">
        <v>2074702.49</v>
      </c>
      <c r="N532" s="66">
        <f t="shared" si="70"/>
        <v>2074702.49</v>
      </c>
      <c r="O532" s="137">
        <v>45118</v>
      </c>
      <c r="P532" s="72">
        <f t="shared" si="71"/>
        <v>2125162</v>
      </c>
      <c r="Q532" s="72">
        <f t="shared" si="72"/>
        <v>2125162</v>
      </c>
      <c r="R532" s="129">
        <f t="shared" si="73"/>
        <v>2125162</v>
      </c>
      <c r="S532" s="204" t="e">
        <f t="shared" si="69"/>
        <v>#REF!</v>
      </c>
      <c r="T532" s="125"/>
      <c r="U532" s="126">
        <f t="shared" si="68"/>
        <v>173</v>
      </c>
      <c r="V532" s="127">
        <f t="shared" si="74"/>
        <v>45291</v>
      </c>
      <c r="W532" s="128">
        <f>VLOOKUP(V532,IPC!$B$9:$D$855,3,2)</f>
        <v>137.72</v>
      </c>
      <c r="X532" s="128">
        <f>VLOOKUP(O532,IPC!$B$9:$D$855,3,1)</f>
        <v>134.44999999999999</v>
      </c>
      <c r="Z532" s="67" t="s">
        <v>2097</v>
      </c>
    </row>
    <row r="533" spans="1:26" s="67" customFormat="1" x14ac:dyDescent="0.25">
      <c r="A533" s="67" t="s">
        <v>76</v>
      </c>
      <c r="B533" s="134" t="s">
        <v>2237</v>
      </c>
      <c r="C533" s="224">
        <v>28</v>
      </c>
      <c r="D533" s="296" t="s">
        <v>464</v>
      </c>
      <c r="E533" s="288">
        <v>901550788</v>
      </c>
      <c r="F533" s="83" t="s">
        <v>528</v>
      </c>
      <c r="G533" s="121" t="s">
        <v>108</v>
      </c>
      <c r="H533" s="121" t="s">
        <v>591</v>
      </c>
      <c r="I533" s="69" t="s">
        <v>248</v>
      </c>
      <c r="J533" s="77" t="s">
        <v>217</v>
      </c>
      <c r="K533" s="121" t="s">
        <v>919</v>
      </c>
      <c r="L533" s="87">
        <v>775</v>
      </c>
      <c r="M533" s="72">
        <v>972186.7</v>
      </c>
      <c r="N533" s="66">
        <f t="shared" si="70"/>
        <v>972186.7</v>
      </c>
      <c r="O533" s="137">
        <v>45141</v>
      </c>
      <c r="P533" s="72">
        <f t="shared" si="71"/>
        <v>988918</v>
      </c>
      <c r="Q533" s="72">
        <f t="shared" si="72"/>
        <v>988918</v>
      </c>
      <c r="R533" s="129">
        <f t="shared" si="73"/>
        <v>988918</v>
      </c>
      <c r="S533" s="204" t="e">
        <f t="shared" si="69"/>
        <v>#REF!</v>
      </c>
      <c r="T533" s="125"/>
      <c r="U533" s="126">
        <f t="shared" si="68"/>
        <v>150</v>
      </c>
      <c r="V533" s="127">
        <f t="shared" si="74"/>
        <v>45291</v>
      </c>
      <c r="W533" s="128">
        <f>VLOOKUP(V533,IPC!$B$9:$D$855,3,2)</f>
        <v>137.72</v>
      </c>
      <c r="X533" s="128">
        <f>VLOOKUP(O533,IPC!$B$9:$D$855,3,1)</f>
        <v>135.38999999999999</v>
      </c>
      <c r="Z533" s="67" t="s">
        <v>2098</v>
      </c>
    </row>
    <row r="534" spans="1:26" s="67" customFormat="1" x14ac:dyDescent="0.25">
      <c r="A534" s="67" t="s">
        <v>76</v>
      </c>
      <c r="B534" s="134" t="s">
        <v>2237</v>
      </c>
      <c r="C534" s="224">
        <v>28</v>
      </c>
      <c r="D534" s="296" t="s">
        <v>464</v>
      </c>
      <c r="E534" s="288">
        <v>901550788</v>
      </c>
      <c r="F534" s="83" t="s">
        <v>528</v>
      </c>
      <c r="G534" s="121" t="s">
        <v>108</v>
      </c>
      <c r="H534" s="121" t="s">
        <v>591</v>
      </c>
      <c r="I534" s="69" t="s">
        <v>248</v>
      </c>
      <c r="J534" s="77" t="s">
        <v>217</v>
      </c>
      <c r="K534" s="121" t="s">
        <v>920</v>
      </c>
      <c r="L534" s="87">
        <v>776</v>
      </c>
      <c r="M534" s="72">
        <v>100269.4</v>
      </c>
      <c r="N534" s="66">
        <f t="shared" si="70"/>
        <v>100269.4</v>
      </c>
      <c r="O534" s="137">
        <v>45141</v>
      </c>
      <c r="P534" s="72">
        <f t="shared" si="71"/>
        <v>101995</v>
      </c>
      <c r="Q534" s="72">
        <f t="shared" si="72"/>
        <v>101995</v>
      </c>
      <c r="R534" s="129">
        <f t="shared" si="73"/>
        <v>101995</v>
      </c>
      <c r="S534" s="204" t="e">
        <f t="shared" si="69"/>
        <v>#REF!</v>
      </c>
      <c r="T534" s="125"/>
      <c r="U534" s="126">
        <f t="shared" si="68"/>
        <v>150</v>
      </c>
      <c r="V534" s="127">
        <f t="shared" si="74"/>
        <v>45291</v>
      </c>
      <c r="W534" s="128">
        <f>VLOOKUP(V534,IPC!$B$9:$D$855,3,2)</f>
        <v>137.72</v>
      </c>
      <c r="X534" s="128">
        <f>VLOOKUP(O534,IPC!$B$9:$D$855,3,1)</f>
        <v>135.38999999999999</v>
      </c>
      <c r="Z534" s="67" t="s">
        <v>2098</v>
      </c>
    </row>
    <row r="535" spans="1:26" s="67" customFormat="1" x14ac:dyDescent="0.25">
      <c r="A535" s="67" t="s">
        <v>76</v>
      </c>
      <c r="B535" s="134" t="s">
        <v>2237</v>
      </c>
      <c r="C535" s="224">
        <v>28</v>
      </c>
      <c r="D535" s="296" t="s">
        <v>464</v>
      </c>
      <c r="E535" s="288">
        <v>901550788</v>
      </c>
      <c r="F535" s="83" t="s">
        <v>528</v>
      </c>
      <c r="G535" s="121" t="s">
        <v>108</v>
      </c>
      <c r="H535" s="121" t="s">
        <v>591</v>
      </c>
      <c r="I535" s="69" t="s">
        <v>248</v>
      </c>
      <c r="J535" s="77" t="s">
        <v>217</v>
      </c>
      <c r="K535" s="121" t="s">
        <v>921</v>
      </c>
      <c r="L535" s="87">
        <v>850</v>
      </c>
      <c r="M535" s="72">
        <v>1641105.36</v>
      </c>
      <c r="N535" s="66">
        <f t="shared" si="70"/>
        <v>1641105.36</v>
      </c>
      <c r="O535" s="137">
        <v>45155</v>
      </c>
      <c r="P535" s="72">
        <f t="shared" si="71"/>
        <v>1669348</v>
      </c>
      <c r="Q535" s="72">
        <f t="shared" si="72"/>
        <v>1669348</v>
      </c>
      <c r="R535" s="129">
        <f t="shared" si="73"/>
        <v>1669348</v>
      </c>
      <c r="S535" s="204" t="e">
        <f t="shared" si="69"/>
        <v>#REF!</v>
      </c>
      <c r="T535" s="125"/>
      <c r="U535" s="126">
        <f t="shared" si="68"/>
        <v>136</v>
      </c>
      <c r="V535" s="127">
        <f t="shared" si="74"/>
        <v>45291</v>
      </c>
      <c r="W535" s="128">
        <f>VLOOKUP(V535,IPC!$B$9:$D$855,3,2)</f>
        <v>137.72</v>
      </c>
      <c r="X535" s="128">
        <f>VLOOKUP(O535,IPC!$B$9:$D$855,3,1)</f>
        <v>135.38999999999999</v>
      </c>
      <c r="Z535" s="67" t="s">
        <v>2100</v>
      </c>
    </row>
    <row r="536" spans="1:26" s="67" customFormat="1" x14ac:dyDescent="0.25">
      <c r="A536" s="67" t="s">
        <v>76</v>
      </c>
      <c r="B536" s="134" t="s">
        <v>2237</v>
      </c>
      <c r="C536" s="224">
        <v>28</v>
      </c>
      <c r="D536" s="296" t="s">
        <v>464</v>
      </c>
      <c r="E536" s="288">
        <v>901550788</v>
      </c>
      <c r="F536" s="83" t="s">
        <v>528</v>
      </c>
      <c r="G536" s="121" t="s">
        <v>108</v>
      </c>
      <c r="H536" s="121" t="s">
        <v>591</v>
      </c>
      <c r="I536" s="69" t="s">
        <v>248</v>
      </c>
      <c r="J536" s="77" t="s">
        <v>217</v>
      </c>
      <c r="K536" s="121" t="s">
        <v>922</v>
      </c>
      <c r="L536" s="87">
        <v>919</v>
      </c>
      <c r="M536" s="72">
        <v>1618461</v>
      </c>
      <c r="N536" s="66">
        <f t="shared" si="70"/>
        <v>1618461</v>
      </c>
      <c r="O536" s="137">
        <v>45168</v>
      </c>
      <c r="P536" s="72">
        <f t="shared" si="71"/>
        <v>1646314</v>
      </c>
      <c r="Q536" s="72">
        <f t="shared" si="72"/>
        <v>1646314</v>
      </c>
      <c r="R536" s="129">
        <f t="shared" si="73"/>
        <v>1646314</v>
      </c>
      <c r="S536" s="204" t="e">
        <f t="shared" si="69"/>
        <v>#REF!</v>
      </c>
      <c r="T536" s="125"/>
      <c r="U536" s="126">
        <f t="shared" si="68"/>
        <v>123</v>
      </c>
      <c r="V536" s="127">
        <f t="shared" si="74"/>
        <v>45291</v>
      </c>
      <c r="W536" s="128">
        <f>VLOOKUP(V536,IPC!$B$9:$D$855,3,2)</f>
        <v>137.72</v>
      </c>
      <c r="X536" s="128">
        <f>VLOOKUP(O536,IPC!$B$9:$D$855,3,1)</f>
        <v>135.38999999999999</v>
      </c>
      <c r="Z536" s="67" t="s">
        <v>2022</v>
      </c>
    </row>
    <row r="537" spans="1:26" s="67" customFormat="1" x14ac:dyDescent="0.25">
      <c r="A537" s="67" t="s">
        <v>76</v>
      </c>
      <c r="B537" s="134" t="s">
        <v>2237</v>
      </c>
      <c r="C537" s="224">
        <v>29</v>
      </c>
      <c r="D537" s="296" t="s">
        <v>465</v>
      </c>
      <c r="E537" s="288">
        <v>900765180</v>
      </c>
      <c r="F537" s="83" t="s">
        <v>529</v>
      </c>
      <c r="G537" s="121" t="s">
        <v>239</v>
      </c>
      <c r="H537" s="121" t="s">
        <v>592</v>
      </c>
      <c r="I537" s="69" t="s">
        <v>248</v>
      </c>
      <c r="J537" s="77" t="s">
        <v>217</v>
      </c>
      <c r="K537" s="121" t="s">
        <v>923</v>
      </c>
      <c r="L537" s="87">
        <v>788</v>
      </c>
      <c r="M537" s="72">
        <v>4000000</v>
      </c>
      <c r="N537" s="66">
        <f t="shared" si="70"/>
        <v>4000000</v>
      </c>
      <c r="O537" s="137">
        <v>45026</v>
      </c>
      <c r="P537" s="72">
        <f t="shared" si="71"/>
        <v>4148193</v>
      </c>
      <c r="Q537" s="72">
        <f t="shared" si="72"/>
        <v>4148193</v>
      </c>
      <c r="R537" s="129">
        <f t="shared" si="73"/>
        <v>4148193</v>
      </c>
      <c r="S537" s="204" t="e">
        <f t="shared" si="69"/>
        <v>#REF!</v>
      </c>
      <c r="T537" s="125"/>
      <c r="U537" s="126">
        <f t="shared" si="68"/>
        <v>265</v>
      </c>
      <c r="V537" s="127">
        <f t="shared" si="74"/>
        <v>45291</v>
      </c>
      <c r="W537" s="128">
        <f>VLOOKUP(V537,IPC!$B$9:$D$855,3,2)</f>
        <v>137.72</v>
      </c>
      <c r="X537" s="128">
        <f>VLOOKUP(O537,IPC!$B$9:$D$855,3,1)</f>
        <v>132.80000000000001</v>
      </c>
      <c r="Z537" s="67" t="s">
        <v>2096</v>
      </c>
    </row>
    <row r="538" spans="1:26" s="67" customFormat="1" x14ac:dyDescent="0.25">
      <c r="A538" s="67" t="s">
        <v>76</v>
      </c>
      <c r="B538" s="134" t="s">
        <v>2237</v>
      </c>
      <c r="C538" s="224">
        <v>29</v>
      </c>
      <c r="D538" s="296" t="s">
        <v>465</v>
      </c>
      <c r="E538" s="288">
        <v>900765180</v>
      </c>
      <c r="F538" s="83" t="s">
        <v>529</v>
      </c>
      <c r="G538" s="121" t="s">
        <v>239</v>
      </c>
      <c r="H538" s="121" t="s">
        <v>592</v>
      </c>
      <c r="I538" s="69" t="s">
        <v>248</v>
      </c>
      <c r="J538" s="77" t="s">
        <v>217</v>
      </c>
      <c r="K538" s="121" t="s">
        <v>924</v>
      </c>
      <c r="L538" s="87">
        <v>821</v>
      </c>
      <c r="M538" s="72">
        <v>1875000</v>
      </c>
      <c r="N538" s="66">
        <f t="shared" si="70"/>
        <v>1875000</v>
      </c>
      <c r="O538" s="137">
        <v>45053</v>
      </c>
      <c r="P538" s="72">
        <f t="shared" si="71"/>
        <v>1936010</v>
      </c>
      <c r="Q538" s="72">
        <f t="shared" si="72"/>
        <v>1936010</v>
      </c>
      <c r="R538" s="129">
        <f t="shared" si="73"/>
        <v>1936010</v>
      </c>
      <c r="S538" s="204" t="e">
        <f t="shared" si="69"/>
        <v>#REF!</v>
      </c>
      <c r="T538" s="125"/>
      <c r="U538" s="126">
        <f t="shared" si="68"/>
        <v>238</v>
      </c>
      <c r="V538" s="127">
        <f t="shared" si="74"/>
        <v>45291</v>
      </c>
      <c r="W538" s="128">
        <f>VLOOKUP(V538,IPC!$B$9:$D$855,3,2)</f>
        <v>137.72</v>
      </c>
      <c r="X538" s="128">
        <f>VLOOKUP(O538,IPC!$B$9:$D$855,3,1)</f>
        <v>133.38</v>
      </c>
      <c r="Z538" s="67" t="s">
        <v>2101</v>
      </c>
    </row>
    <row r="539" spans="1:26" s="67" customFormat="1" x14ac:dyDescent="0.25">
      <c r="A539" s="67" t="s">
        <v>76</v>
      </c>
      <c r="B539" s="134" t="s">
        <v>2237</v>
      </c>
      <c r="C539" s="224">
        <v>29</v>
      </c>
      <c r="D539" s="296" t="s">
        <v>465</v>
      </c>
      <c r="E539" s="288">
        <v>900765180</v>
      </c>
      <c r="F539" s="83" t="s">
        <v>529</v>
      </c>
      <c r="G539" s="121" t="s">
        <v>239</v>
      </c>
      <c r="H539" s="121" t="s">
        <v>592</v>
      </c>
      <c r="I539" s="69" t="s">
        <v>248</v>
      </c>
      <c r="J539" s="77" t="s">
        <v>217</v>
      </c>
      <c r="K539" s="121" t="s">
        <v>684</v>
      </c>
      <c r="L539" s="87">
        <v>829</v>
      </c>
      <c r="M539" s="72">
        <v>1300000</v>
      </c>
      <c r="N539" s="66">
        <f t="shared" si="70"/>
        <v>1300000</v>
      </c>
      <c r="O539" s="137">
        <v>45054</v>
      </c>
      <c r="P539" s="72">
        <f t="shared" si="71"/>
        <v>1342300</v>
      </c>
      <c r="Q539" s="72">
        <f t="shared" si="72"/>
        <v>1342300</v>
      </c>
      <c r="R539" s="129">
        <f t="shared" si="73"/>
        <v>1342300</v>
      </c>
      <c r="S539" s="204" t="e">
        <f t="shared" si="69"/>
        <v>#REF!</v>
      </c>
      <c r="T539" s="125"/>
      <c r="U539" s="126">
        <f t="shared" si="68"/>
        <v>237</v>
      </c>
      <c r="V539" s="127">
        <f t="shared" si="74"/>
        <v>45291</v>
      </c>
      <c r="W539" s="128">
        <f>VLOOKUP(V539,IPC!$B$9:$D$855,3,2)</f>
        <v>137.72</v>
      </c>
      <c r="X539" s="128">
        <f>VLOOKUP(O539,IPC!$B$9:$D$855,3,1)</f>
        <v>133.38</v>
      </c>
      <c r="Z539" s="67" t="s">
        <v>2102</v>
      </c>
    </row>
    <row r="540" spans="1:26" s="67" customFormat="1" x14ac:dyDescent="0.25">
      <c r="A540" s="67" t="s">
        <v>76</v>
      </c>
      <c r="B540" s="134" t="s">
        <v>2237</v>
      </c>
      <c r="C540" s="224">
        <v>29</v>
      </c>
      <c r="D540" s="296" t="s">
        <v>465</v>
      </c>
      <c r="E540" s="288">
        <v>900765180</v>
      </c>
      <c r="F540" s="83" t="s">
        <v>529</v>
      </c>
      <c r="G540" s="121" t="s">
        <v>239</v>
      </c>
      <c r="H540" s="121" t="s">
        <v>592</v>
      </c>
      <c r="I540" s="69" t="s">
        <v>248</v>
      </c>
      <c r="J540" s="77" t="s">
        <v>217</v>
      </c>
      <c r="K540" s="121" t="s">
        <v>925</v>
      </c>
      <c r="L540" s="87">
        <v>834</v>
      </c>
      <c r="M540" s="72">
        <v>2565000</v>
      </c>
      <c r="N540" s="66">
        <f t="shared" si="70"/>
        <v>2565000</v>
      </c>
      <c r="O540" s="137">
        <v>45067</v>
      </c>
      <c r="P540" s="72">
        <f t="shared" si="71"/>
        <v>2648462</v>
      </c>
      <c r="Q540" s="72">
        <f t="shared" si="72"/>
        <v>2648462</v>
      </c>
      <c r="R540" s="129">
        <f t="shared" si="73"/>
        <v>2648462</v>
      </c>
      <c r="S540" s="204" t="e">
        <f t="shared" si="69"/>
        <v>#REF!</v>
      </c>
      <c r="T540" s="125"/>
      <c r="U540" s="126">
        <f t="shared" si="68"/>
        <v>224</v>
      </c>
      <c r="V540" s="127">
        <f t="shared" si="74"/>
        <v>45291</v>
      </c>
      <c r="W540" s="128">
        <f>VLOOKUP(V540,IPC!$B$9:$D$855,3,2)</f>
        <v>137.72</v>
      </c>
      <c r="X540" s="128">
        <f>VLOOKUP(O540,IPC!$B$9:$D$855,3,1)</f>
        <v>133.38</v>
      </c>
      <c r="Z540" s="67" t="s">
        <v>2095</v>
      </c>
    </row>
    <row r="541" spans="1:26" s="67" customFormat="1" x14ac:dyDescent="0.25">
      <c r="A541" s="67" t="s">
        <v>76</v>
      </c>
      <c r="B541" s="134" t="s">
        <v>2237</v>
      </c>
      <c r="C541" s="224">
        <v>29</v>
      </c>
      <c r="D541" s="296" t="s">
        <v>465</v>
      </c>
      <c r="E541" s="288">
        <v>900765180</v>
      </c>
      <c r="F541" s="83" t="s">
        <v>529</v>
      </c>
      <c r="G541" s="121" t="s">
        <v>239</v>
      </c>
      <c r="H541" s="121" t="s">
        <v>592</v>
      </c>
      <c r="I541" s="69" t="s">
        <v>248</v>
      </c>
      <c r="J541" s="77" t="s">
        <v>217</v>
      </c>
      <c r="K541" s="121" t="s">
        <v>926</v>
      </c>
      <c r="L541" s="87">
        <v>859</v>
      </c>
      <c r="M541" s="72">
        <v>1050000</v>
      </c>
      <c r="N541" s="66">
        <f t="shared" si="70"/>
        <v>1050000</v>
      </c>
      <c r="O541" s="137">
        <v>45086</v>
      </c>
      <c r="P541" s="72">
        <f t="shared" si="71"/>
        <v>1080924</v>
      </c>
      <c r="Q541" s="72">
        <f t="shared" si="72"/>
        <v>1080924</v>
      </c>
      <c r="R541" s="129">
        <f t="shared" si="73"/>
        <v>1080924</v>
      </c>
      <c r="S541" s="204" t="e">
        <f t="shared" si="69"/>
        <v>#REF!</v>
      </c>
      <c r="T541" s="125"/>
      <c r="U541" s="126">
        <f t="shared" si="68"/>
        <v>205</v>
      </c>
      <c r="V541" s="127">
        <f t="shared" si="74"/>
        <v>45291</v>
      </c>
      <c r="W541" s="128">
        <f>VLOOKUP(V541,IPC!$B$9:$D$855,3,2)</f>
        <v>137.72</v>
      </c>
      <c r="X541" s="128">
        <f>VLOOKUP(O541,IPC!$B$9:$D$855,3,1)</f>
        <v>133.78</v>
      </c>
      <c r="Z541" s="67" t="s">
        <v>2103</v>
      </c>
    </row>
    <row r="542" spans="1:26" s="67" customFormat="1" x14ac:dyDescent="0.25">
      <c r="A542" s="67" t="s">
        <v>76</v>
      </c>
      <c r="B542" s="134" t="s">
        <v>2237</v>
      </c>
      <c r="C542" s="224">
        <v>29</v>
      </c>
      <c r="D542" s="296" t="s">
        <v>465</v>
      </c>
      <c r="E542" s="288">
        <v>900765180</v>
      </c>
      <c r="F542" s="83" t="s">
        <v>529</v>
      </c>
      <c r="G542" s="121" t="s">
        <v>239</v>
      </c>
      <c r="H542" s="121" t="s">
        <v>592</v>
      </c>
      <c r="I542" s="69" t="s">
        <v>248</v>
      </c>
      <c r="J542" s="77" t="s">
        <v>217</v>
      </c>
      <c r="K542" s="121" t="s">
        <v>927</v>
      </c>
      <c r="L542" s="87">
        <v>870</v>
      </c>
      <c r="M542" s="72">
        <v>750000</v>
      </c>
      <c r="N542" s="66">
        <f t="shared" si="70"/>
        <v>750000</v>
      </c>
      <c r="O542" s="137">
        <v>45094</v>
      </c>
      <c r="P542" s="72">
        <f t="shared" si="71"/>
        <v>772089</v>
      </c>
      <c r="Q542" s="72">
        <f t="shared" si="72"/>
        <v>772089</v>
      </c>
      <c r="R542" s="129">
        <f t="shared" si="73"/>
        <v>772089</v>
      </c>
      <c r="S542" s="204" t="e">
        <f t="shared" si="69"/>
        <v>#REF!</v>
      </c>
      <c r="T542" s="125"/>
      <c r="U542" s="126">
        <f t="shared" si="68"/>
        <v>197</v>
      </c>
      <c r="V542" s="127">
        <f t="shared" si="74"/>
        <v>45291</v>
      </c>
      <c r="W542" s="128">
        <f>VLOOKUP(V542,IPC!$B$9:$D$855,3,2)</f>
        <v>137.72</v>
      </c>
      <c r="X542" s="128">
        <f>VLOOKUP(O542,IPC!$B$9:$D$855,3,1)</f>
        <v>133.78</v>
      </c>
      <c r="Z542" s="67" t="s">
        <v>2104</v>
      </c>
    </row>
    <row r="543" spans="1:26" s="67" customFormat="1" x14ac:dyDescent="0.25">
      <c r="A543" s="67" t="s">
        <v>76</v>
      </c>
      <c r="B543" s="134" t="s">
        <v>2237</v>
      </c>
      <c r="C543" s="224">
        <v>29</v>
      </c>
      <c r="D543" s="296" t="s">
        <v>465</v>
      </c>
      <c r="E543" s="288">
        <v>900765180</v>
      </c>
      <c r="F543" s="83" t="s">
        <v>529</v>
      </c>
      <c r="G543" s="121" t="s">
        <v>239</v>
      </c>
      <c r="H543" s="121" t="s">
        <v>592</v>
      </c>
      <c r="I543" s="69" t="s">
        <v>248</v>
      </c>
      <c r="J543" s="77" t="s">
        <v>217</v>
      </c>
      <c r="K543" s="121" t="s">
        <v>928</v>
      </c>
      <c r="L543" s="87">
        <v>874</v>
      </c>
      <c r="M543" s="72">
        <v>1370000</v>
      </c>
      <c r="N543" s="66">
        <f t="shared" si="70"/>
        <v>1370000</v>
      </c>
      <c r="O543" s="137">
        <v>45100</v>
      </c>
      <c r="P543" s="72">
        <f t="shared" si="71"/>
        <v>1410348</v>
      </c>
      <c r="Q543" s="72">
        <f t="shared" si="72"/>
        <v>1410348</v>
      </c>
      <c r="R543" s="129">
        <f t="shared" si="73"/>
        <v>1410348</v>
      </c>
      <c r="S543" s="204" t="e">
        <f t="shared" si="69"/>
        <v>#REF!</v>
      </c>
      <c r="T543" s="125"/>
      <c r="U543" s="126">
        <f t="shared" si="68"/>
        <v>191</v>
      </c>
      <c r="V543" s="127">
        <f t="shared" si="74"/>
        <v>45291</v>
      </c>
      <c r="W543" s="128">
        <f>VLOOKUP(V543,IPC!$B$9:$D$855,3,2)</f>
        <v>137.72</v>
      </c>
      <c r="X543" s="128">
        <f>VLOOKUP(O543,IPC!$B$9:$D$855,3,1)</f>
        <v>133.78</v>
      </c>
      <c r="Z543" s="67" t="s">
        <v>2105</v>
      </c>
    </row>
    <row r="544" spans="1:26" s="67" customFormat="1" hidden="1" x14ac:dyDescent="0.25">
      <c r="A544" s="67" t="s">
        <v>76</v>
      </c>
      <c r="B544" s="134" t="s">
        <v>42</v>
      </c>
      <c r="C544" s="224">
        <v>30</v>
      </c>
      <c r="D544" s="296" t="s">
        <v>466</v>
      </c>
      <c r="E544" s="288">
        <v>901143774</v>
      </c>
      <c r="F544" s="83" t="s">
        <v>530</v>
      </c>
      <c r="G544" s="121" t="s">
        <v>108</v>
      </c>
      <c r="H544" s="121" t="s">
        <v>593</v>
      </c>
      <c r="I544" s="69" t="s">
        <v>248</v>
      </c>
      <c r="J544" s="77" t="s">
        <v>217</v>
      </c>
      <c r="K544" s="121" t="s">
        <v>929</v>
      </c>
      <c r="L544" s="87">
        <v>3323</v>
      </c>
      <c r="M544" s="72">
        <v>3897293.3</v>
      </c>
      <c r="N544" s="66">
        <f t="shared" si="70"/>
        <v>3897293.3</v>
      </c>
      <c r="O544" s="137">
        <v>44705</v>
      </c>
      <c r="P544" s="72">
        <f t="shared" si="71"/>
        <v>4521780</v>
      </c>
      <c r="Q544" s="72">
        <f t="shared" si="72"/>
        <v>4521780</v>
      </c>
      <c r="R544" s="129">
        <f t="shared" si="73"/>
        <v>4521780</v>
      </c>
      <c r="S544" s="204" t="e">
        <f t="shared" si="69"/>
        <v>#REF!</v>
      </c>
      <c r="T544" s="125"/>
      <c r="U544" s="126">
        <f t="shared" si="68"/>
        <v>586</v>
      </c>
      <c r="V544" s="127">
        <f t="shared" si="74"/>
        <v>45291</v>
      </c>
      <c r="W544" s="128">
        <f>VLOOKUP(V544,IPC!$B$9:$D$855,3,2)</f>
        <v>137.72</v>
      </c>
      <c r="X544" s="128">
        <f>VLOOKUP(O544,IPC!$B$9:$D$855,3,1)</f>
        <v>118.7</v>
      </c>
      <c r="Z544" s="67" t="s">
        <v>1979</v>
      </c>
    </row>
    <row r="545" spans="1:26" s="67" customFormat="1" hidden="1" x14ac:dyDescent="0.25">
      <c r="A545" s="67" t="s">
        <v>76</v>
      </c>
      <c r="B545" s="134" t="s">
        <v>42</v>
      </c>
      <c r="C545" s="224">
        <v>30</v>
      </c>
      <c r="D545" s="296" t="s">
        <v>466</v>
      </c>
      <c r="E545" s="288">
        <v>901143774</v>
      </c>
      <c r="F545" s="83" t="s">
        <v>530</v>
      </c>
      <c r="G545" s="121" t="s">
        <v>108</v>
      </c>
      <c r="H545" s="121" t="s">
        <v>593</v>
      </c>
      <c r="I545" s="69" t="s">
        <v>248</v>
      </c>
      <c r="J545" s="77" t="s">
        <v>217</v>
      </c>
      <c r="K545" s="121" t="s">
        <v>930</v>
      </c>
      <c r="L545" s="87">
        <v>3694</v>
      </c>
      <c r="M545" s="72">
        <v>6299461.1900000004</v>
      </c>
      <c r="N545" s="66">
        <f t="shared" si="70"/>
        <v>6299461.1900000004</v>
      </c>
      <c r="O545" s="137">
        <v>44759</v>
      </c>
      <c r="P545" s="72">
        <f t="shared" si="71"/>
        <v>7213451</v>
      </c>
      <c r="Q545" s="72">
        <f t="shared" si="72"/>
        <v>7213451</v>
      </c>
      <c r="R545" s="129">
        <f t="shared" si="73"/>
        <v>7213451</v>
      </c>
      <c r="S545" s="204" t="e">
        <f t="shared" si="69"/>
        <v>#REF!</v>
      </c>
      <c r="T545" s="125"/>
      <c r="U545" s="126">
        <f t="shared" si="68"/>
        <v>532</v>
      </c>
      <c r="V545" s="127">
        <f t="shared" si="74"/>
        <v>45291</v>
      </c>
      <c r="W545" s="128">
        <f>VLOOKUP(V545,IPC!$B$9:$D$855,3,2)</f>
        <v>137.72</v>
      </c>
      <c r="X545" s="128">
        <f>VLOOKUP(O545,IPC!$B$9:$D$855,3,1)</f>
        <v>120.27</v>
      </c>
      <c r="Z545" s="67" t="s">
        <v>1984</v>
      </c>
    </row>
    <row r="546" spans="1:26" s="67" customFormat="1" hidden="1" x14ac:dyDescent="0.25">
      <c r="A546" s="67" t="s">
        <v>76</v>
      </c>
      <c r="B546" s="134" t="s">
        <v>42</v>
      </c>
      <c r="C546" s="224">
        <v>30</v>
      </c>
      <c r="D546" s="296" t="s">
        <v>466</v>
      </c>
      <c r="E546" s="288">
        <v>901143774</v>
      </c>
      <c r="F546" s="83" t="s">
        <v>530</v>
      </c>
      <c r="G546" s="121" t="s">
        <v>108</v>
      </c>
      <c r="H546" s="121" t="s">
        <v>593</v>
      </c>
      <c r="I546" s="69" t="s">
        <v>248</v>
      </c>
      <c r="J546" s="77" t="s">
        <v>217</v>
      </c>
      <c r="K546" s="121" t="s">
        <v>931</v>
      </c>
      <c r="L546" s="87">
        <v>3696</v>
      </c>
      <c r="M546" s="72">
        <v>6295142.0899999999</v>
      </c>
      <c r="N546" s="66">
        <f t="shared" si="70"/>
        <v>6295142.0899999999</v>
      </c>
      <c r="O546" s="137">
        <v>44759</v>
      </c>
      <c r="P546" s="72">
        <f t="shared" si="71"/>
        <v>7208506</v>
      </c>
      <c r="Q546" s="72">
        <f t="shared" si="72"/>
        <v>7208506</v>
      </c>
      <c r="R546" s="129">
        <f t="shared" si="73"/>
        <v>7208506</v>
      </c>
      <c r="S546" s="204" t="e">
        <f t="shared" si="69"/>
        <v>#REF!</v>
      </c>
      <c r="T546" s="125"/>
      <c r="U546" s="126">
        <f t="shared" si="68"/>
        <v>532</v>
      </c>
      <c r="V546" s="127">
        <f t="shared" si="74"/>
        <v>45291</v>
      </c>
      <c r="W546" s="128">
        <f>VLOOKUP(V546,IPC!$B$9:$D$855,3,2)</f>
        <v>137.72</v>
      </c>
      <c r="X546" s="128">
        <f>VLOOKUP(O546,IPC!$B$9:$D$855,3,1)</f>
        <v>120.27</v>
      </c>
      <c r="Z546" s="67" t="s">
        <v>1984</v>
      </c>
    </row>
    <row r="547" spans="1:26" s="67" customFormat="1" hidden="1" x14ac:dyDescent="0.25">
      <c r="A547" s="67" t="s">
        <v>76</v>
      </c>
      <c r="B547" s="134" t="s">
        <v>42</v>
      </c>
      <c r="C547" s="224">
        <v>30</v>
      </c>
      <c r="D547" s="296" t="s">
        <v>466</v>
      </c>
      <c r="E547" s="288">
        <v>901143774</v>
      </c>
      <c r="F547" s="83" t="s">
        <v>530</v>
      </c>
      <c r="G547" s="121" t="s">
        <v>108</v>
      </c>
      <c r="H547" s="121" t="s">
        <v>593</v>
      </c>
      <c r="I547" s="69" t="s">
        <v>248</v>
      </c>
      <c r="J547" s="77" t="s">
        <v>217</v>
      </c>
      <c r="K547" s="121" t="s">
        <v>932</v>
      </c>
      <c r="L547" s="87">
        <v>3735</v>
      </c>
      <c r="M547" s="72">
        <v>5868084.29</v>
      </c>
      <c r="N547" s="66">
        <f t="shared" si="70"/>
        <v>5868084.29</v>
      </c>
      <c r="O547" s="137">
        <v>44762</v>
      </c>
      <c r="P547" s="72">
        <f t="shared" si="71"/>
        <v>6719486</v>
      </c>
      <c r="Q547" s="72">
        <f t="shared" si="72"/>
        <v>6719486</v>
      </c>
      <c r="R547" s="129">
        <f t="shared" si="73"/>
        <v>6719486</v>
      </c>
      <c r="S547" s="204" t="e">
        <f t="shared" si="69"/>
        <v>#REF!</v>
      </c>
      <c r="T547" s="125"/>
      <c r="U547" s="126">
        <f t="shared" si="68"/>
        <v>529</v>
      </c>
      <c r="V547" s="127">
        <f t="shared" si="74"/>
        <v>45291</v>
      </c>
      <c r="W547" s="128">
        <f>VLOOKUP(V547,IPC!$B$9:$D$855,3,2)</f>
        <v>137.72</v>
      </c>
      <c r="X547" s="128">
        <f>VLOOKUP(O547,IPC!$B$9:$D$855,3,1)</f>
        <v>120.27</v>
      </c>
      <c r="Z547" s="67" t="s">
        <v>2011</v>
      </c>
    </row>
    <row r="548" spans="1:26" s="67" customFormat="1" hidden="1" x14ac:dyDescent="0.25">
      <c r="A548" s="67" t="s">
        <v>76</v>
      </c>
      <c r="B548" s="134" t="s">
        <v>42</v>
      </c>
      <c r="C548" s="224">
        <v>30</v>
      </c>
      <c r="D548" s="296" t="s">
        <v>466</v>
      </c>
      <c r="E548" s="288">
        <v>901143774</v>
      </c>
      <c r="F548" s="83" t="s">
        <v>530</v>
      </c>
      <c r="G548" s="121" t="s">
        <v>108</v>
      </c>
      <c r="H548" s="121" t="s">
        <v>593</v>
      </c>
      <c r="I548" s="69" t="s">
        <v>248</v>
      </c>
      <c r="J548" s="77" t="s">
        <v>217</v>
      </c>
      <c r="K548" s="121" t="s">
        <v>933</v>
      </c>
      <c r="L548" s="87">
        <v>3831</v>
      </c>
      <c r="M548" s="72">
        <v>4807468.58</v>
      </c>
      <c r="N548" s="66">
        <f t="shared" si="70"/>
        <v>4807468.58</v>
      </c>
      <c r="O548" s="137">
        <v>44777</v>
      </c>
      <c r="P548" s="72">
        <f t="shared" si="71"/>
        <v>5449256</v>
      </c>
      <c r="Q548" s="72">
        <f t="shared" si="72"/>
        <v>5449256</v>
      </c>
      <c r="R548" s="129">
        <f t="shared" si="73"/>
        <v>5449256</v>
      </c>
      <c r="S548" s="204" t="e">
        <f t="shared" si="69"/>
        <v>#REF!</v>
      </c>
      <c r="T548" s="125"/>
      <c r="U548" s="126">
        <f t="shared" si="68"/>
        <v>514</v>
      </c>
      <c r="V548" s="127">
        <f t="shared" si="74"/>
        <v>45291</v>
      </c>
      <c r="W548" s="128">
        <f>VLOOKUP(V548,IPC!$B$9:$D$855,3,2)</f>
        <v>137.72</v>
      </c>
      <c r="X548" s="128">
        <f>VLOOKUP(O548,IPC!$B$9:$D$855,3,1)</f>
        <v>121.5</v>
      </c>
      <c r="Z548" s="67" t="s">
        <v>1999</v>
      </c>
    </row>
    <row r="549" spans="1:26" s="67" customFormat="1" hidden="1" x14ac:dyDescent="0.25">
      <c r="A549" s="67" t="s">
        <v>76</v>
      </c>
      <c r="B549" s="134" t="s">
        <v>42</v>
      </c>
      <c r="C549" s="224">
        <v>30</v>
      </c>
      <c r="D549" s="296" t="s">
        <v>466</v>
      </c>
      <c r="E549" s="288">
        <v>901143774</v>
      </c>
      <c r="F549" s="83" t="s">
        <v>530</v>
      </c>
      <c r="G549" s="121" t="s">
        <v>108</v>
      </c>
      <c r="H549" s="121" t="s">
        <v>593</v>
      </c>
      <c r="I549" s="69" t="s">
        <v>248</v>
      </c>
      <c r="J549" s="77" t="s">
        <v>217</v>
      </c>
      <c r="K549" s="121" t="s">
        <v>934</v>
      </c>
      <c r="L549" s="87">
        <v>3918</v>
      </c>
      <c r="M549" s="72">
        <v>6997413.1500000004</v>
      </c>
      <c r="N549" s="66">
        <f t="shared" si="70"/>
        <v>6997413.1500000004</v>
      </c>
      <c r="O549" s="137">
        <v>44787</v>
      </c>
      <c r="P549" s="72">
        <f t="shared" si="71"/>
        <v>7931553</v>
      </c>
      <c r="Q549" s="72">
        <f t="shared" si="72"/>
        <v>7931553</v>
      </c>
      <c r="R549" s="129">
        <f t="shared" si="73"/>
        <v>7931553</v>
      </c>
      <c r="S549" s="204" t="e">
        <f t="shared" si="69"/>
        <v>#REF!</v>
      </c>
      <c r="T549" s="125"/>
      <c r="U549" s="126">
        <f t="shared" ref="U549:U603" si="75">+$U$7-O549</f>
        <v>504</v>
      </c>
      <c r="V549" s="127">
        <f t="shared" si="74"/>
        <v>45291</v>
      </c>
      <c r="W549" s="128">
        <f>VLOOKUP(V549,IPC!$B$9:$D$855,3,2)</f>
        <v>137.72</v>
      </c>
      <c r="X549" s="128">
        <f>VLOOKUP(O549,IPC!$B$9:$D$855,3,1)</f>
        <v>121.5</v>
      </c>
      <c r="Z549" s="67" t="s">
        <v>2106</v>
      </c>
    </row>
    <row r="550" spans="1:26" s="67" customFormat="1" hidden="1" x14ac:dyDescent="0.25">
      <c r="A550" s="67" t="s">
        <v>76</v>
      </c>
      <c r="B550" s="134" t="s">
        <v>42</v>
      </c>
      <c r="C550" s="224">
        <v>30</v>
      </c>
      <c r="D550" s="296" t="s">
        <v>466</v>
      </c>
      <c r="E550" s="288">
        <v>901143774</v>
      </c>
      <c r="F550" s="83" t="s">
        <v>530</v>
      </c>
      <c r="G550" s="121" t="s">
        <v>108</v>
      </c>
      <c r="H550" s="121" t="s">
        <v>593</v>
      </c>
      <c r="I550" s="69" t="s">
        <v>248</v>
      </c>
      <c r="J550" s="77" t="s">
        <v>217</v>
      </c>
      <c r="K550" s="121" t="s">
        <v>935</v>
      </c>
      <c r="L550" s="87">
        <v>4905</v>
      </c>
      <c r="M550" s="72">
        <v>6665257.9500000002</v>
      </c>
      <c r="N550" s="66">
        <f t="shared" si="70"/>
        <v>6665257.9500000002</v>
      </c>
      <c r="O550" s="137">
        <v>44903</v>
      </c>
      <c r="P550" s="72">
        <f t="shared" si="71"/>
        <v>7283499</v>
      </c>
      <c r="Q550" s="72">
        <f t="shared" si="72"/>
        <v>7283499</v>
      </c>
      <c r="R550" s="129">
        <f t="shared" si="73"/>
        <v>7283499</v>
      </c>
      <c r="S550" s="204" t="e">
        <f t="shared" si="69"/>
        <v>#REF!</v>
      </c>
      <c r="T550" s="125"/>
      <c r="U550" s="126">
        <f t="shared" si="75"/>
        <v>388</v>
      </c>
      <c r="V550" s="127">
        <f t="shared" si="74"/>
        <v>45291</v>
      </c>
      <c r="W550" s="128">
        <f>VLOOKUP(V550,IPC!$B$9:$D$855,3,2)</f>
        <v>137.72</v>
      </c>
      <c r="X550" s="128">
        <f>VLOOKUP(O550,IPC!$B$9:$D$855,3,1)</f>
        <v>126.03</v>
      </c>
      <c r="Z550" s="67" t="s">
        <v>2054</v>
      </c>
    </row>
    <row r="551" spans="1:26" s="67" customFormat="1" ht="26.4" hidden="1" x14ac:dyDescent="0.25">
      <c r="A551" s="67" t="s">
        <v>76</v>
      </c>
      <c r="B551" s="134" t="s">
        <v>42</v>
      </c>
      <c r="C551" s="224">
        <v>31</v>
      </c>
      <c r="D551" s="296" t="s">
        <v>467</v>
      </c>
      <c r="E551" s="288">
        <v>900294380</v>
      </c>
      <c r="F551" s="83" t="s">
        <v>531</v>
      </c>
      <c r="G551" s="121" t="s">
        <v>108</v>
      </c>
      <c r="H551" s="121" t="s">
        <v>594</v>
      </c>
      <c r="I551" s="69" t="s">
        <v>248</v>
      </c>
      <c r="J551" s="77" t="s">
        <v>217</v>
      </c>
      <c r="K551" s="121" t="s">
        <v>936</v>
      </c>
      <c r="L551" s="87">
        <v>10733</v>
      </c>
      <c r="M551" s="72">
        <v>489340</v>
      </c>
      <c r="N551" s="66">
        <f t="shared" si="70"/>
        <v>489340</v>
      </c>
      <c r="O551" s="137">
        <v>44643</v>
      </c>
      <c r="P551" s="72">
        <f t="shared" si="71"/>
        <v>579665</v>
      </c>
      <c r="Q551" s="72">
        <f t="shared" si="72"/>
        <v>579665</v>
      </c>
      <c r="R551" s="129">
        <f t="shared" si="73"/>
        <v>579665</v>
      </c>
      <c r="S551" s="204" t="e">
        <f t="shared" si="69"/>
        <v>#REF!</v>
      </c>
      <c r="T551" s="125"/>
      <c r="U551" s="126">
        <f t="shared" si="75"/>
        <v>648</v>
      </c>
      <c r="V551" s="127">
        <f t="shared" si="74"/>
        <v>45291</v>
      </c>
      <c r="W551" s="128">
        <f>VLOOKUP(V551,IPC!$B$9:$D$855,3,2)</f>
        <v>137.72</v>
      </c>
      <c r="X551" s="128">
        <f>VLOOKUP(O551,IPC!$B$9:$D$855,3,1)</f>
        <v>116.26</v>
      </c>
      <c r="Z551" s="67" t="s">
        <v>2107</v>
      </c>
    </row>
    <row r="552" spans="1:26" s="67" customFormat="1" ht="26.4" hidden="1" x14ac:dyDescent="0.25">
      <c r="A552" s="67" t="s">
        <v>76</v>
      </c>
      <c r="B552" s="134" t="s">
        <v>42</v>
      </c>
      <c r="C552" s="224">
        <v>31</v>
      </c>
      <c r="D552" s="296" t="s">
        <v>467</v>
      </c>
      <c r="E552" s="288">
        <v>900294380</v>
      </c>
      <c r="F552" s="83" t="s">
        <v>531</v>
      </c>
      <c r="G552" s="121" t="s">
        <v>108</v>
      </c>
      <c r="H552" s="121" t="s">
        <v>594</v>
      </c>
      <c r="I552" s="69" t="s">
        <v>248</v>
      </c>
      <c r="J552" s="77" t="s">
        <v>217</v>
      </c>
      <c r="K552" s="121" t="s">
        <v>937</v>
      </c>
      <c r="L552" s="87">
        <v>10734</v>
      </c>
      <c r="M552" s="72">
        <v>1169100</v>
      </c>
      <c r="N552" s="66">
        <f t="shared" si="70"/>
        <v>1169100</v>
      </c>
      <c r="O552" s="137">
        <v>44643</v>
      </c>
      <c r="P552" s="72">
        <f t="shared" si="71"/>
        <v>1384900</v>
      </c>
      <c r="Q552" s="72">
        <f t="shared" si="72"/>
        <v>1384900</v>
      </c>
      <c r="R552" s="129">
        <f t="shared" si="73"/>
        <v>1384900</v>
      </c>
      <c r="S552" s="204" t="e">
        <f t="shared" si="69"/>
        <v>#REF!</v>
      </c>
      <c r="T552" s="125"/>
      <c r="U552" s="126">
        <f t="shared" si="75"/>
        <v>648</v>
      </c>
      <c r="V552" s="127">
        <f t="shared" si="74"/>
        <v>45291</v>
      </c>
      <c r="W552" s="128">
        <f>VLOOKUP(V552,IPC!$B$9:$D$855,3,2)</f>
        <v>137.72</v>
      </c>
      <c r="X552" s="128">
        <f>VLOOKUP(O552,IPC!$B$9:$D$855,3,1)</f>
        <v>116.26</v>
      </c>
      <c r="Z552" s="67" t="s">
        <v>2107</v>
      </c>
    </row>
    <row r="553" spans="1:26" s="67" customFormat="1" ht="26.4" hidden="1" x14ac:dyDescent="0.25">
      <c r="A553" s="67" t="s">
        <v>76</v>
      </c>
      <c r="B553" s="134" t="s">
        <v>42</v>
      </c>
      <c r="C553" s="224">
        <v>31</v>
      </c>
      <c r="D553" s="296" t="s">
        <v>467</v>
      </c>
      <c r="E553" s="288">
        <v>900294380</v>
      </c>
      <c r="F553" s="83" t="s">
        <v>531</v>
      </c>
      <c r="G553" s="121" t="s">
        <v>108</v>
      </c>
      <c r="H553" s="121" t="s">
        <v>594</v>
      </c>
      <c r="I553" s="69" t="s">
        <v>248</v>
      </c>
      <c r="J553" s="77" t="s">
        <v>217</v>
      </c>
      <c r="K553" s="121" t="s">
        <v>938</v>
      </c>
      <c r="L553" s="87">
        <v>10735</v>
      </c>
      <c r="M553" s="72">
        <v>1795410</v>
      </c>
      <c r="N553" s="66">
        <f t="shared" si="70"/>
        <v>1795410</v>
      </c>
      <c r="O553" s="137">
        <v>44643</v>
      </c>
      <c r="P553" s="72">
        <f t="shared" si="71"/>
        <v>2126818</v>
      </c>
      <c r="Q553" s="72">
        <f t="shared" si="72"/>
        <v>2126818</v>
      </c>
      <c r="R553" s="129">
        <f t="shared" si="73"/>
        <v>2126818</v>
      </c>
      <c r="S553" s="204" t="e">
        <f t="shared" si="69"/>
        <v>#REF!</v>
      </c>
      <c r="T553" s="125"/>
      <c r="U553" s="126">
        <f t="shared" si="75"/>
        <v>648</v>
      </c>
      <c r="V553" s="127">
        <f t="shared" si="74"/>
        <v>45291</v>
      </c>
      <c r="W553" s="128">
        <f>VLOOKUP(V553,IPC!$B$9:$D$855,3,2)</f>
        <v>137.72</v>
      </c>
      <c r="X553" s="128">
        <f>VLOOKUP(O553,IPC!$B$9:$D$855,3,1)</f>
        <v>116.26</v>
      </c>
      <c r="Z553" s="67" t="s">
        <v>2107</v>
      </c>
    </row>
    <row r="554" spans="1:26" s="67" customFormat="1" ht="26.4" hidden="1" x14ac:dyDescent="0.25">
      <c r="A554" s="67" t="s">
        <v>76</v>
      </c>
      <c r="B554" s="134" t="s">
        <v>42</v>
      </c>
      <c r="C554" s="224">
        <v>31</v>
      </c>
      <c r="D554" s="296" t="s">
        <v>467</v>
      </c>
      <c r="E554" s="288">
        <v>900294380</v>
      </c>
      <c r="F554" s="83" t="s">
        <v>531</v>
      </c>
      <c r="G554" s="121" t="s">
        <v>108</v>
      </c>
      <c r="H554" s="121" t="s">
        <v>594</v>
      </c>
      <c r="I554" s="69" t="s">
        <v>248</v>
      </c>
      <c r="J554" s="77" t="s">
        <v>217</v>
      </c>
      <c r="K554" s="121" t="s">
        <v>939</v>
      </c>
      <c r="L554" s="87">
        <v>10797</v>
      </c>
      <c r="M554" s="72">
        <v>1169100</v>
      </c>
      <c r="N554" s="66">
        <f t="shared" si="70"/>
        <v>1169100</v>
      </c>
      <c r="O554" s="137">
        <v>44694</v>
      </c>
      <c r="P554" s="72">
        <f t="shared" si="71"/>
        <v>1356432</v>
      </c>
      <c r="Q554" s="72">
        <f t="shared" si="72"/>
        <v>1356432</v>
      </c>
      <c r="R554" s="129">
        <f t="shared" si="73"/>
        <v>1356432</v>
      </c>
      <c r="S554" s="204" t="e">
        <f t="shared" si="69"/>
        <v>#REF!</v>
      </c>
      <c r="T554" s="125"/>
      <c r="U554" s="126">
        <f t="shared" si="75"/>
        <v>597</v>
      </c>
      <c r="V554" s="127">
        <f t="shared" si="74"/>
        <v>45291</v>
      </c>
      <c r="W554" s="128">
        <f>VLOOKUP(V554,IPC!$B$9:$D$855,3,2)</f>
        <v>137.72</v>
      </c>
      <c r="X554" s="128">
        <f>VLOOKUP(O554,IPC!$B$9:$D$855,3,1)</f>
        <v>118.7</v>
      </c>
      <c r="Z554" s="67" t="s">
        <v>2108</v>
      </c>
    </row>
    <row r="555" spans="1:26" s="67" customFormat="1" ht="26.4" hidden="1" x14ac:dyDescent="0.25">
      <c r="A555" s="67" t="s">
        <v>76</v>
      </c>
      <c r="B555" s="134" t="s">
        <v>42</v>
      </c>
      <c r="C555" s="224">
        <v>31</v>
      </c>
      <c r="D555" s="296" t="s">
        <v>467</v>
      </c>
      <c r="E555" s="288">
        <v>900294380</v>
      </c>
      <c r="F555" s="83" t="s">
        <v>531</v>
      </c>
      <c r="G555" s="121" t="s">
        <v>108</v>
      </c>
      <c r="H555" s="121" t="s">
        <v>594</v>
      </c>
      <c r="I555" s="69" t="s">
        <v>248</v>
      </c>
      <c r="J555" s="77" t="s">
        <v>217</v>
      </c>
      <c r="K555" s="121" t="s">
        <v>940</v>
      </c>
      <c r="L555" s="87">
        <v>10852</v>
      </c>
      <c r="M555" s="72">
        <v>18000</v>
      </c>
      <c r="N555" s="66">
        <f t="shared" si="70"/>
        <v>18000</v>
      </c>
      <c r="O555" s="137">
        <v>44729</v>
      </c>
      <c r="P555" s="72">
        <f t="shared" si="71"/>
        <v>20777</v>
      </c>
      <c r="Q555" s="72">
        <f t="shared" si="72"/>
        <v>20777</v>
      </c>
      <c r="R555" s="129">
        <f t="shared" si="73"/>
        <v>20777</v>
      </c>
      <c r="S555" s="204" t="e">
        <f t="shared" si="69"/>
        <v>#REF!</v>
      </c>
      <c r="T555" s="125"/>
      <c r="U555" s="126">
        <f t="shared" si="75"/>
        <v>562</v>
      </c>
      <c r="V555" s="127">
        <f t="shared" si="74"/>
        <v>45291</v>
      </c>
      <c r="W555" s="128">
        <f>VLOOKUP(V555,IPC!$B$9:$D$855,3,2)</f>
        <v>137.72</v>
      </c>
      <c r="X555" s="128">
        <f>VLOOKUP(O555,IPC!$B$9:$D$855,3,1)</f>
        <v>119.31</v>
      </c>
      <c r="Z555" s="67" t="s">
        <v>2109</v>
      </c>
    </row>
    <row r="556" spans="1:26" s="67" customFormat="1" ht="26.4" hidden="1" x14ac:dyDescent="0.25">
      <c r="A556" s="67" t="s">
        <v>76</v>
      </c>
      <c r="B556" s="134" t="s">
        <v>42</v>
      </c>
      <c r="C556" s="224">
        <v>31</v>
      </c>
      <c r="D556" s="296" t="s">
        <v>467</v>
      </c>
      <c r="E556" s="288">
        <v>900294380</v>
      </c>
      <c r="F556" s="83" t="s">
        <v>531</v>
      </c>
      <c r="G556" s="121" t="s">
        <v>108</v>
      </c>
      <c r="H556" s="121" t="s">
        <v>594</v>
      </c>
      <c r="I556" s="69" t="s">
        <v>248</v>
      </c>
      <c r="J556" s="77" t="s">
        <v>217</v>
      </c>
      <c r="K556" s="121" t="s">
        <v>941</v>
      </c>
      <c r="L556" s="87">
        <v>11054</v>
      </c>
      <c r="M556" s="72">
        <v>156375</v>
      </c>
      <c r="N556" s="66">
        <f t="shared" si="70"/>
        <v>156375</v>
      </c>
      <c r="O556" s="137">
        <v>44651</v>
      </c>
      <c r="P556" s="72">
        <f t="shared" si="71"/>
        <v>185240</v>
      </c>
      <c r="Q556" s="72">
        <f t="shared" si="72"/>
        <v>185240</v>
      </c>
      <c r="R556" s="129">
        <f t="shared" si="73"/>
        <v>185240</v>
      </c>
      <c r="S556" s="204" t="e">
        <f t="shared" si="69"/>
        <v>#REF!</v>
      </c>
      <c r="T556" s="125"/>
      <c r="U556" s="126">
        <f t="shared" si="75"/>
        <v>640</v>
      </c>
      <c r="V556" s="127">
        <f t="shared" si="74"/>
        <v>45291</v>
      </c>
      <c r="W556" s="128">
        <f>VLOOKUP(V556,IPC!$B$9:$D$855,3,2)</f>
        <v>137.72</v>
      </c>
      <c r="X556" s="128">
        <f>VLOOKUP(O556,IPC!$B$9:$D$855,3,1)</f>
        <v>116.26</v>
      </c>
      <c r="Z556" s="67" t="s">
        <v>2110</v>
      </c>
    </row>
    <row r="557" spans="1:26" s="67" customFormat="1" ht="26.4" hidden="1" x14ac:dyDescent="0.25">
      <c r="A557" s="67" t="s">
        <v>76</v>
      </c>
      <c r="B557" s="134" t="s">
        <v>42</v>
      </c>
      <c r="C557" s="224">
        <v>31</v>
      </c>
      <c r="D557" s="296" t="s">
        <v>467</v>
      </c>
      <c r="E557" s="288">
        <v>900294380</v>
      </c>
      <c r="F557" s="83" t="s">
        <v>531</v>
      </c>
      <c r="G557" s="121" t="s">
        <v>108</v>
      </c>
      <c r="H557" s="121" t="s">
        <v>594</v>
      </c>
      <c r="I557" s="69" t="s">
        <v>248</v>
      </c>
      <c r="J557" s="77" t="s">
        <v>217</v>
      </c>
      <c r="K557" s="121" t="s">
        <v>942</v>
      </c>
      <c r="L557" s="87">
        <v>11075</v>
      </c>
      <c r="M557" s="72">
        <v>3531600</v>
      </c>
      <c r="N557" s="66">
        <f t="shared" si="70"/>
        <v>3531600</v>
      </c>
      <c r="O557" s="137">
        <v>44664</v>
      </c>
      <c r="P557" s="72">
        <f t="shared" si="71"/>
        <v>4131951</v>
      </c>
      <c r="Q557" s="72">
        <f t="shared" si="72"/>
        <v>4131951</v>
      </c>
      <c r="R557" s="129">
        <f t="shared" si="73"/>
        <v>4131951</v>
      </c>
      <c r="S557" s="204" t="e">
        <f t="shared" si="69"/>
        <v>#REF!</v>
      </c>
      <c r="T557" s="125"/>
      <c r="U557" s="126">
        <f t="shared" si="75"/>
        <v>627</v>
      </c>
      <c r="V557" s="127">
        <f t="shared" si="74"/>
        <v>45291</v>
      </c>
      <c r="W557" s="128">
        <f>VLOOKUP(V557,IPC!$B$9:$D$855,3,2)</f>
        <v>137.72</v>
      </c>
      <c r="X557" s="128">
        <f>VLOOKUP(O557,IPC!$B$9:$D$855,3,1)</f>
        <v>117.71</v>
      </c>
      <c r="Z557" s="67" t="s">
        <v>2111</v>
      </c>
    </row>
    <row r="558" spans="1:26" s="67" customFormat="1" ht="26.4" hidden="1" x14ac:dyDescent="0.25">
      <c r="A558" s="67" t="s">
        <v>76</v>
      </c>
      <c r="B558" s="134" t="s">
        <v>42</v>
      </c>
      <c r="C558" s="224">
        <v>31</v>
      </c>
      <c r="D558" s="296" t="s">
        <v>467</v>
      </c>
      <c r="E558" s="288">
        <v>900294380</v>
      </c>
      <c r="F558" s="83" t="s">
        <v>531</v>
      </c>
      <c r="G558" s="121" t="s">
        <v>108</v>
      </c>
      <c r="H558" s="121" t="s">
        <v>594</v>
      </c>
      <c r="I558" s="69" t="s">
        <v>248</v>
      </c>
      <c r="J558" s="77" t="s">
        <v>217</v>
      </c>
      <c r="K558" s="121" t="s">
        <v>943</v>
      </c>
      <c r="L558" s="87">
        <v>11122</v>
      </c>
      <c r="M558" s="72">
        <v>2376900</v>
      </c>
      <c r="N558" s="66">
        <f t="shared" si="70"/>
        <v>2376900</v>
      </c>
      <c r="O558" s="137">
        <v>44695</v>
      </c>
      <c r="P558" s="72">
        <f t="shared" si="71"/>
        <v>2757765</v>
      </c>
      <c r="Q558" s="72">
        <f t="shared" si="72"/>
        <v>2757765</v>
      </c>
      <c r="R558" s="129">
        <f t="shared" si="73"/>
        <v>2757765</v>
      </c>
      <c r="S558" s="204" t="e">
        <f t="shared" si="69"/>
        <v>#REF!</v>
      </c>
      <c r="T558" s="125"/>
      <c r="U558" s="126">
        <f t="shared" si="75"/>
        <v>596</v>
      </c>
      <c r="V558" s="127">
        <f t="shared" si="74"/>
        <v>45291</v>
      </c>
      <c r="W558" s="128">
        <f>VLOOKUP(V558,IPC!$B$9:$D$855,3,2)</f>
        <v>137.72</v>
      </c>
      <c r="X558" s="128">
        <f>VLOOKUP(O558,IPC!$B$9:$D$855,3,1)</f>
        <v>118.7</v>
      </c>
      <c r="Z558" s="67" t="s">
        <v>2112</v>
      </c>
    </row>
    <row r="559" spans="1:26" s="67" customFormat="1" hidden="1" x14ac:dyDescent="0.25">
      <c r="A559" s="67" t="s">
        <v>76</v>
      </c>
      <c r="B559" s="134" t="s">
        <v>42</v>
      </c>
      <c r="C559" s="224">
        <v>32</v>
      </c>
      <c r="D559" s="296" t="s">
        <v>468</v>
      </c>
      <c r="E559" s="288">
        <v>804010334</v>
      </c>
      <c r="F559" s="83" t="s">
        <v>532</v>
      </c>
      <c r="G559" s="121" t="s">
        <v>633</v>
      </c>
      <c r="H559" s="121" t="s">
        <v>595</v>
      </c>
      <c r="I559" s="69" t="s">
        <v>248</v>
      </c>
      <c r="J559" s="77" t="s">
        <v>217</v>
      </c>
      <c r="K559" s="121" t="s">
        <v>944</v>
      </c>
      <c r="L559" s="87">
        <v>19631</v>
      </c>
      <c r="M559" s="72">
        <v>2767273.5</v>
      </c>
      <c r="N559" s="66">
        <f t="shared" si="70"/>
        <v>2767273.5</v>
      </c>
      <c r="O559" s="137">
        <v>44942</v>
      </c>
      <c r="P559" s="72">
        <f t="shared" si="71"/>
        <v>2971146</v>
      </c>
      <c r="Q559" s="72">
        <f t="shared" si="72"/>
        <v>2971146</v>
      </c>
      <c r="R559" s="129">
        <f t="shared" si="73"/>
        <v>2971146</v>
      </c>
      <c r="S559" s="204" t="e">
        <f t="shared" si="69"/>
        <v>#REF!</v>
      </c>
      <c r="T559" s="125"/>
      <c r="U559" s="126">
        <f t="shared" si="75"/>
        <v>349</v>
      </c>
      <c r="V559" s="127">
        <f t="shared" si="74"/>
        <v>45291</v>
      </c>
      <c r="W559" s="128">
        <f>VLOOKUP(V559,IPC!$B$9:$D$855,3,2)</f>
        <v>137.72</v>
      </c>
      <c r="X559" s="128">
        <f>VLOOKUP(O559,IPC!$B$9:$D$855,3,1)</f>
        <v>128.27000000000001</v>
      </c>
      <c r="Z559" s="67" t="s">
        <v>2064</v>
      </c>
    </row>
    <row r="560" spans="1:26" s="67" customFormat="1" ht="26.4" hidden="1" x14ac:dyDescent="0.25">
      <c r="A560" s="67" t="s">
        <v>76</v>
      </c>
      <c r="B560" s="134" t="s">
        <v>42</v>
      </c>
      <c r="C560" s="224">
        <v>33</v>
      </c>
      <c r="D560" s="296" t="s">
        <v>469</v>
      </c>
      <c r="E560" s="288">
        <v>900838110</v>
      </c>
      <c r="F560" s="83" t="s">
        <v>533</v>
      </c>
      <c r="G560" s="121" t="s">
        <v>108</v>
      </c>
      <c r="H560" s="121" t="s">
        <v>596</v>
      </c>
      <c r="I560" s="69" t="s">
        <v>248</v>
      </c>
      <c r="J560" s="77" t="s">
        <v>217</v>
      </c>
      <c r="K560" s="121" t="s">
        <v>945</v>
      </c>
      <c r="L560" s="87">
        <v>1695</v>
      </c>
      <c r="M560" s="72">
        <v>1459750</v>
      </c>
      <c r="N560" s="66">
        <f t="shared" si="70"/>
        <v>1459750</v>
      </c>
      <c r="O560" s="137">
        <v>45037</v>
      </c>
      <c r="P560" s="72">
        <f t="shared" si="71"/>
        <v>1513831</v>
      </c>
      <c r="Q560" s="72">
        <f t="shared" si="72"/>
        <v>1513831</v>
      </c>
      <c r="R560" s="129">
        <f t="shared" si="73"/>
        <v>1513831</v>
      </c>
      <c r="S560" s="204" t="e">
        <f t="shared" si="69"/>
        <v>#REF!</v>
      </c>
      <c r="T560" s="125"/>
      <c r="U560" s="126">
        <f t="shared" si="75"/>
        <v>254</v>
      </c>
      <c r="V560" s="127">
        <f t="shared" si="74"/>
        <v>45291</v>
      </c>
      <c r="W560" s="128">
        <f>VLOOKUP(V560,IPC!$B$9:$D$855,3,2)</f>
        <v>137.72</v>
      </c>
      <c r="X560" s="128">
        <f>VLOOKUP(O560,IPC!$B$9:$D$855,3,1)</f>
        <v>132.80000000000001</v>
      </c>
      <c r="Z560" s="67" t="s">
        <v>2113</v>
      </c>
    </row>
    <row r="561" spans="1:26" s="67" customFormat="1" ht="26.4" hidden="1" x14ac:dyDescent="0.25">
      <c r="A561" s="67" t="s">
        <v>76</v>
      </c>
      <c r="B561" s="134" t="s">
        <v>42</v>
      </c>
      <c r="C561" s="224">
        <v>33</v>
      </c>
      <c r="D561" s="296" t="s">
        <v>469</v>
      </c>
      <c r="E561" s="288">
        <v>900838110</v>
      </c>
      <c r="F561" s="83" t="s">
        <v>533</v>
      </c>
      <c r="G561" s="121" t="s">
        <v>108</v>
      </c>
      <c r="H561" s="121" t="s">
        <v>596</v>
      </c>
      <c r="I561" s="69" t="s">
        <v>248</v>
      </c>
      <c r="J561" s="77" t="s">
        <v>217</v>
      </c>
      <c r="K561" s="121" t="s">
        <v>946</v>
      </c>
      <c r="L561" s="87">
        <v>2291</v>
      </c>
      <c r="M561" s="72">
        <v>1901250</v>
      </c>
      <c r="N561" s="66">
        <f t="shared" si="70"/>
        <v>1901250</v>
      </c>
      <c r="O561" s="137">
        <v>45218</v>
      </c>
      <c r="P561" s="72">
        <f t="shared" si="71"/>
        <v>1918946</v>
      </c>
      <c r="Q561" s="72">
        <f t="shared" si="72"/>
        <v>1918946</v>
      </c>
      <c r="R561" s="129">
        <f t="shared" si="73"/>
        <v>1918946</v>
      </c>
      <c r="S561" s="204" t="e">
        <f t="shared" si="69"/>
        <v>#REF!</v>
      </c>
      <c r="T561" s="125"/>
      <c r="U561" s="126">
        <f t="shared" si="75"/>
        <v>73</v>
      </c>
      <c r="V561" s="127">
        <f t="shared" si="74"/>
        <v>45291</v>
      </c>
      <c r="W561" s="128">
        <f>VLOOKUP(V561,IPC!$B$9:$D$855,3,2)</f>
        <v>137.72</v>
      </c>
      <c r="X561" s="128">
        <f>VLOOKUP(O561,IPC!$B$9:$D$855,3,1)</f>
        <v>136.44999999999999</v>
      </c>
      <c r="Z561" s="67" t="s">
        <v>2114</v>
      </c>
    </row>
    <row r="562" spans="1:26" s="67" customFormat="1" ht="26.4" hidden="1" x14ac:dyDescent="0.25">
      <c r="A562" s="67" t="s">
        <v>76</v>
      </c>
      <c r="B562" s="134" t="s">
        <v>42</v>
      </c>
      <c r="C562" s="224">
        <v>33</v>
      </c>
      <c r="D562" s="296" t="s">
        <v>469</v>
      </c>
      <c r="E562" s="288">
        <v>900838110</v>
      </c>
      <c r="F562" s="83" t="s">
        <v>533</v>
      </c>
      <c r="G562" s="121" t="s">
        <v>108</v>
      </c>
      <c r="H562" s="121" t="s">
        <v>596</v>
      </c>
      <c r="I562" s="69" t="s">
        <v>248</v>
      </c>
      <c r="J562" s="77" t="s">
        <v>217</v>
      </c>
      <c r="K562" s="121" t="s">
        <v>947</v>
      </c>
      <c r="L562" s="87">
        <v>2354</v>
      </c>
      <c r="M562" s="72">
        <v>3217500</v>
      </c>
      <c r="N562" s="66">
        <f t="shared" si="70"/>
        <v>3217500</v>
      </c>
      <c r="O562" s="137">
        <v>45232</v>
      </c>
      <c r="P562" s="72">
        <f t="shared" si="71"/>
        <v>3232286</v>
      </c>
      <c r="Q562" s="72">
        <f t="shared" si="72"/>
        <v>3232286</v>
      </c>
      <c r="R562" s="129">
        <f t="shared" si="73"/>
        <v>3232286</v>
      </c>
      <c r="S562" s="204" t="e">
        <f t="shared" si="69"/>
        <v>#REF!</v>
      </c>
      <c r="T562" s="125"/>
      <c r="U562" s="126">
        <f t="shared" si="75"/>
        <v>59</v>
      </c>
      <c r="V562" s="127">
        <f t="shared" si="74"/>
        <v>45291</v>
      </c>
      <c r="W562" s="128">
        <f>VLOOKUP(V562,IPC!$B$9:$D$855,3,2)</f>
        <v>137.72</v>
      </c>
      <c r="X562" s="128">
        <f>VLOOKUP(O562,IPC!$B$9:$D$855,3,1)</f>
        <v>137.09</v>
      </c>
      <c r="Z562" s="67" t="s">
        <v>2115</v>
      </c>
    </row>
    <row r="563" spans="1:26" s="67" customFormat="1" hidden="1" x14ac:dyDescent="0.25">
      <c r="A563" s="67" t="s">
        <v>76</v>
      </c>
      <c r="B563" s="134" t="s">
        <v>42</v>
      </c>
      <c r="C563" s="224">
        <v>34</v>
      </c>
      <c r="D563" s="296" t="s">
        <v>470</v>
      </c>
      <c r="E563" s="288">
        <v>830091676</v>
      </c>
      <c r="F563" s="83" t="s">
        <v>534</v>
      </c>
      <c r="G563" s="121" t="s">
        <v>108</v>
      </c>
      <c r="H563" s="121" t="s">
        <v>597</v>
      </c>
      <c r="I563" s="69" t="s">
        <v>248</v>
      </c>
      <c r="J563" s="77" t="s">
        <v>217</v>
      </c>
      <c r="K563" s="121" t="s">
        <v>948</v>
      </c>
      <c r="L563" s="87">
        <v>93093</v>
      </c>
      <c r="M563" s="72">
        <v>706060</v>
      </c>
      <c r="N563" s="66">
        <f t="shared" si="70"/>
        <v>706060</v>
      </c>
      <c r="O563" s="137">
        <v>45090</v>
      </c>
      <c r="P563" s="72">
        <f t="shared" si="71"/>
        <v>726854</v>
      </c>
      <c r="Q563" s="72">
        <f t="shared" si="72"/>
        <v>726854</v>
      </c>
      <c r="R563" s="129">
        <f t="shared" si="73"/>
        <v>726854</v>
      </c>
      <c r="S563" s="204" t="e">
        <f t="shared" ref="S563:S626" si="76">+R563/$R$848</f>
        <v>#REF!</v>
      </c>
      <c r="T563" s="125"/>
      <c r="U563" s="126">
        <f t="shared" si="75"/>
        <v>201</v>
      </c>
      <c r="V563" s="127">
        <f t="shared" si="74"/>
        <v>45291</v>
      </c>
      <c r="W563" s="128">
        <f>VLOOKUP(V563,IPC!$B$9:$D$855,3,2)</f>
        <v>137.72</v>
      </c>
      <c r="X563" s="128">
        <f>VLOOKUP(O563,IPC!$B$9:$D$855,3,1)</f>
        <v>133.78</v>
      </c>
      <c r="Z563" s="67" t="s">
        <v>2116</v>
      </c>
    </row>
    <row r="564" spans="1:26" s="67" customFormat="1" hidden="1" x14ac:dyDescent="0.25">
      <c r="A564" s="67" t="s">
        <v>76</v>
      </c>
      <c r="B564" s="134" t="s">
        <v>42</v>
      </c>
      <c r="C564" s="224">
        <v>34</v>
      </c>
      <c r="D564" s="296" t="s">
        <v>470</v>
      </c>
      <c r="E564" s="288">
        <v>830091676</v>
      </c>
      <c r="F564" s="83" t="s">
        <v>534</v>
      </c>
      <c r="G564" s="121" t="s">
        <v>108</v>
      </c>
      <c r="H564" s="121" t="s">
        <v>597</v>
      </c>
      <c r="I564" s="69" t="s">
        <v>248</v>
      </c>
      <c r="J564" s="77" t="s">
        <v>217</v>
      </c>
      <c r="K564" s="121" t="s">
        <v>949</v>
      </c>
      <c r="L564" s="87">
        <v>93451</v>
      </c>
      <c r="M564" s="72">
        <v>3040557</v>
      </c>
      <c r="N564" s="66">
        <f t="shared" si="70"/>
        <v>3040557</v>
      </c>
      <c r="O564" s="137">
        <v>45100</v>
      </c>
      <c r="P564" s="72">
        <f t="shared" si="71"/>
        <v>3130105</v>
      </c>
      <c r="Q564" s="72">
        <f t="shared" si="72"/>
        <v>3130105</v>
      </c>
      <c r="R564" s="129">
        <f t="shared" si="73"/>
        <v>3130105</v>
      </c>
      <c r="S564" s="204" t="e">
        <f t="shared" si="76"/>
        <v>#REF!</v>
      </c>
      <c r="T564" s="125"/>
      <c r="U564" s="126">
        <f t="shared" si="75"/>
        <v>191</v>
      </c>
      <c r="V564" s="127">
        <f t="shared" si="74"/>
        <v>45291</v>
      </c>
      <c r="W564" s="128">
        <f>VLOOKUP(V564,IPC!$B$9:$D$855,3,2)</f>
        <v>137.72</v>
      </c>
      <c r="X564" s="128">
        <f>VLOOKUP(O564,IPC!$B$9:$D$855,3,1)</f>
        <v>133.78</v>
      </c>
      <c r="Z564" s="67" t="s">
        <v>2105</v>
      </c>
    </row>
    <row r="565" spans="1:26" s="67" customFormat="1" hidden="1" x14ac:dyDescent="0.25">
      <c r="A565" s="67" t="s">
        <v>76</v>
      </c>
      <c r="B565" s="134" t="s">
        <v>42</v>
      </c>
      <c r="C565" s="224">
        <v>34</v>
      </c>
      <c r="D565" s="296" t="s">
        <v>470</v>
      </c>
      <c r="E565" s="288">
        <v>830091676</v>
      </c>
      <c r="F565" s="83" t="s">
        <v>534</v>
      </c>
      <c r="G565" s="121" t="s">
        <v>108</v>
      </c>
      <c r="H565" s="121" t="s">
        <v>597</v>
      </c>
      <c r="I565" s="69" t="s">
        <v>248</v>
      </c>
      <c r="J565" s="77" t="s">
        <v>217</v>
      </c>
      <c r="K565" s="121" t="s">
        <v>950</v>
      </c>
      <c r="L565" s="87">
        <v>95057</v>
      </c>
      <c r="M565" s="72">
        <v>3585884</v>
      </c>
      <c r="N565" s="66">
        <f t="shared" si="70"/>
        <v>3585884</v>
      </c>
      <c r="O565" s="137">
        <v>45140</v>
      </c>
      <c r="P565" s="72">
        <f t="shared" si="71"/>
        <v>3647595</v>
      </c>
      <c r="Q565" s="72">
        <f t="shared" si="72"/>
        <v>3647595</v>
      </c>
      <c r="R565" s="129">
        <f t="shared" si="73"/>
        <v>3647595</v>
      </c>
      <c r="S565" s="204" t="e">
        <f t="shared" si="76"/>
        <v>#REF!</v>
      </c>
      <c r="T565" s="125"/>
      <c r="U565" s="126">
        <f t="shared" si="75"/>
        <v>151</v>
      </c>
      <c r="V565" s="127">
        <f t="shared" si="74"/>
        <v>45291</v>
      </c>
      <c r="W565" s="128">
        <f>VLOOKUP(V565,IPC!$B$9:$D$855,3,2)</f>
        <v>137.72</v>
      </c>
      <c r="X565" s="128">
        <f>VLOOKUP(O565,IPC!$B$9:$D$855,3,1)</f>
        <v>135.38999999999999</v>
      </c>
      <c r="Z565" s="67" t="s">
        <v>2117</v>
      </c>
    </row>
    <row r="566" spans="1:26" s="67" customFormat="1" hidden="1" x14ac:dyDescent="0.25">
      <c r="A566" s="67" t="s">
        <v>76</v>
      </c>
      <c r="B566" s="134" t="s">
        <v>42</v>
      </c>
      <c r="C566" s="224">
        <v>34</v>
      </c>
      <c r="D566" s="296" t="s">
        <v>470</v>
      </c>
      <c r="E566" s="288">
        <v>830091676</v>
      </c>
      <c r="F566" s="83" t="s">
        <v>534</v>
      </c>
      <c r="G566" s="121" t="s">
        <v>108</v>
      </c>
      <c r="H566" s="121" t="s">
        <v>597</v>
      </c>
      <c r="I566" s="69" t="s">
        <v>248</v>
      </c>
      <c r="J566" s="77" t="s">
        <v>217</v>
      </c>
      <c r="K566" s="121" t="s">
        <v>931</v>
      </c>
      <c r="L566" s="87">
        <v>95388</v>
      </c>
      <c r="M566" s="72">
        <v>3585884</v>
      </c>
      <c r="N566" s="66">
        <f t="shared" si="70"/>
        <v>3585884</v>
      </c>
      <c r="O566" s="137">
        <v>44759</v>
      </c>
      <c r="P566" s="72">
        <f t="shared" si="71"/>
        <v>4106161</v>
      </c>
      <c r="Q566" s="72">
        <f t="shared" si="72"/>
        <v>4106161</v>
      </c>
      <c r="R566" s="129">
        <f t="shared" si="73"/>
        <v>4106161</v>
      </c>
      <c r="S566" s="204" t="e">
        <f t="shared" si="76"/>
        <v>#REF!</v>
      </c>
      <c r="T566" s="125"/>
      <c r="U566" s="126">
        <f t="shared" si="75"/>
        <v>532</v>
      </c>
      <c r="V566" s="127">
        <f t="shared" si="74"/>
        <v>45291</v>
      </c>
      <c r="W566" s="128">
        <f>VLOOKUP(V566,IPC!$B$9:$D$855,3,2)</f>
        <v>137.72</v>
      </c>
      <c r="X566" s="128">
        <f>VLOOKUP(O566,IPC!$B$9:$D$855,3,1)</f>
        <v>120.27</v>
      </c>
      <c r="Z566" s="67" t="s">
        <v>1984</v>
      </c>
    </row>
    <row r="567" spans="1:26" s="67" customFormat="1" hidden="1" x14ac:dyDescent="0.25">
      <c r="A567" s="67" t="s">
        <v>76</v>
      </c>
      <c r="B567" s="134" t="s">
        <v>42</v>
      </c>
      <c r="C567" s="224">
        <v>34</v>
      </c>
      <c r="D567" s="296" t="s">
        <v>470</v>
      </c>
      <c r="E567" s="288">
        <v>830091676</v>
      </c>
      <c r="F567" s="83" t="s">
        <v>534</v>
      </c>
      <c r="G567" s="121" t="s">
        <v>108</v>
      </c>
      <c r="H567" s="121" t="s">
        <v>597</v>
      </c>
      <c r="I567" s="69" t="s">
        <v>248</v>
      </c>
      <c r="J567" s="77" t="s">
        <v>217</v>
      </c>
      <c r="K567" s="121" t="s">
        <v>932</v>
      </c>
      <c r="L567" s="87">
        <v>97413</v>
      </c>
      <c r="M567" s="72">
        <v>3405424</v>
      </c>
      <c r="N567" s="66">
        <f t="shared" si="70"/>
        <v>3405424</v>
      </c>
      <c r="O567" s="137">
        <v>44759</v>
      </c>
      <c r="P567" s="72">
        <f t="shared" si="71"/>
        <v>3899518</v>
      </c>
      <c r="Q567" s="72">
        <f t="shared" si="72"/>
        <v>3899518</v>
      </c>
      <c r="R567" s="129">
        <f t="shared" si="73"/>
        <v>3899518</v>
      </c>
      <c r="S567" s="204" t="e">
        <f t="shared" si="76"/>
        <v>#REF!</v>
      </c>
      <c r="T567" s="125"/>
      <c r="U567" s="126">
        <f t="shared" si="75"/>
        <v>532</v>
      </c>
      <c r="V567" s="127">
        <f t="shared" si="74"/>
        <v>45291</v>
      </c>
      <c r="W567" s="128">
        <f>VLOOKUP(V567,IPC!$B$9:$D$855,3,2)</f>
        <v>137.72</v>
      </c>
      <c r="X567" s="128">
        <f>VLOOKUP(O567,IPC!$B$9:$D$855,3,1)</f>
        <v>120.27</v>
      </c>
      <c r="Z567" s="67" t="s">
        <v>1984</v>
      </c>
    </row>
    <row r="568" spans="1:26" s="67" customFormat="1" hidden="1" x14ac:dyDescent="0.25">
      <c r="A568" s="67" t="s">
        <v>76</v>
      </c>
      <c r="B568" s="134" t="s">
        <v>42</v>
      </c>
      <c r="C568" s="224">
        <v>34</v>
      </c>
      <c r="D568" s="296" t="s">
        <v>470</v>
      </c>
      <c r="E568" s="288">
        <v>830091676</v>
      </c>
      <c r="F568" s="83" t="s">
        <v>534</v>
      </c>
      <c r="G568" s="121" t="s">
        <v>108</v>
      </c>
      <c r="H568" s="121" t="s">
        <v>597</v>
      </c>
      <c r="I568" s="69" t="s">
        <v>248</v>
      </c>
      <c r="J568" s="77" t="s">
        <v>217</v>
      </c>
      <c r="K568" s="121" t="s">
        <v>933</v>
      </c>
      <c r="L568" s="87">
        <v>97463</v>
      </c>
      <c r="M568" s="72">
        <v>3675638</v>
      </c>
      <c r="N568" s="66">
        <f t="shared" si="70"/>
        <v>3675638</v>
      </c>
      <c r="O568" s="137">
        <v>44777</v>
      </c>
      <c r="P568" s="72">
        <f t="shared" si="71"/>
        <v>4166328</v>
      </c>
      <c r="Q568" s="72">
        <f t="shared" si="72"/>
        <v>4166328</v>
      </c>
      <c r="R568" s="129">
        <f t="shared" si="73"/>
        <v>4166328</v>
      </c>
      <c r="S568" s="204" t="e">
        <f t="shared" si="76"/>
        <v>#REF!</v>
      </c>
      <c r="T568" s="125"/>
      <c r="U568" s="126">
        <f t="shared" si="75"/>
        <v>514</v>
      </c>
      <c r="V568" s="127">
        <f t="shared" si="74"/>
        <v>45291</v>
      </c>
      <c r="W568" s="128">
        <f>VLOOKUP(V568,IPC!$B$9:$D$855,3,2)</f>
        <v>137.72</v>
      </c>
      <c r="X568" s="128">
        <f>VLOOKUP(O568,IPC!$B$9:$D$855,3,1)</f>
        <v>121.5</v>
      </c>
      <c r="Z568" s="67" t="s">
        <v>1999</v>
      </c>
    </row>
    <row r="569" spans="1:26" s="67" customFormat="1" hidden="1" x14ac:dyDescent="0.25">
      <c r="A569" s="67" t="s">
        <v>76</v>
      </c>
      <c r="B569" s="134" t="s">
        <v>42</v>
      </c>
      <c r="C569" s="224">
        <v>34</v>
      </c>
      <c r="D569" s="296" t="s">
        <v>470</v>
      </c>
      <c r="E569" s="288">
        <v>830091676</v>
      </c>
      <c r="F569" s="83" t="s">
        <v>534</v>
      </c>
      <c r="G569" s="121" t="s">
        <v>108</v>
      </c>
      <c r="H569" s="121" t="s">
        <v>597</v>
      </c>
      <c r="I569" s="69" t="s">
        <v>248</v>
      </c>
      <c r="J569" s="77" t="s">
        <v>217</v>
      </c>
      <c r="K569" s="121" t="s">
        <v>934</v>
      </c>
      <c r="L569" s="87">
        <v>98998</v>
      </c>
      <c r="M569" s="72">
        <v>7875181</v>
      </c>
      <c r="N569" s="66">
        <f t="shared" si="70"/>
        <v>7875181</v>
      </c>
      <c r="O569" s="137">
        <v>44787</v>
      </c>
      <c r="P569" s="72">
        <f t="shared" si="71"/>
        <v>8926501</v>
      </c>
      <c r="Q569" s="72">
        <f t="shared" si="72"/>
        <v>8926501</v>
      </c>
      <c r="R569" s="129">
        <f t="shared" si="73"/>
        <v>8926501</v>
      </c>
      <c r="S569" s="204" t="e">
        <f t="shared" si="76"/>
        <v>#REF!</v>
      </c>
      <c r="T569" s="125"/>
      <c r="U569" s="126">
        <f t="shared" si="75"/>
        <v>504</v>
      </c>
      <c r="V569" s="127">
        <f t="shared" si="74"/>
        <v>45291</v>
      </c>
      <c r="W569" s="128">
        <f>VLOOKUP(V569,IPC!$B$9:$D$855,3,2)</f>
        <v>137.72</v>
      </c>
      <c r="X569" s="128">
        <f>VLOOKUP(O569,IPC!$B$9:$D$855,3,1)</f>
        <v>121.5</v>
      </c>
      <c r="Z569" s="67" t="s">
        <v>2106</v>
      </c>
    </row>
    <row r="570" spans="1:26" s="67" customFormat="1" ht="26.4" x14ac:dyDescent="0.25">
      <c r="A570" s="67" t="s">
        <v>76</v>
      </c>
      <c r="B570" s="134" t="s">
        <v>2237</v>
      </c>
      <c r="C570" s="224">
        <v>35</v>
      </c>
      <c r="D570" s="296" t="s">
        <v>471</v>
      </c>
      <c r="E570" s="288">
        <v>901329259</v>
      </c>
      <c r="F570" s="83" t="s">
        <v>535</v>
      </c>
      <c r="G570" s="121" t="s">
        <v>239</v>
      </c>
      <c r="H570" s="121" t="s">
        <v>598</v>
      </c>
      <c r="I570" s="69" t="s">
        <v>248</v>
      </c>
      <c r="J570" s="77" t="s">
        <v>217</v>
      </c>
      <c r="K570" s="121" t="s">
        <v>951</v>
      </c>
      <c r="L570" s="87">
        <v>2718</v>
      </c>
      <c r="M570" s="72">
        <v>3224419.3</v>
      </c>
      <c r="N570" s="66">
        <f t="shared" si="70"/>
        <v>3224419.3</v>
      </c>
      <c r="O570" s="137">
        <v>45033</v>
      </c>
      <c r="P570" s="72">
        <f t="shared" si="71"/>
        <v>3343878</v>
      </c>
      <c r="Q570" s="72">
        <f t="shared" si="72"/>
        <v>3343878</v>
      </c>
      <c r="R570" s="129">
        <f t="shared" si="73"/>
        <v>3343878</v>
      </c>
      <c r="S570" s="204" t="e">
        <f t="shared" si="76"/>
        <v>#REF!</v>
      </c>
      <c r="T570" s="125"/>
      <c r="U570" s="126">
        <f t="shared" si="75"/>
        <v>258</v>
      </c>
      <c r="V570" s="127">
        <f t="shared" si="74"/>
        <v>45291</v>
      </c>
      <c r="W570" s="128">
        <f>VLOOKUP(V570,IPC!$B$9:$D$855,3,2)</f>
        <v>137.72</v>
      </c>
      <c r="X570" s="128">
        <f>VLOOKUP(O570,IPC!$B$9:$D$855,3,1)</f>
        <v>132.80000000000001</v>
      </c>
      <c r="Z570" s="67" t="s">
        <v>2055</v>
      </c>
    </row>
    <row r="571" spans="1:26" s="67" customFormat="1" ht="26.4" x14ac:dyDescent="0.25">
      <c r="A571" s="67" t="s">
        <v>76</v>
      </c>
      <c r="B571" s="134" t="s">
        <v>2237</v>
      </c>
      <c r="C571" s="224">
        <v>35</v>
      </c>
      <c r="D571" s="296" t="s">
        <v>471</v>
      </c>
      <c r="E571" s="288">
        <v>901329259</v>
      </c>
      <c r="F571" s="83" t="s">
        <v>535</v>
      </c>
      <c r="G571" s="121" t="s">
        <v>239</v>
      </c>
      <c r="H571" s="121" t="s">
        <v>598</v>
      </c>
      <c r="I571" s="69" t="s">
        <v>248</v>
      </c>
      <c r="J571" s="77" t="s">
        <v>217</v>
      </c>
      <c r="K571" s="121" t="s">
        <v>952</v>
      </c>
      <c r="L571" s="87">
        <v>2719</v>
      </c>
      <c r="M571" s="72">
        <v>1041960</v>
      </c>
      <c r="N571" s="66">
        <f t="shared" si="70"/>
        <v>1041960</v>
      </c>
      <c r="O571" s="137">
        <v>45033</v>
      </c>
      <c r="P571" s="72">
        <f t="shared" si="71"/>
        <v>1080563</v>
      </c>
      <c r="Q571" s="72">
        <f t="shared" si="72"/>
        <v>1080563</v>
      </c>
      <c r="R571" s="129">
        <f t="shared" si="73"/>
        <v>1080563</v>
      </c>
      <c r="S571" s="204" t="e">
        <f t="shared" si="76"/>
        <v>#REF!</v>
      </c>
      <c r="T571" s="125"/>
      <c r="U571" s="126">
        <f t="shared" si="75"/>
        <v>258</v>
      </c>
      <c r="V571" s="127">
        <f t="shared" si="74"/>
        <v>45291</v>
      </c>
      <c r="W571" s="128">
        <f>VLOOKUP(V571,IPC!$B$9:$D$855,3,2)</f>
        <v>137.72</v>
      </c>
      <c r="X571" s="128">
        <f>VLOOKUP(O571,IPC!$B$9:$D$855,3,1)</f>
        <v>132.80000000000001</v>
      </c>
      <c r="Z571" s="67" t="s">
        <v>2055</v>
      </c>
    </row>
    <row r="572" spans="1:26" s="67" customFormat="1" ht="26.4" x14ac:dyDescent="0.25">
      <c r="A572" s="67" t="s">
        <v>76</v>
      </c>
      <c r="B572" s="134" t="s">
        <v>2237</v>
      </c>
      <c r="C572" s="224">
        <v>35</v>
      </c>
      <c r="D572" s="296" t="s">
        <v>471</v>
      </c>
      <c r="E572" s="288">
        <v>901329259</v>
      </c>
      <c r="F572" s="83" t="s">
        <v>535</v>
      </c>
      <c r="G572" s="121" t="s">
        <v>239</v>
      </c>
      <c r="H572" s="121" t="s">
        <v>598</v>
      </c>
      <c r="I572" s="69" t="s">
        <v>248</v>
      </c>
      <c r="J572" s="77" t="s">
        <v>217</v>
      </c>
      <c r="K572" s="121" t="s">
        <v>953</v>
      </c>
      <c r="L572" s="87">
        <v>2721</v>
      </c>
      <c r="M572" s="72">
        <v>2822564</v>
      </c>
      <c r="N572" s="66">
        <f t="shared" si="70"/>
        <v>2822564</v>
      </c>
      <c r="O572" s="137">
        <v>45034</v>
      </c>
      <c r="P572" s="72">
        <f t="shared" si="71"/>
        <v>2927135</v>
      </c>
      <c r="Q572" s="72">
        <f t="shared" si="72"/>
        <v>2927135</v>
      </c>
      <c r="R572" s="129">
        <f t="shared" si="73"/>
        <v>2927135</v>
      </c>
      <c r="S572" s="204" t="e">
        <f t="shared" si="76"/>
        <v>#REF!</v>
      </c>
      <c r="T572" s="125"/>
      <c r="U572" s="126">
        <f t="shared" si="75"/>
        <v>257</v>
      </c>
      <c r="V572" s="127">
        <f t="shared" si="74"/>
        <v>45291</v>
      </c>
      <c r="W572" s="128">
        <f>VLOOKUP(V572,IPC!$B$9:$D$855,3,2)</f>
        <v>137.72</v>
      </c>
      <c r="X572" s="128">
        <f>VLOOKUP(O572,IPC!$B$9:$D$855,3,1)</f>
        <v>132.80000000000001</v>
      </c>
      <c r="Z572" s="67" t="s">
        <v>2090</v>
      </c>
    </row>
    <row r="573" spans="1:26" s="67" customFormat="1" ht="26.4" x14ac:dyDescent="0.25">
      <c r="A573" s="67" t="s">
        <v>76</v>
      </c>
      <c r="B573" s="134" t="s">
        <v>2237</v>
      </c>
      <c r="C573" s="224">
        <v>35</v>
      </c>
      <c r="D573" s="296" t="s">
        <v>471</v>
      </c>
      <c r="E573" s="288">
        <v>901329259</v>
      </c>
      <c r="F573" s="83" t="s">
        <v>535</v>
      </c>
      <c r="G573" s="121" t="s">
        <v>239</v>
      </c>
      <c r="H573" s="121" t="s">
        <v>598</v>
      </c>
      <c r="I573" s="69" t="s">
        <v>248</v>
      </c>
      <c r="J573" s="77" t="s">
        <v>217</v>
      </c>
      <c r="K573" s="121" t="s">
        <v>954</v>
      </c>
      <c r="L573" s="87">
        <v>2722</v>
      </c>
      <c r="M573" s="72">
        <v>826537</v>
      </c>
      <c r="N573" s="66">
        <f t="shared" si="70"/>
        <v>826537</v>
      </c>
      <c r="O573" s="137">
        <v>45034</v>
      </c>
      <c r="P573" s="72">
        <f t="shared" si="71"/>
        <v>857159</v>
      </c>
      <c r="Q573" s="72">
        <f t="shared" si="72"/>
        <v>857159</v>
      </c>
      <c r="R573" s="129">
        <f t="shared" si="73"/>
        <v>857159</v>
      </c>
      <c r="S573" s="204" t="e">
        <f t="shared" si="76"/>
        <v>#REF!</v>
      </c>
      <c r="T573" s="125"/>
      <c r="U573" s="126">
        <f t="shared" si="75"/>
        <v>257</v>
      </c>
      <c r="V573" s="127">
        <f t="shared" si="74"/>
        <v>45291</v>
      </c>
      <c r="W573" s="128">
        <f>VLOOKUP(V573,IPC!$B$9:$D$855,3,2)</f>
        <v>137.72</v>
      </c>
      <c r="X573" s="128">
        <f>VLOOKUP(O573,IPC!$B$9:$D$855,3,1)</f>
        <v>132.80000000000001</v>
      </c>
      <c r="Z573" s="67" t="s">
        <v>2090</v>
      </c>
    </row>
    <row r="574" spans="1:26" s="67" customFormat="1" ht="26.4" x14ac:dyDescent="0.25">
      <c r="A574" s="67" t="s">
        <v>76</v>
      </c>
      <c r="B574" s="134" t="s">
        <v>2237</v>
      </c>
      <c r="C574" s="224">
        <v>35</v>
      </c>
      <c r="D574" s="296" t="s">
        <v>471</v>
      </c>
      <c r="E574" s="288">
        <v>901329259</v>
      </c>
      <c r="F574" s="83" t="s">
        <v>535</v>
      </c>
      <c r="G574" s="121" t="s">
        <v>239</v>
      </c>
      <c r="H574" s="121" t="s">
        <v>598</v>
      </c>
      <c r="I574" s="69" t="s">
        <v>248</v>
      </c>
      <c r="J574" s="77" t="s">
        <v>217</v>
      </c>
      <c r="K574" s="121" t="s">
        <v>955</v>
      </c>
      <c r="L574" s="87">
        <v>2723</v>
      </c>
      <c r="M574" s="72">
        <v>2502956</v>
      </c>
      <c r="N574" s="66">
        <f t="shared" si="70"/>
        <v>2502956</v>
      </c>
      <c r="O574" s="137">
        <v>45041</v>
      </c>
      <c r="P574" s="72">
        <f t="shared" si="71"/>
        <v>2595686</v>
      </c>
      <c r="Q574" s="72">
        <f t="shared" si="72"/>
        <v>2595686</v>
      </c>
      <c r="R574" s="129">
        <f t="shared" si="73"/>
        <v>2595686</v>
      </c>
      <c r="S574" s="204" t="e">
        <f t="shared" si="76"/>
        <v>#REF!</v>
      </c>
      <c r="T574" s="125"/>
      <c r="U574" s="126">
        <f t="shared" si="75"/>
        <v>250</v>
      </c>
      <c r="V574" s="127">
        <f t="shared" si="74"/>
        <v>45291</v>
      </c>
      <c r="W574" s="128">
        <f>VLOOKUP(V574,IPC!$B$9:$D$855,3,2)</f>
        <v>137.72</v>
      </c>
      <c r="X574" s="128">
        <f>VLOOKUP(O574,IPC!$B$9:$D$855,3,1)</f>
        <v>132.80000000000001</v>
      </c>
      <c r="Z574" s="67" t="s">
        <v>2118</v>
      </c>
    </row>
    <row r="575" spans="1:26" s="67" customFormat="1" ht="26.4" x14ac:dyDescent="0.25">
      <c r="A575" s="67" t="s">
        <v>76</v>
      </c>
      <c r="B575" s="134" t="s">
        <v>2237</v>
      </c>
      <c r="C575" s="224">
        <v>35</v>
      </c>
      <c r="D575" s="296" t="s">
        <v>471</v>
      </c>
      <c r="E575" s="288">
        <v>901329259</v>
      </c>
      <c r="F575" s="83" t="s">
        <v>535</v>
      </c>
      <c r="G575" s="121" t="s">
        <v>239</v>
      </c>
      <c r="H575" s="121" t="s">
        <v>598</v>
      </c>
      <c r="I575" s="69" t="s">
        <v>248</v>
      </c>
      <c r="J575" s="77" t="s">
        <v>217</v>
      </c>
      <c r="K575" s="121" t="s">
        <v>956</v>
      </c>
      <c r="L575" s="87">
        <v>2724</v>
      </c>
      <c r="M575" s="72">
        <v>2350885</v>
      </c>
      <c r="N575" s="66">
        <f t="shared" si="70"/>
        <v>2350885</v>
      </c>
      <c r="O575" s="137">
        <v>45041</v>
      </c>
      <c r="P575" s="72">
        <f t="shared" si="71"/>
        <v>2437981</v>
      </c>
      <c r="Q575" s="72">
        <f t="shared" si="72"/>
        <v>2437981</v>
      </c>
      <c r="R575" s="129">
        <f t="shared" si="73"/>
        <v>2437981</v>
      </c>
      <c r="S575" s="204" t="e">
        <f t="shared" si="76"/>
        <v>#REF!</v>
      </c>
      <c r="T575" s="125"/>
      <c r="U575" s="126">
        <f t="shared" si="75"/>
        <v>250</v>
      </c>
      <c r="V575" s="127">
        <f t="shared" si="74"/>
        <v>45291</v>
      </c>
      <c r="W575" s="128">
        <f>VLOOKUP(V575,IPC!$B$9:$D$855,3,2)</f>
        <v>137.72</v>
      </c>
      <c r="X575" s="128">
        <f>VLOOKUP(O575,IPC!$B$9:$D$855,3,1)</f>
        <v>132.80000000000001</v>
      </c>
      <c r="Z575" s="67" t="s">
        <v>2118</v>
      </c>
    </row>
    <row r="576" spans="1:26" s="67" customFormat="1" ht="26.4" x14ac:dyDescent="0.25">
      <c r="A576" s="67" t="s">
        <v>76</v>
      </c>
      <c r="B576" s="134" t="s">
        <v>2237</v>
      </c>
      <c r="C576" s="224">
        <v>35</v>
      </c>
      <c r="D576" s="296" t="s">
        <v>471</v>
      </c>
      <c r="E576" s="288">
        <v>901329259</v>
      </c>
      <c r="F576" s="83" t="s">
        <v>535</v>
      </c>
      <c r="G576" s="121" t="s">
        <v>239</v>
      </c>
      <c r="H576" s="121" t="s">
        <v>598</v>
      </c>
      <c r="I576" s="69" t="s">
        <v>248</v>
      </c>
      <c r="J576" s="77" t="s">
        <v>217</v>
      </c>
      <c r="K576" s="121" t="s">
        <v>957</v>
      </c>
      <c r="L576" s="87">
        <v>3364</v>
      </c>
      <c r="M576" s="72">
        <v>548000</v>
      </c>
      <c r="N576" s="66">
        <f t="shared" si="70"/>
        <v>548000</v>
      </c>
      <c r="O576" s="137">
        <v>45221</v>
      </c>
      <c r="P576" s="72">
        <f t="shared" si="71"/>
        <v>553100</v>
      </c>
      <c r="Q576" s="72">
        <f t="shared" si="72"/>
        <v>553100</v>
      </c>
      <c r="R576" s="129">
        <f t="shared" si="73"/>
        <v>553100</v>
      </c>
      <c r="S576" s="204" t="e">
        <f t="shared" si="76"/>
        <v>#REF!</v>
      </c>
      <c r="T576" s="125"/>
      <c r="U576" s="126">
        <f t="shared" si="75"/>
        <v>70</v>
      </c>
      <c r="V576" s="127">
        <f t="shared" si="74"/>
        <v>45291</v>
      </c>
      <c r="W576" s="128">
        <f>VLOOKUP(V576,IPC!$B$9:$D$855,3,2)</f>
        <v>137.72</v>
      </c>
      <c r="X576" s="128">
        <f>VLOOKUP(O576,IPC!$B$9:$D$855,3,1)</f>
        <v>136.44999999999999</v>
      </c>
      <c r="Z576" s="67" t="s">
        <v>2119</v>
      </c>
    </row>
    <row r="577" spans="1:26" s="67" customFormat="1" ht="26.4" x14ac:dyDescent="0.25">
      <c r="A577" s="67" t="s">
        <v>76</v>
      </c>
      <c r="B577" s="134" t="s">
        <v>2237</v>
      </c>
      <c r="C577" s="224">
        <v>35</v>
      </c>
      <c r="D577" s="296" t="s">
        <v>471</v>
      </c>
      <c r="E577" s="288">
        <v>901329259</v>
      </c>
      <c r="F577" s="83" t="s">
        <v>535</v>
      </c>
      <c r="G577" s="121" t="s">
        <v>239</v>
      </c>
      <c r="H577" s="121" t="s">
        <v>598</v>
      </c>
      <c r="I577" s="69" t="s">
        <v>248</v>
      </c>
      <c r="J577" s="77" t="s">
        <v>217</v>
      </c>
      <c r="K577" s="121" t="s">
        <v>958</v>
      </c>
      <c r="L577" s="87">
        <v>3365</v>
      </c>
      <c r="M577" s="72">
        <v>274000</v>
      </c>
      <c r="N577" s="66">
        <f t="shared" si="70"/>
        <v>274000</v>
      </c>
      <c r="O577" s="137">
        <v>45221</v>
      </c>
      <c r="P577" s="72">
        <f t="shared" si="71"/>
        <v>276550</v>
      </c>
      <c r="Q577" s="72">
        <f t="shared" si="72"/>
        <v>276550</v>
      </c>
      <c r="R577" s="129">
        <f t="shared" si="73"/>
        <v>276550</v>
      </c>
      <c r="S577" s="204" t="e">
        <f t="shared" si="76"/>
        <v>#REF!</v>
      </c>
      <c r="T577" s="125"/>
      <c r="U577" s="126">
        <f t="shared" si="75"/>
        <v>70</v>
      </c>
      <c r="V577" s="127">
        <f t="shared" si="74"/>
        <v>45291</v>
      </c>
      <c r="W577" s="128">
        <f>VLOOKUP(V577,IPC!$B$9:$D$855,3,2)</f>
        <v>137.72</v>
      </c>
      <c r="X577" s="128">
        <f>VLOOKUP(O577,IPC!$B$9:$D$855,3,1)</f>
        <v>136.44999999999999</v>
      </c>
      <c r="Z577" s="67" t="s">
        <v>2119</v>
      </c>
    </row>
    <row r="578" spans="1:26" s="67" customFormat="1" ht="26.4" x14ac:dyDescent="0.25">
      <c r="A578" s="67" t="s">
        <v>76</v>
      </c>
      <c r="B578" s="134" t="s">
        <v>2237</v>
      </c>
      <c r="C578" s="224">
        <v>35</v>
      </c>
      <c r="D578" s="296" t="s">
        <v>471</v>
      </c>
      <c r="E578" s="288">
        <v>901329259</v>
      </c>
      <c r="F578" s="83" t="s">
        <v>535</v>
      </c>
      <c r="G578" s="121" t="s">
        <v>239</v>
      </c>
      <c r="H578" s="121" t="s">
        <v>598</v>
      </c>
      <c r="I578" s="69" t="s">
        <v>248</v>
      </c>
      <c r="J578" s="77" t="s">
        <v>217</v>
      </c>
      <c r="K578" s="121" t="s">
        <v>959</v>
      </c>
      <c r="L578" s="87">
        <v>3480</v>
      </c>
      <c r="M578" s="72">
        <v>274000</v>
      </c>
      <c r="N578" s="66">
        <f t="shared" si="70"/>
        <v>274000</v>
      </c>
      <c r="O578" s="137">
        <v>45243</v>
      </c>
      <c r="P578" s="72">
        <f t="shared" si="71"/>
        <v>275259</v>
      </c>
      <c r="Q578" s="72">
        <f t="shared" si="72"/>
        <v>275259</v>
      </c>
      <c r="R578" s="129">
        <f t="shared" si="73"/>
        <v>275259</v>
      </c>
      <c r="S578" s="204" t="e">
        <f t="shared" si="76"/>
        <v>#REF!</v>
      </c>
      <c r="T578" s="125"/>
      <c r="U578" s="126">
        <f t="shared" si="75"/>
        <v>48</v>
      </c>
      <c r="V578" s="127">
        <f t="shared" si="74"/>
        <v>45291</v>
      </c>
      <c r="W578" s="128">
        <f>VLOOKUP(V578,IPC!$B$9:$D$855,3,2)</f>
        <v>137.72</v>
      </c>
      <c r="X578" s="128">
        <f>VLOOKUP(O578,IPC!$B$9:$D$855,3,1)</f>
        <v>137.09</v>
      </c>
      <c r="Z578" s="67" t="s">
        <v>2120</v>
      </c>
    </row>
    <row r="579" spans="1:26" s="67" customFormat="1" ht="26.4" x14ac:dyDescent="0.25">
      <c r="A579" s="67" t="s">
        <v>76</v>
      </c>
      <c r="B579" s="134" t="s">
        <v>2237</v>
      </c>
      <c r="C579" s="224">
        <v>35</v>
      </c>
      <c r="D579" s="296" t="s">
        <v>471</v>
      </c>
      <c r="E579" s="288">
        <v>901329259</v>
      </c>
      <c r="F579" s="83" t="s">
        <v>535</v>
      </c>
      <c r="G579" s="121" t="s">
        <v>239</v>
      </c>
      <c r="H579" s="121" t="s">
        <v>598</v>
      </c>
      <c r="I579" s="69" t="s">
        <v>248</v>
      </c>
      <c r="J579" s="77" t="s">
        <v>217</v>
      </c>
      <c r="K579" s="121" t="s">
        <v>960</v>
      </c>
      <c r="L579" s="87">
        <v>3502</v>
      </c>
      <c r="M579" s="72">
        <v>230000</v>
      </c>
      <c r="N579" s="66">
        <f t="shared" si="70"/>
        <v>230000</v>
      </c>
      <c r="O579" s="137">
        <v>45247</v>
      </c>
      <c r="P579" s="72">
        <f t="shared" si="71"/>
        <v>231057</v>
      </c>
      <c r="Q579" s="72">
        <f t="shared" si="72"/>
        <v>231057</v>
      </c>
      <c r="R579" s="129">
        <f t="shared" si="73"/>
        <v>231057</v>
      </c>
      <c r="S579" s="204" t="e">
        <f t="shared" si="76"/>
        <v>#REF!</v>
      </c>
      <c r="T579" s="125"/>
      <c r="U579" s="126">
        <f t="shared" si="75"/>
        <v>44</v>
      </c>
      <c r="V579" s="127">
        <f t="shared" si="74"/>
        <v>45291</v>
      </c>
      <c r="W579" s="128">
        <f>VLOOKUP(V579,IPC!$B$9:$D$855,3,2)</f>
        <v>137.72</v>
      </c>
      <c r="X579" s="128">
        <f>VLOOKUP(O579,IPC!$B$9:$D$855,3,1)</f>
        <v>137.09</v>
      </c>
      <c r="Z579" s="67" t="s">
        <v>2121</v>
      </c>
    </row>
    <row r="580" spans="1:26" s="67" customFormat="1" ht="26.4" x14ac:dyDescent="0.25">
      <c r="A580" s="67" t="s">
        <v>76</v>
      </c>
      <c r="B580" s="134" t="s">
        <v>2237</v>
      </c>
      <c r="C580" s="224">
        <v>35</v>
      </c>
      <c r="D580" s="296" t="s">
        <v>471</v>
      </c>
      <c r="E580" s="288">
        <v>901329259</v>
      </c>
      <c r="F580" s="83" t="s">
        <v>535</v>
      </c>
      <c r="G580" s="121" t="s">
        <v>239</v>
      </c>
      <c r="H580" s="121" t="s">
        <v>598</v>
      </c>
      <c r="I580" s="69" t="s">
        <v>248</v>
      </c>
      <c r="J580" s="77" t="s">
        <v>217</v>
      </c>
      <c r="K580" s="121" t="s">
        <v>961</v>
      </c>
      <c r="L580" s="87">
        <v>3509</v>
      </c>
      <c r="M580" s="72">
        <v>548000</v>
      </c>
      <c r="N580" s="66">
        <f t="shared" si="70"/>
        <v>548000</v>
      </c>
      <c r="O580" s="137">
        <v>45250</v>
      </c>
      <c r="P580" s="72">
        <f t="shared" si="71"/>
        <v>550518</v>
      </c>
      <c r="Q580" s="72">
        <f t="shared" si="72"/>
        <v>550518</v>
      </c>
      <c r="R580" s="129">
        <f t="shared" si="73"/>
        <v>550518</v>
      </c>
      <c r="S580" s="204" t="e">
        <f t="shared" si="76"/>
        <v>#REF!</v>
      </c>
      <c r="T580" s="125"/>
      <c r="U580" s="126">
        <f t="shared" si="75"/>
        <v>41</v>
      </c>
      <c r="V580" s="127">
        <f t="shared" si="74"/>
        <v>45291</v>
      </c>
      <c r="W580" s="128">
        <f>VLOOKUP(V580,IPC!$B$9:$D$855,3,2)</f>
        <v>137.72</v>
      </c>
      <c r="X580" s="128">
        <f>VLOOKUP(O580,IPC!$B$9:$D$855,3,1)</f>
        <v>137.09</v>
      </c>
      <c r="Z580" s="67" t="s">
        <v>2122</v>
      </c>
    </row>
    <row r="581" spans="1:26" s="67" customFormat="1" ht="26.4" hidden="1" x14ac:dyDescent="0.25">
      <c r="A581" s="67" t="s">
        <v>76</v>
      </c>
      <c r="B581" s="134" t="s">
        <v>42</v>
      </c>
      <c r="C581" s="224">
        <v>36</v>
      </c>
      <c r="D581" s="296" t="s">
        <v>472</v>
      </c>
      <c r="E581" s="288">
        <v>800174043</v>
      </c>
      <c r="F581" s="83" t="s">
        <v>536</v>
      </c>
      <c r="G581" s="121" t="s">
        <v>108</v>
      </c>
      <c r="H581" s="121" t="s">
        <v>599</v>
      </c>
      <c r="I581" s="69" t="s">
        <v>248</v>
      </c>
      <c r="J581" s="77" t="s">
        <v>217</v>
      </c>
      <c r="K581" s="121" t="s">
        <v>962</v>
      </c>
      <c r="L581" s="87">
        <v>566956</v>
      </c>
      <c r="M581" s="72">
        <v>12095751</v>
      </c>
      <c r="N581" s="66">
        <f t="shared" si="70"/>
        <v>12095751</v>
      </c>
      <c r="O581" s="137">
        <v>44425</v>
      </c>
      <c r="P581" s="72">
        <f t="shared" si="71"/>
        <v>15196377</v>
      </c>
      <c r="Q581" s="72">
        <f t="shared" si="72"/>
        <v>15196377</v>
      </c>
      <c r="R581" s="129">
        <f t="shared" si="73"/>
        <v>15196377</v>
      </c>
      <c r="S581" s="204" t="e">
        <f t="shared" si="76"/>
        <v>#REF!</v>
      </c>
      <c r="T581" s="125"/>
      <c r="U581" s="126">
        <f t="shared" si="75"/>
        <v>866</v>
      </c>
      <c r="V581" s="127">
        <f t="shared" si="74"/>
        <v>45291</v>
      </c>
      <c r="W581" s="128">
        <f>VLOOKUP(V581,IPC!$B$9:$D$855,3,2)</f>
        <v>137.72</v>
      </c>
      <c r="X581" s="128">
        <f>VLOOKUP(O581,IPC!$B$9:$D$855,3,1)</f>
        <v>109.62</v>
      </c>
      <c r="Z581" s="67" t="s">
        <v>2123</v>
      </c>
    </row>
    <row r="582" spans="1:26" s="67" customFormat="1" ht="26.4" hidden="1" x14ac:dyDescent="0.25">
      <c r="A582" s="67" t="s">
        <v>76</v>
      </c>
      <c r="B582" s="134" t="s">
        <v>42</v>
      </c>
      <c r="C582" s="224">
        <v>36</v>
      </c>
      <c r="D582" s="296" t="s">
        <v>472</v>
      </c>
      <c r="E582" s="288">
        <v>800174043</v>
      </c>
      <c r="F582" s="83" t="s">
        <v>536</v>
      </c>
      <c r="G582" s="121" t="s">
        <v>108</v>
      </c>
      <c r="H582" s="121" t="s">
        <v>599</v>
      </c>
      <c r="I582" s="69" t="s">
        <v>248</v>
      </c>
      <c r="J582" s="77" t="s">
        <v>217</v>
      </c>
      <c r="K582" s="121" t="s">
        <v>963</v>
      </c>
      <c r="L582" s="87">
        <v>567042</v>
      </c>
      <c r="M582" s="72">
        <v>4787250</v>
      </c>
      <c r="N582" s="66">
        <f t="shared" si="70"/>
        <v>4787250</v>
      </c>
      <c r="O582" s="137">
        <v>44433</v>
      </c>
      <c r="P582" s="72">
        <f t="shared" si="71"/>
        <v>6014414</v>
      </c>
      <c r="Q582" s="72">
        <f t="shared" si="72"/>
        <v>6014414</v>
      </c>
      <c r="R582" s="129">
        <f t="shared" si="73"/>
        <v>6014414</v>
      </c>
      <c r="S582" s="204" t="e">
        <f t="shared" si="76"/>
        <v>#REF!</v>
      </c>
      <c r="T582" s="125"/>
      <c r="U582" s="126">
        <f t="shared" si="75"/>
        <v>858</v>
      </c>
      <c r="V582" s="127">
        <f t="shared" si="74"/>
        <v>45291</v>
      </c>
      <c r="W582" s="128">
        <f>VLOOKUP(V582,IPC!$B$9:$D$855,3,2)</f>
        <v>137.72</v>
      </c>
      <c r="X582" s="128">
        <f>VLOOKUP(O582,IPC!$B$9:$D$855,3,1)</f>
        <v>109.62</v>
      </c>
      <c r="Z582" s="67" t="s">
        <v>2124</v>
      </c>
    </row>
    <row r="583" spans="1:26" s="67" customFormat="1" ht="26.4" hidden="1" x14ac:dyDescent="0.25">
      <c r="A583" s="67" t="s">
        <v>76</v>
      </c>
      <c r="B583" s="134" t="s">
        <v>42</v>
      </c>
      <c r="C583" s="224">
        <v>36</v>
      </c>
      <c r="D583" s="296" t="s">
        <v>472</v>
      </c>
      <c r="E583" s="288">
        <v>800174043</v>
      </c>
      <c r="F583" s="83" t="s">
        <v>536</v>
      </c>
      <c r="G583" s="121" t="s">
        <v>108</v>
      </c>
      <c r="H583" s="121" t="s">
        <v>599</v>
      </c>
      <c r="I583" s="69" t="s">
        <v>248</v>
      </c>
      <c r="J583" s="77" t="s">
        <v>217</v>
      </c>
      <c r="K583" s="121" t="s">
        <v>964</v>
      </c>
      <c r="L583" s="87">
        <v>567048</v>
      </c>
      <c r="M583" s="72">
        <v>946000</v>
      </c>
      <c r="N583" s="66">
        <f t="shared" si="70"/>
        <v>946000</v>
      </c>
      <c r="O583" s="137">
        <v>44434</v>
      </c>
      <c r="P583" s="72">
        <f t="shared" si="71"/>
        <v>1188498</v>
      </c>
      <c r="Q583" s="72">
        <f t="shared" si="72"/>
        <v>1188498</v>
      </c>
      <c r="R583" s="129">
        <f t="shared" si="73"/>
        <v>1188498</v>
      </c>
      <c r="S583" s="204" t="e">
        <f t="shared" si="76"/>
        <v>#REF!</v>
      </c>
      <c r="T583" s="125"/>
      <c r="U583" s="126">
        <f t="shared" si="75"/>
        <v>857</v>
      </c>
      <c r="V583" s="127">
        <f t="shared" si="74"/>
        <v>45291</v>
      </c>
      <c r="W583" s="128">
        <f>VLOOKUP(V583,IPC!$B$9:$D$855,3,2)</f>
        <v>137.72</v>
      </c>
      <c r="X583" s="128">
        <f>VLOOKUP(O583,IPC!$B$9:$D$855,3,1)</f>
        <v>109.62</v>
      </c>
      <c r="Z583" s="67" t="s">
        <v>2125</v>
      </c>
    </row>
    <row r="584" spans="1:26" s="67" customFormat="1" ht="26.4" hidden="1" x14ac:dyDescent="0.25">
      <c r="A584" s="67" t="s">
        <v>76</v>
      </c>
      <c r="B584" s="134" t="s">
        <v>42</v>
      </c>
      <c r="C584" s="224">
        <v>36</v>
      </c>
      <c r="D584" s="296" t="s">
        <v>472</v>
      </c>
      <c r="E584" s="288">
        <v>800174043</v>
      </c>
      <c r="F584" s="83" t="s">
        <v>536</v>
      </c>
      <c r="G584" s="121" t="s">
        <v>108</v>
      </c>
      <c r="H584" s="121" t="s">
        <v>599</v>
      </c>
      <c r="I584" s="69" t="s">
        <v>248</v>
      </c>
      <c r="J584" s="77" t="s">
        <v>217</v>
      </c>
      <c r="K584" s="121" t="s">
        <v>965</v>
      </c>
      <c r="L584" s="87">
        <v>567280</v>
      </c>
      <c r="M584" s="72">
        <v>28000</v>
      </c>
      <c r="N584" s="66">
        <f t="shared" si="70"/>
        <v>28000</v>
      </c>
      <c r="O584" s="137">
        <v>44459</v>
      </c>
      <c r="P584" s="72">
        <f t="shared" si="71"/>
        <v>35043</v>
      </c>
      <c r="Q584" s="72">
        <f t="shared" si="72"/>
        <v>35043</v>
      </c>
      <c r="R584" s="129">
        <f t="shared" si="73"/>
        <v>35043</v>
      </c>
      <c r="S584" s="204" t="e">
        <f t="shared" si="76"/>
        <v>#REF!</v>
      </c>
      <c r="T584" s="125"/>
      <c r="U584" s="126">
        <f t="shared" si="75"/>
        <v>832</v>
      </c>
      <c r="V584" s="127">
        <f t="shared" si="74"/>
        <v>45291</v>
      </c>
      <c r="W584" s="128">
        <f>VLOOKUP(V584,IPC!$B$9:$D$855,3,2)</f>
        <v>137.72</v>
      </c>
      <c r="X584" s="128">
        <f>VLOOKUP(O584,IPC!$B$9:$D$855,3,1)</f>
        <v>110.04</v>
      </c>
      <c r="Z584" s="67" t="s">
        <v>2126</v>
      </c>
    </row>
    <row r="585" spans="1:26" s="67" customFormat="1" ht="26.4" hidden="1" x14ac:dyDescent="0.25">
      <c r="A585" s="67" t="s">
        <v>76</v>
      </c>
      <c r="B585" s="134" t="s">
        <v>42</v>
      </c>
      <c r="C585" s="224">
        <v>36</v>
      </c>
      <c r="D585" s="296" t="s">
        <v>472</v>
      </c>
      <c r="E585" s="288">
        <v>800174043</v>
      </c>
      <c r="F585" s="83" t="s">
        <v>536</v>
      </c>
      <c r="G585" s="121" t="s">
        <v>108</v>
      </c>
      <c r="H585" s="121" t="s">
        <v>599</v>
      </c>
      <c r="I585" s="69" t="s">
        <v>248</v>
      </c>
      <c r="J585" s="77" t="s">
        <v>217</v>
      </c>
      <c r="K585" s="121" t="s">
        <v>966</v>
      </c>
      <c r="L585" s="87">
        <v>567595</v>
      </c>
      <c r="M585" s="72">
        <v>1669200</v>
      </c>
      <c r="N585" s="66">
        <f t="shared" si="70"/>
        <v>1669200</v>
      </c>
      <c r="O585" s="137">
        <v>44483</v>
      </c>
      <c r="P585" s="72">
        <f t="shared" si="71"/>
        <v>2088699</v>
      </c>
      <c r="Q585" s="72">
        <f t="shared" si="72"/>
        <v>2088699</v>
      </c>
      <c r="R585" s="129">
        <f t="shared" si="73"/>
        <v>2088699</v>
      </c>
      <c r="S585" s="204" t="e">
        <f t="shared" si="76"/>
        <v>#REF!</v>
      </c>
      <c r="T585" s="125"/>
      <c r="U585" s="126">
        <f t="shared" si="75"/>
        <v>808</v>
      </c>
      <c r="V585" s="127">
        <f t="shared" si="74"/>
        <v>45291</v>
      </c>
      <c r="W585" s="128">
        <f>VLOOKUP(V585,IPC!$B$9:$D$855,3,2)</f>
        <v>137.72</v>
      </c>
      <c r="X585" s="128">
        <f>VLOOKUP(O585,IPC!$B$9:$D$855,3,1)</f>
        <v>110.06</v>
      </c>
      <c r="Z585" s="67" t="s">
        <v>2127</v>
      </c>
    </row>
    <row r="586" spans="1:26" s="67" customFormat="1" ht="26.4" hidden="1" x14ac:dyDescent="0.25">
      <c r="A586" s="67" t="s">
        <v>76</v>
      </c>
      <c r="B586" s="134" t="s">
        <v>42</v>
      </c>
      <c r="C586" s="224">
        <v>36</v>
      </c>
      <c r="D586" s="296" t="s">
        <v>472</v>
      </c>
      <c r="E586" s="288">
        <v>800174043</v>
      </c>
      <c r="F586" s="83" t="s">
        <v>536</v>
      </c>
      <c r="G586" s="121" t="s">
        <v>108</v>
      </c>
      <c r="H586" s="121" t="s">
        <v>599</v>
      </c>
      <c r="I586" s="69" t="s">
        <v>248</v>
      </c>
      <c r="J586" s="77" t="s">
        <v>217</v>
      </c>
      <c r="K586" s="121" t="s">
        <v>967</v>
      </c>
      <c r="L586" s="87">
        <v>567606</v>
      </c>
      <c r="M586" s="72">
        <v>984750</v>
      </c>
      <c r="N586" s="66">
        <f t="shared" si="70"/>
        <v>984750</v>
      </c>
      <c r="O586" s="137">
        <v>44486</v>
      </c>
      <c r="P586" s="72">
        <f t="shared" si="71"/>
        <v>1232235</v>
      </c>
      <c r="Q586" s="72">
        <f t="shared" si="72"/>
        <v>1232235</v>
      </c>
      <c r="R586" s="129">
        <f t="shared" si="73"/>
        <v>1232235</v>
      </c>
      <c r="S586" s="204" t="e">
        <f t="shared" si="76"/>
        <v>#REF!</v>
      </c>
      <c r="T586" s="125"/>
      <c r="U586" s="126">
        <f t="shared" si="75"/>
        <v>805</v>
      </c>
      <c r="V586" s="127">
        <f t="shared" si="74"/>
        <v>45291</v>
      </c>
      <c r="W586" s="128">
        <f>VLOOKUP(V586,IPC!$B$9:$D$855,3,2)</f>
        <v>137.72</v>
      </c>
      <c r="X586" s="128">
        <f>VLOOKUP(O586,IPC!$B$9:$D$855,3,1)</f>
        <v>110.06</v>
      </c>
      <c r="Z586" s="67" t="s">
        <v>2128</v>
      </c>
    </row>
    <row r="587" spans="1:26" s="67" customFormat="1" ht="26.4" hidden="1" x14ac:dyDescent="0.25">
      <c r="A587" s="67" t="s">
        <v>76</v>
      </c>
      <c r="B587" s="134" t="s">
        <v>42</v>
      </c>
      <c r="C587" s="224">
        <v>36</v>
      </c>
      <c r="D587" s="296" t="s">
        <v>472</v>
      </c>
      <c r="E587" s="288">
        <v>800174043</v>
      </c>
      <c r="F587" s="83" t="s">
        <v>536</v>
      </c>
      <c r="G587" s="121" t="s">
        <v>108</v>
      </c>
      <c r="H587" s="121" t="s">
        <v>599</v>
      </c>
      <c r="I587" s="69" t="s">
        <v>248</v>
      </c>
      <c r="J587" s="77" t="s">
        <v>217</v>
      </c>
      <c r="K587" s="121" t="s">
        <v>968</v>
      </c>
      <c r="L587" s="87">
        <v>567607</v>
      </c>
      <c r="M587" s="72">
        <v>1151475</v>
      </c>
      <c r="N587" s="66">
        <f t="shared" si="70"/>
        <v>1151475</v>
      </c>
      <c r="O587" s="137">
        <v>44486</v>
      </c>
      <c r="P587" s="72">
        <f t="shared" si="71"/>
        <v>1440861</v>
      </c>
      <c r="Q587" s="72">
        <f t="shared" si="72"/>
        <v>1440861</v>
      </c>
      <c r="R587" s="129">
        <f t="shared" si="73"/>
        <v>1440861</v>
      </c>
      <c r="S587" s="204" t="e">
        <f t="shared" si="76"/>
        <v>#REF!</v>
      </c>
      <c r="T587" s="125"/>
      <c r="U587" s="126">
        <f t="shared" si="75"/>
        <v>805</v>
      </c>
      <c r="V587" s="127">
        <f t="shared" si="74"/>
        <v>45291</v>
      </c>
      <c r="W587" s="128">
        <f>VLOOKUP(V587,IPC!$B$9:$D$855,3,2)</f>
        <v>137.72</v>
      </c>
      <c r="X587" s="128">
        <f>VLOOKUP(O587,IPC!$B$9:$D$855,3,1)</f>
        <v>110.06</v>
      </c>
      <c r="Z587" s="67" t="s">
        <v>2128</v>
      </c>
    </row>
    <row r="588" spans="1:26" s="67" customFormat="1" ht="26.4" hidden="1" x14ac:dyDescent="0.25">
      <c r="A588" s="67" t="s">
        <v>76</v>
      </c>
      <c r="B588" s="134" t="s">
        <v>42</v>
      </c>
      <c r="C588" s="224">
        <v>36</v>
      </c>
      <c r="D588" s="296" t="s">
        <v>472</v>
      </c>
      <c r="E588" s="288">
        <v>800174043</v>
      </c>
      <c r="F588" s="83" t="s">
        <v>536</v>
      </c>
      <c r="G588" s="121" t="s">
        <v>108</v>
      </c>
      <c r="H588" s="121" t="s">
        <v>599</v>
      </c>
      <c r="I588" s="69" t="s">
        <v>248</v>
      </c>
      <c r="J588" s="77" t="s">
        <v>217</v>
      </c>
      <c r="K588" s="121" t="s">
        <v>969</v>
      </c>
      <c r="L588" s="87">
        <v>567608</v>
      </c>
      <c r="M588" s="72">
        <v>1251900</v>
      </c>
      <c r="N588" s="66">
        <f t="shared" si="70"/>
        <v>1251900</v>
      </c>
      <c r="O588" s="137">
        <v>44486</v>
      </c>
      <c r="P588" s="72">
        <f t="shared" si="71"/>
        <v>1566524</v>
      </c>
      <c r="Q588" s="72">
        <f t="shared" si="72"/>
        <v>1566524</v>
      </c>
      <c r="R588" s="129">
        <f t="shared" si="73"/>
        <v>1566524</v>
      </c>
      <c r="S588" s="204" t="e">
        <f t="shared" si="76"/>
        <v>#REF!</v>
      </c>
      <c r="T588" s="125"/>
      <c r="U588" s="126">
        <f t="shared" si="75"/>
        <v>805</v>
      </c>
      <c r="V588" s="127">
        <f t="shared" si="74"/>
        <v>45291</v>
      </c>
      <c r="W588" s="128">
        <f>VLOOKUP(V588,IPC!$B$9:$D$855,3,2)</f>
        <v>137.72</v>
      </c>
      <c r="X588" s="128">
        <f>VLOOKUP(O588,IPC!$B$9:$D$855,3,1)</f>
        <v>110.06</v>
      </c>
      <c r="Z588" s="67" t="s">
        <v>2128</v>
      </c>
    </row>
    <row r="589" spans="1:26" s="67" customFormat="1" ht="26.4" hidden="1" x14ac:dyDescent="0.25">
      <c r="A589" s="67" t="s">
        <v>76</v>
      </c>
      <c r="B589" s="134" t="s">
        <v>42</v>
      </c>
      <c r="C589" s="224">
        <v>36</v>
      </c>
      <c r="D589" s="296" t="s">
        <v>472</v>
      </c>
      <c r="E589" s="288">
        <v>800174043</v>
      </c>
      <c r="F589" s="83" t="s">
        <v>536</v>
      </c>
      <c r="G589" s="121" t="s">
        <v>108</v>
      </c>
      <c r="H589" s="121" t="s">
        <v>599</v>
      </c>
      <c r="I589" s="69" t="s">
        <v>248</v>
      </c>
      <c r="J589" s="77" t="s">
        <v>217</v>
      </c>
      <c r="K589" s="121" t="s">
        <v>970</v>
      </c>
      <c r="L589" s="87">
        <v>567959</v>
      </c>
      <c r="M589" s="72">
        <v>4630275</v>
      </c>
      <c r="N589" s="66">
        <f t="shared" si="70"/>
        <v>4630275</v>
      </c>
      <c r="O589" s="137">
        <v>44516</v>
      </c>
      <c r="P589" s="72">
        <f t="shared" si="71"/>
        <v>5765655</v>
      </c>
      <c r="Q589" s="72">
        <f t="shared" si="72"/>
        <v>5765655</v>
      </c>
      <c r="R589" s="129">
        <f t="shared" si="73"/>
        <v>5765655</v>
      </c>
      <c r="S589" s="204" t="e">
        <f t="shared" si="76"/>
        <v>#REF!</v>
      </c>
      <c r="T589" s="125"/>
      <c r="U589" s="126">
        <f t="shared" si="75"/>
        <v>775</v>
      </c>
      <c r="V589" s="127">
        <f t="shared" si="74"/>
        <v>45291</v>
      </c>
      <c r="W589" s="128">
        <f>VLOOKUP(V589,IPC!$B$9:$D$855,3,2)</f>
        <v>137.72</v>
      </c>
      <c r="X589" s="128">
        <f>VLOOKUP(O589,IPC!$B$9:$D$855,3,1)</f>
        <v>110.6</v>
      </c>
      <c r="Z589" s="67" t="s">
        <v>2129</v>
      </c>
    </row>
    <row r="590" spans="1:26" s="67" customFormat="1" ht="26.4" hidden="1" x14ac:dyDescent="0.25">
      <c r="A590" s="67" t="s">
        <v>76</v>
      </c>
      <c r="B590" s="134" t="s">
        <v>42</v>
      </c>
      <c r="C590" s="224">
        <v>36</v>
      </c>
      <c r="D590" s="296" t="s">
        <v>472</v>
      </c>
      <c r="E590" s="288">
        <v>800174043</v>
      </c>
      <c r="F590" s="83" t="s">
        <v>536</v>
      </c>
      <c r="G590" s="121" t="s">
        <v>108</v>
      </c>
      <c r="H590" s="121" t="s">
        <v>599</v>
      </c>
      <c r="I590" s="69" t="s">
        <v>248</v>
      </c>
      <c r="J590" s="77" t="s">
        <v>217</v>
      </c>
      <c r="K590" s="121" t="s">
        <v>971</v>
      </c>
      <c r="L590" s="87">
        <v>568113</v>
      </c>
      <c r="M590" s="72">
        <v>1792840</v>
      </c>
      <c r="N590" s="66">
        <f t="shared" si="70"/>
        <v>1792840</v>
      </c>
      <c r="O590" s="137">
        <v>44560</v>
      </c>
      <c r="P590" s="72">
        <f t="shared" si="71"/>
        <v>2216228</v>
      </c>
      <c r="Q590" s="72">
        <f t="shared" si="72"/>
        <v>2216228</v>
      </c>
      <c r="R590" s="129">
        <f t="shared" si="73"/>
        <v>2216228</v>
      </c>
      <c r="S590" s="204" t="e">
        <f t="shared" si="76"/>
        <v>#REF!</v>
      </c>
      <c r="T590" s="125"/>
      <c r="U590" s="126">
        <f t="shared" si="75"/>
        <v>731</v>
      </c>
      <c r="V590" s="127">
        <f t="shared" si="74"/>
        <v>45291</v>
      </c>
      <c r="W590" s="128">
        <f>VLOOKUP(V590,IPC!$B$9:$D$855,3,2)</f>
        <v>137.72</v>
      </c>
      <c r="X590" s="128">
        <f>VLOOKUP(O590,IPC!$B$9:$D$855,3,1)</f>
        <v>111.41</v>
      </c>
      <c r="Z590" s="67" t="s">
        <v>2130</v>
      </c>
    </row>
    <row r="591" spans="1:26" s="67" customFormat="1" ht="26.4" hidden="1" x14ac:dyDescent="0.25">
      <c r="A591" s="67" t="s">
        <v>76</v>
      </c>
      <c r="B591" s="134" t="s">
        <v>42</v>
      </c>
      <c r="C591" s="224">
        <v>36</v>
      </c>
      <c r="D591" s="296" t="s">
        <v>472</v>
      </c>
      <c r="E591" s="288">
        <v>800174043</v>
      </c>
      <c r="F591" s="83" t="s">
        <v>536</v>
      </c>
      <c r="G591" s="121" t="s">
        <v>108</v>
      </c>
      <c r="H591" s="121" t="s">
        <v>599</v>
      </c>
      <c r="I591" s="69" t="s">
        <v>248</v>
      </c>
      <c r="J591" s="77" t="s">
        <v>217</v>
      </c>
      <c r="K591" s="121" t="s">
        <v>972</v>
      </c>
      <c r="L591" s="87">
        <v>568374</v>
      </c>
      <c r="M591" s="72">
        <v>3689400</v>
      </c>
      <c r="N591" s="66">
        <f t="shared" si="70"/>
        <v>3689400</v>
      </c>
      <c r="O591" s="137">
        <v>44545</v>
      </c>
      <c r="P591" s="72">
        <f t="shared" si="71"/>
        <v>4560669</v>
      </c>
      <c r="Q591" s="72">
        <f t="shared" si="72"/>
        <v>4560669</v>
      </c>
      <c r="R591" s="129">
        <f t="shared" si="73"/>
        <v>4560669</v>
      </c>
      <c r="S591" s="204" t="e">
        <f t="shared" si="76"/>
        <v>#REF!</v>
      </c>
      <c r="T591" s="125"/>
      <c r="U591" s="126">
        <f t="shared" si="75"/>
        <v>746</v>
      </c>
      <c r="V591" s="127">
        <f t="shared" si="74"/>
        <v>45291</v>
      </c>
      <c r="W591" s="128">
        <f>VLOOKUP(V591,IPC!$B$9:$D$855,3,2)</f>
        <v>137.72</v>
      </c>
      <c r="X591" s="128">
        <f>VLOOKUP(O591,IPC!$B$9:$D$855,3,1)</f>
        <v>111.41</v>
      </c>
      <c r="Z591" s="67" t="s">
        <v>2131</v>
      </c>
    </row>
    <row r="592" spans="1:26" s="67" customFormat="1" ht="26.4" hidden="1" x14ac:dyDescent="0.25">
      <c r="A592" s="67" t="s">
        <v>76</v>
      </c>
      <c r="B592" s="134" t="s">
        <v>42</v>
      </c>
      <c r="C592" s="224">
        <v>37</v>
      </c>
      <c r="D592" s="296" t="s">
        <v>472</v>
      </c>
      <c r="E592" s="288">
        <v>800174044</v>
      </c>
      <c r="F592" s="83" t="s">
        <v>536</v>
      </c>
      <c r="G592" s="121" t="s">
        <v>108</v>
      </c>
      <c r="H592" s="121" t="s">
        <v>599</v>
      </c>
      <c r="I592" s="69" t="s">
        <v>248</v>
      </c>
      <c r="J592" s="77" t="s">
        <v>217</v>
      </c>
      <c r="K592" s="121" t="s">
        <v>973</v>
      </c>
      <c r="L592" s="87">
        <v>568432</v>
      </c>
      <c r="M592" s="72">
        <v>973050</v>
      </c>
      <c r="N592" s="66">
        <f t="shared" si="70"/>
        <v>973050</v>
      </c>
      <c r="O592" s="137">
        <v>44553</v>
      </c>
      <c r="P592" s="72">
        <f t="shared" si="71"/>
        <v>1202840</v>
      </c>
      <c r="Q592" s="72">
        <f t="shared" si="72"/>
        <v>1202840</v>
      </c>
      <c r="R592" s="129">
        <f t="shared" si="73"/>
        <v>1202840</v>
      </c>
      <c r="S592" s="204" t="e">
        <f t="shared" si="76"/>
        <v>#REF!</v>
      </c>
      <c r="T592" s="125"/>
      <c r="U592" s="126">
        <f t="shared" si="75"/>
        <v>738</v>
      </c>
      <c r="V592" s="127">
        <f t="shared" si="74"/>
        <v>45291</v>
      </c>
      <c r="W592" s="128">
        <f>VLOOKUP(V592,IPC!$B$9:$D$855,3,2)</f>
        <v>137.72</v>
      </c>
      <c r="X592" s="128">
        <f>VLOOKUP(O592,IPC!$B$9:$D$855,3,1)</f>
        <v>111.41</v>
      </c>
      <c r="Z592" s="67" t="s">
        <v>2132</v>
      </c>
    </row>
    <row r="593" spans="1:26" s="67" customFormat="1" ht="26.4" hidden="1" x14ac:dyDescent="0.25">
      <c r="A593" s="67" t="s">
        <v>76</v>
      </c>
      <c r="B593" s="134" t="s">
        <v>42</v>
      </c>
      <c r="C593" s="224">
        <v>38</v>
      </c>
      <c r="D593" s="296" t="s">
        <v>472</v>
      </c>
      <c r="E593" s="288">
        <v>800174045</v>
      </c>
      <c r="F593" s="83" t="s">
        <v>536</v>
      </c>
      <c r="G593" s="121" t="s">
        <v>108</v>
      </c>
      <c r="H593" s="121" t="s">
        <v>599</v>
      </c>
      <c r="I593" s="69" t="s">
        <v>248</v>
      </c>
      <c r="J593" s="77" t="s">
        <v>217</v>
      </c>
      <c r="K593" s="121" t="s">
        <v>974</v>
      </c>
      <c r="L593" s="87">
        <v>568760</v>
      </c>
      <c r="M593" s="72">
        <v>3155100</v>
      </c>
      <c r="N593" s="66">
        <f t="shared" si="70"/>
        <v>3155100</v>
      </c>
      <c r="O593" s="137">
        <v>44574</v>
      </c>
      <c r="P593" s="72">
        <f t="shared" si="71"/>
        <v>3836486</v>
      </c>
      <c r="Q593" s="72">
        <f t="shared" si="72"/>
        <v>3836486</v>
      </c>
      <c r="R593" s="129">
        <f t="shared" si="73"/>
        <v>3836486</v>
      </c>
      <c r="S593" s="204" t="e">
        <f t="shared" si="76"/>
        <v>#REF!</v>
      </c>
      <c r="T593" s="125"/>
      <c r="U593" s="126">
        <f t="shared" si="75"/>
        <v>717</v>
      </c>
      <c r="V593" s="127">
        <f t="shared" si="74"/>
        <v>45291</v>
      </c>
      <c r="W593" s="128">
        <f>VLOOKUP(V593,IPC!$B$9:$D$855,3,2)</f>
        <v>137.72</v>
      </c>
      <c r="X593" s="128">
        <f>VLOOKUP(O593,IPC!$B$9:$D$855,3,1)</f>
        <v>113.26</v>
      </c>
      <c r="Z593" s="67" t="s">
        <v>2133</v>
      </c>
    </row>
    <row r="594" spans="1:26" s="67" customFormat="1" hidden="1" x14ac:dyDescent="0.25">
      <c r="A594" s="67" t="s">
        <v>76</v>
      </c>
      <c r="B594" s="134" t="s">
        <v>42</v>
      </c>
      <c r="C594" s="224">
        <v>39</v>
      </c>
      <c r="D594" s="296" t="s">
        <v>473</v>
      </c>
      <c r="E594" s="288">
        <v>900876754</v>
      </c>
      <c r="F594" s="83" t="s">
        <v>537</v>
      </c>
      <c r="G594" s="121" t="s">
        <v>635</v>
      </c>
      <c r="H594" s="121" t="s">
        <v>600</v>
      </c>
      <c r="I594" s="69" t="s">
        <v>248</v>
      </c>
      <c r="J594" s="77" t="s">
        <v>217</v>
      </c>
      <c r="K594" s="121" t="s">
        <v>975</v>
      </c>
      <c r="L594" s="87">
        <v>316</v>
      </c>
      <c r="M594" s="72">
        <v>2826750</v>
      </c>
      <c r="N594" s="66">
        <f t="shared" si="70"/>
        <v>2826750</v>
      </c>
      <c r="O594" s="137">
        <v>44635</v>
      </c>
      <c r="P594" s="72">
        <f t="shared" si="71"/>
        <v>3348529</v>
      </c>
      <c r="Q594" s="72">
        <f t="shared" si="72"/>
        <v>3348529</v>
      </c>
      <c r="R594" s="129">
        <f t="shared" si="73"/>
        <v>3348529</v>
      </c>
      <c r="S594" s="204" t="e">
        <f t="shared" si="76"/>
        <v>#REF!</v>
      </c>
      <c r="T594" s="125"/>
      <c r="U594" s="126">
        <f t="shared" si="75"/>
        <v>656</v>
      </c>
      <c r="V594" s="127">
        <f t="shared" si="74"/>
        <v>45291</v>
      </c>
      <c r="W594" s="128">
        <f>VLOOKUP(V594,IPC!$B$9:$D$855,3,2)</f>
        <v>137.72</v>
      </c>
      <c r="X594" s="128">
        <f>VLOOKUP(O594,IPC!$B$9:$D$855,3,1)</f>
        <v>116.26</v>
      </c>
      <c r="Z594" s="67" t="s">
        <v>2134</v>
      </c>
    </row>
    <row r="595" spans="1:26" s="67" customFormat="1" hidden="1" x14ac:dyDescent="0.25">
      <c r="A595" s="67" t="s">
        <v>76</v>
      </c>
      <c r="B595" s="134" t="s">
        <v>42</v>
      </c>
      <c r="C595" s="224">
        <v>39</v>
      </c>
      <c r="D595" s="296" t="s">
        <v>473</v>
      </c>
      <c r="E595" s="288">
        <v>900876754</v>
      </c>
      <c r="F595" s="83" t="s">
        <v>537</v>
      </c>
      <c r="G595" s="121" t="s">
        <v>635</v>
      </c>
      <c r="H595" s="121" t="s">
        <v>600</v>
      </c>
      <c r="I595" s="69" t="s">
        <v>248</v>
      </c>
      <c r="J595" s="77" t="s">
        <v>217</v>
      </c>
      <c r="K595" s="121" t="s">
        <v>976</v>
      </c>
      <c r="L595" s="87">
        <v>317</v>
      </c>
      <c r="M595" s="72">
        <v>10608000</v>
      </c>
      <c r="N595" s="66">
        <f t="shared" si="70"/>
        <v>10608000</v>
      </c>
      <c r="O595" s="137">
        <v>44635</v>
      </c>
      <c r="P595" s="72">
        <f t="shared" si="71"/>
        <v>12566091</v>
      </c>
      <c r="Q595" s="72">
        <f t="shared" si="72"/>
        <v>12566091</v>
      </c>
      <c r="R595" s="129">
        <f t="shared" si="73"/>
        <v>12566091</v>
      </c>
      <c r="S595" s="204" t="e">
        <f t="shared" si="76"/>
        <v>#REF!</v>
      </c>
      <c r="T595" s="125"/>
      <c r="U595" s="126">
        <f t="shared" si="75"/>
        <v>656</v>
      </c>
      <c r="V595" s="127">
        <f t="shared" si="74"/>
        <v>45291</v>
      </c>
      <c r="W595" s="128">
        <f>VLOOKUP(V595,IPC!$B$9:$D$855,3,2)</f>
        <v>137.72</v>
      </c>
      <c r="X595" s="128">
        <f>VLOOKUP(O595,IPC!$B$9:$D$855,3,1)</f>
        <v>116.26</v>
      </c>
      <c r="Z595" s="67" t="s">
        <v>2134</v>
      </c>
    </row>
    <row r="596" spans="1:26" s="67" customFormat="1" hidden="1" x14ac:dyDescent="0.25">
      <c r="A596" s="67" t="s">
        <v>76</v>
      </c>
      <c r="B596" s="134" t="s">
        <v>42</v>
      </c>
      <c r="C596" s="224">
        <v>39</v>
      </c>
      <c r="D596" s="296" t="s">
        <v>473</v>
      </c>
      <c r="E596" s="288">
        <v>900876754</v>
      </c>
      <c r="F596" s="83" t="s">
        <v>537</v>
      </c>
      <c r="G596" s="121" t="s">
        <v>635</v>
      </c>
      <c r="H596" s="121" t="s">
        <v>600</v>
      </c>
      <c r="I596" s="69" t="s">
        <v>248</v>
      </c>
      <c r="J596" s="77" t="s">
        <v>217</v>
      </c>
      <c r="K596" s="121" t="s">
        <v>977</v>
      </c>
      <c r="L596" s="87">
        <v>318</v>
      </c>
      <c r="M596" s="72">
        <v>7137000</v>
      </c>
      <c r="N596" s="66">
        <f t="shared" si="70"/>
        <v>7137000</v>
      </c>
      <c r="O596" s="137">
        <v>44635</v>
      </c>
      <c r="P596" s="72">
        <f t="shared" si="71"/>
        <v>8454392</v>
      </c>
      <c r="Q596" s="72">
        <f t="shared" si="72"/>
        <v>8454392</v>
      </c>
      <c r="R596" s="129">
        <f t="shared" si="73"/>
        <v>8454392</v>
      </c>
      <c r="S596" s="204" t="e">
        <f t="shared" si="76"/>
        <v>#REF!</v>
      </c>
      <c r="T596" s="125"/>
      <c r="U596" s="126">
        <f t="shared" si="75"/>
        <v>656</v>
      </c>
      <c r="V596" s="127">
        <f t="shared" si="74"/>
        <v>45291</v>
      </c>
      <c r="W596" s="128">
        <f>VLOOKUP(V596,IPC!$B$9:$D$855,3,2)</f>
        <v>137.72</v>
      </c>
      <c r="X596" s="128">
        <f>VLOOKUP(O596,IPC!$B$9:$D$855,3,1)</f>
        <v>116.26</v>
      </c>
      <c r="Z596" s="67" t="s">
        <v>2134</v>
      </c>
    </row>
    <row r="597" spans="1:26" s="67" customFormat="1" hidden="1" x14ac:dyDescent="0.25">
      <c r="A597" s="67" t="s">
        <v>76</v>
      </c>
      <c r="B597" s="134" t="s">
        <v>42</v>
      </c>
      <c r="C597" s="224">
        <v>39</v>
      </c>
      <c r="D597" s="296" t="s">
        <v>473</v>
      </c>
      <c r="E597" s="288">
        <v>900876754</v>
      </c>
      <c r="F597" s="83" t="s">
        <v>537</v>
      </c>
      <c r="G597" s="121" t="s">
        <v>635</v>
      </c>
      <c r="H597" s="121" t="s">
        <v>600</v>
      </c>
      <c r="I597" s="69" t="s">
        <v>248</v>
      </c>
      <c r="J597" s="77" t="s">
        <v>217</v>
      </c>
      <c r="K597" s="121" t="s">
        <v>978</v>
      </c>
      <c r="L597" s="87">
        <v>319</v>
      </c>
      <c r="M597" s="72">
        <v>4972500</v>
      </c>
      <c r="N597" s="66">
        <f t="shared" si="70"/>
        <v>4972500</v>
      </c>
      <c r="O597" s="137">
        <v>44635</v>
      </c>
      <c r="P597" s="72">
        <f t="shared" si="71"/>
        <v>5890355</v>
      </c>
      <c r="Q597" s="72">
        <f t="shared" si="72"/>
        <v>5890355</v>
      </c>
      <c r="R597" s="129">
        <f t="shared" si="73"/>
        <v>5890355</v>
      </c>
      <c r="S597" s="204" t="e">
        <f t="shared" si="76"/>
        <v>#REF!</v>
      </c>
      <c r="T597" s="125"/>
      <c r="U597" s="126">
        <f t="shared" si="75"/>
        <v>656</v>
      </c>
      <c r="V597" s="127">
        <f t="shared" si="74"/>
        <v>45291</v>
      </c>
      <c r="W597" s="128">
        <f>VLOOKUP(V597,IPC!$B$9:$D$855,3,2)</f>
        <v>137.72</v>
      </c>
      <c r="X597" s="128">
        <f>VLOOKUP(O597,IPC!$B$9:$D$855,3,1)</f>
        <v>116.26</v>
      </c>
      <c r="Z597" s="67" t="s">
        <v>2134</v>
      </c>
    </row>
    <row r="598" spans="1:26" s="67" customFormat="1" hidden="1" x14ac:dyDescent="0.25">
      <c r="A598" s="67" t="s">
        <v>76</v>
      </c>
      <c r="B598" s="134" t="s">
        <v>42</v>
      </c>
      <c r="C598" s="224">
        <v>40</v>
      </c>
      <c r="D598" s="296" t="s">
        <v>1870</v>
      </c>
      <c r="E598" s="288">
        <v>900691119</v>
      </c>
      <c r="F598" s="83" t="s">
        <v>1712</v>
      </c>
      <c r="G598" s="121" t="s">
        <v>239</v>
      </c>
      <c r="H598" s="121" t="s">
        <v>1889</v>
      </c>
      <c r="I598" s="69" t="s">
        <v>248</v>
      </c>
      <c r="J598" s="77" t="s">
        <v>217</v>
      </c>
      <c r="K598" s="121" t="s">
        <v>1904</v>
      </c>
      <c r="L598" s="87">
        <v>15920</v>
      </c>
      <c r="M598" s="72">
        <v>2580514.2000000002</v>
      </c>
      <c r="N598" s="66">
        <f t="shared" si="70"/>
        <v>0</v>
      </c>
      <c r="O598" s="137">
        <v>45323</v>
      </c>
      <c r="P598" s="72">
        <f t="shared" si="71"/>
        <v>0</v>
      </c>
      <c r="Q598" s="72">
        <f t="shared" si="72"/>
        <v>2580514.2000000002</v>
      </c>
      <c r="R598" s="129">
        <f t="shared" si="73"/>
        <v>2580514.2000000002</v>
      </c>
      <c r="S598" s="204" t="e">
        <f t="shared" si="76"/>
        <v>#REF!</v>
      </c>
      <c r="T598" s="125"/>
      <c r="U598" s="126">
        <f t="shared" si="75"/>
        <v>-32</v>
      </c>
      <c r="V598" s="127">
        <f t="shared" si="74"/>
        <v>45291</v>
      </c>
      <c r="W598" s="128">
        <f>VLOOKUP(V598,IPC!$B$9:$D$855,3,2)</f>
        <v>137.72</v>
      </c>
      <c r="X598" s="128">
        <f>VLOOKUP(O598,IPC!$B$9:$D$855,3,1)</f>
        <v>140.49</v>
      </c>
      <c r="Z598" s="67" t="s">
        <v>2135</v>
      </c>
    </row>
    <row r="599" spans="1:26" s="67" customFormat="1" hidden="1" x14ac:dyDescent="0.25">
      <c r="A599" s="67" t="s">
        <v>76</v>
      </c>
      <c r="B599" s="134" t="s">
        <v>42</v>
      </c>
      <c r="C599" s="224">
        <v>40</v>
      </c>
      <c r="D599" s="296" t="s">
        <v>1870</v>
      </c>
      <c r="E599" s="288">
        <v>900691119</v>
      </c>
      <c r="F599" s="83" t="s">
        <v>1712</v>
      </c>
      <c r="G599" s="121" t="s">
        <v>239</v>
      </c>
      <c r="H599" s="121" t="s">
        <v>1889</v>
      </c>
      <c r="I599" s="69" t="s">
        <v>248</v>
      </c>
      <c r="J599" s="77" t="s">
        <v>217</v>
      </c>
      <c r="K599" s="121" t="s">
        <v>1725</v>
      </c>
      <c r="L599" s="87">
        <v>16143</v>
      </c>
      <c r="M599" s="72">
        <v>2593547.1</v>
      </c>
      <c r="N599" s="66">
        <f t="shared" si="70"/>
        <v>0</v>
      </c>
      <c r="O599" s="137">
        <v>45306</v>
      </c>
      <c r="P599" s="72">
        <f t="shared" si="71"/>
        <v>0</v>
      </c>
      <c r="Q599" s="72">
        <f t="shared" si="72"/>
        <v>2593547.1</v>
      </c>
      <c r="R599" s="129">
        <f t="shared" si="73"/>
        <v>2593547.1</v>
      </c>
      <c r="S599" s="204" t="e">
        <f t="shared" si="76"/>
        <v>#REF!</v>
      </c>
      <c r="T599" s="125"/>
      <c r="U599" s="126">
        <f t="shared" si="75"/>
        <v>-15</v>
      </c>
      <c r="V599" s="127">
        <f t="shared" si="74"/>
        <v>45291</v>
      </c>
      <c r="W599" s="128">
        <f>VLOOKUP(V599,IPC!$B$9:$D$855,3,2)</f>
        <v>137.72</v>
      </c>
      <c r="X599" s="128">
        <f>VLOOKUP(O599,IPC!$B$9:$D$855,3,1)</f>
        <v>138.97999999999999</v>
      </c>
      <c r="Z599" s="67" t="s">
        <v>2136</v>
      </c>
    </row>
    <row r="600" spans="1:26" s="67" customFormat="1" hidden="1" x14ac:dyDescent="0.25">
      <c r="A600" s="67" t="s">
        <v>76</v>
      </c>
      <c r="B600" s="134" t="s">
        <v>42</v>
      </c>
      <c r="C600" s="224">
        <v>40</v>
      </c>
      <c r="D600" s="296" t="s">
        <v>1870</v>
      </c>
      <c r="E600" s="288">
        <v>900691119</v>
      </c>
      <c r="F600" s="83" t="s">
        <v>1712</v>
      </c>
      <c r="G600" s="121" t="s">
        <v>239</v>
      </c>
      <c r="H600" s="230" t="s">
        <v>1889</v>
      </c>
      <c r="I600" s="69" t="s">
        <v>248</v>
      </c>
      <c r="J600" s="77" t="s">
        <v>217</v>
      </c>
      <c r="K600" s="121" t="s">
        <v>1905</v>
      </c>
      <c r="L600" s="87">
        <v>16965</v>
      </c>
      <c r="M600" s="72">
        <v>1490094.9</v>
      </c>
      <c r="N600" s="66">
        <f t="shared" si="70"/>
        <v>0</v>
      </c>
      <c r="O600" s="137">
        <v>45341</v>
      </c>
      <c r="P600" s="72">
        <f t="shared" si="71"/>
        <v>0</v>
      </c>
      <c r="Q600" s="72">
        <f t="shared" si="72"/>
        <v>1490094.9</v>
      </c>
      <c r="R600" s="129">
        <f t="shared" si="73"/>
        <v>1490094.9</v>
      </c>
      <c r="S600" s="204" t="e">
        <f t="shared" si="76"/>
        <v>#REF!</v>
      </c>
      <c r="T600" s="125"/>
      <c r="U600" s="126">
        <f t="shared" si="75"/>
        <v>-50</v>
      </c>
      <c r="V600" s="127">
        <f t="shared" si="74"/>
        <v>45291</v>
      </c>
      <c r="W600" s="128">
        <f>VLOOKUP(V600,IPC!$B$9:$D$855,3,2)</f>
        <v>137.72</v>
      </c>
      <c r="X600" s="128">
        <f>VLOOKUP(O600,IPC!$B$9:$D$855,3,1)</f>
        <v>140.49</v>
      </c>
      <c r="Z600" s="67" t="s">
        <v>2137</v>
      </c>
    </row>
    <row r="601" spans="1:26" s="67" customFormat="1" hidden="1" x14ac:dyDescent="0.25">
      <c r="A601" s="67" t="s">
        <v>76</v>
      </c>
      <c r="B601" s="134" t="s">
        <v>42</v>
      </c>
      <c r="C601" s="224">
        <v>41</v>
      </c>
      <c r="D601" s="296" t="s">
        <v>1871</v>
      </c>
      <c r="E601" s="288">
        <v>900616109</v>
      </c>
      <c r="F601" s="83" t="s">
        <v>1878</v>
      </c>
      <c r="G601" s="121" t="s">
        <v>218</v>
      </c>
      <c r="H601" s="121" t="s">
        <v>1890</v>
      </c>
      <c r="I601" s="69" t="s">
        <v>248</v>
      </c>
      <c r="J601" s="77" t="s">
        <v>217</v>
      </c>
      <c r="K601" s="121" t="s">
        <v>1906</v>
      </c>
      <c r="L601" s="87">
        <v>1379</v>
      </c>
      <c r="M601" s="72">
        <v>4</v>
      </c>
      <c r="N601" s="66">
        <f t="shared" si="70"/>
        <v>4</v>
      </c>
      <c r="O601" s="137">
        <v>44714</v>
      </c>
      <c r="P601" s="72">
        <f t="shared" si="71"/>
        <v>5</v>
      </c>
      <c r="Q601" s="72">
        <f t="shared" si="72"/>
        <v>5</v>
      </c>
      <c r="R601" s="129">
        <f t="shared" si="73"/>
        <v>5</v>
      </c>
      <c r="S601" s="204" t="e">
        <f t="shared" si="76"/>
        <v>#REF!</v>
      </c>
      <c r="T601" s="125"/>
      <c r="U601" s="126">
        <f t="shared" si="75"/>
        <v>577</v>
      </c>
      <c r="V601" s="127">
        <f t="shared" si="74"/>
        <v>45291</v>
      </c>
      <c r="W601" s="128">
        <f>VLOOKUP(V601,IPC!$B$9:$D$855,3,2)</f>
        <v>137.72</v>
      </c>
      <c r="X601" s="128">
        <f>VLOOKUP(O601,IPC!$B$9:$D$855,3,1)</f>
        <v>119.31</v>
      </c>
      <c r="Z601" s="67" t="s">
        <v>2138</v>
      </c>
    </row>
    <row r="602" spans="1:26" s="67" customFormat="1" hidden="1" x14ac:dyDescent="0.25">
      <c r="A602" s="67" t="s">
        <v>76</v>
      </c>
      <c r="B602" s="134" t="s">
        <v>42</v>
      </c>
      <c r="C602" s="224">
        <v>41</v>
      </c>
      <c r="D602" s="296" t="s">
        <v>1871</v>
      </c>
      <c r="E602" s="288">
        <v>900616109</v>
      </c>
      <c r="F602" s="83" t="s">
        <v>1878</v>
      </c>
      <c r="G602" s="121" t="s">
        <v>218</v>
      </c>
      <c r="H602" s="263" t="s">
        <v>1890</v>
      </c>
      <c r="I602" s="69" t="s">
        <v>248</v>
      </c>
      <c r="J602" s="77" t="s">
        <v>217</v>
      </c>
      <c r="K602" s="121" t="s">
        <v>1907</v>
      </c>
      <c r="L602" s="248">
        <v>1527</v>
      </c>
      <c r="M602" s="72">
        <v>8</v>
      </c>
      <c r="N602" s="66">
        <f t="shared" si="70"/>
        <v>8</v>
      </c>
      <c r="O602" s="137">
        <v>44754</v>
      </c>
      <c r="P602" s="72">
        <f t="shared" si="71"/>
        <v>9</v>
      </c>
      <c r="Q602" s="72">
        <f t="shared" si="72"/>
        <v>9</v>
      </c>
      <c r="R602" s="129">
        <f t="shared" si="73"/>
        <v>9</v>
      </c>
      <c r="S602" s="204" t="e">
        <f t="shared" si="76"/>
        <v>#REF!</v>
      </c>
      <c r="T602" s="125"/>
      <c r="U602" s="126">
        <f t="shared" si="75"/>
        <v>537</v>
      </c>
      <c r="V602" s="127">
        <f t="shared" si="74"/>
        <v>45291</v>
      </c>
      <c r="W602" s="128">
        <f>VLOOKUP(V602,IPC!$B$9:$D$855,3,2)</f>
        <v>137.72</v>
      </c>
      <c r="X602" s="128">
        <f>VLOOKUP(O602,IPC!$B$9:$D$855,3,1)</f>
        <v>120.27</v>
      </c>
      <c r="Z602" s="67" t="s">
        <v>2139</v>
      </c>
    </row>
    <row r="603" spans="1:26" s="67" customFormat="1" hidden="1" x14ac:dyDescent="0.25">
      <c r="A603" s="67" t="s">
        <v>76</v>
      </c>
      <c r="B603" s="134" t="s">
        <v>42</v>
      </c>
      <c r="C603" s="224">
        <v>41</v>
      </c>
      <c r="D603" s="296" t="s">
        <v>1871</v>
      </c>
      <c r="E603" s="288">
        <v>900616109</v>
      </c>
      <c r="F603" s="83" t="s">
        <v>1878</v>
      </c>
      <c r="G603" s="121" t="s">
        <v>218</v>
      </c>
      <c r="H603" s="263" t="s">
        <v>1890</v>
      </c>
      <c r="I603" s="69" t="s">
        <v>248</v>
      </c>
      <c r="J603" s="77" t="s">
        <v>217</v>
      </c>
      <c r="K603" s="121" t="s">
        <v>1908</v>
      </c>
      <c r="L603" s="249">
        <v>2248</v>
      </c>
      <c r="M603" s="72">
        <v>400</v>
      </c>
      <c r="N603" s="66">
        <f t="shared" si="70"/>
        <v>400</v>
      </c>
      <c r="O603" s="137">
        <v>44938</v>
      </c>
      <c r="P603" s="72">
        <f t="shared" si="71"/>
        <v>429</v>
      </c>
      <c r="Q603" s="72">
        <f t="shared" si="72"/>
        <v>429</v>
      </c>
      <c r="R603" s="129">
        <f t="shared" si="73"/>
        <v>429</v>
      </c>
      <c r="S603" s="204" t="e">
        <f t="shared" si="76"/>
        <v>#REF!</v>
      </c>
      <c r="T603" s="125"/>
      <c r="U603" s="126">
        <f t="shared" si="75"/>
        <v>353</v>
      </c>
      <c r="V603" s="127">
        <f t="shared" si="74"/>
        <v>45291</v>
      </c>
      <c r="W603" s="128">
        <f>VLOOKUP(V603,IPC!$B$9:$D$855,3,2)</f>
        <v>137.72</v>
      </c>
      <c r="X603" s="128">
        <f>VLOOKUP(O603,IPC!$B$9:$D$855,3,1)</f>
        <v>128.27000000000001</v>
      </c>
      <c r="Z603" s="67" t="s">
        <v>2140</v>
      </c>
    </row>
    <row r="604" spans="1:26" s="67" customFormat="1" hidden="1" x14ac:dyDescent="0.25">
      <c r="A604" s="67" t="s">
        <v>76</v>
      </c>
      <c r="B604" s="134" t="s">
        <v>42</v>
      </c>
      <c r="C604" s="224">
        <v>42</v>
      </c>
      <c r="D604" s="296" t="s">
        <v>474</v>
      </c>
      <c r="E604" s="288">
        <v>900308070</v>
      </c>
      <c r="F604" s="83" t="s">
        <v>538</v>
      </c>
      <c r="G604" s="121" t="s">
        <v>239</v>
      </c>
      <c r="H604" s="263" t="s">
        <v>601</v>
      </c>
      <c r="I604" s="69" t="s">
        <v>248</v>
      </c>
      <c r="J604" s="77" t="s">
        <v>217</v>
      </c>
      <c r="K604" s="121" t="s">
        <v>979</v>
      </c>
      <c r="L604" s="249">
        <v>12365</v>
      </c>
      <c r="M604" s="72">
        <v>1651402.03</v>
      </c>
      <c r="N604" s="66">
        <f>IF(U604&gt;1,M604,0)</f>
        <v>1651402.03</v>
      </c>
      <c r="O604" s="137">
        <v>44803</v>
      </c>
      <c r="P604" s="72">
        <f>IFERROR(ROUND((N604*(W604/X604)),0),0)</f>
        <v>1871861</v>
      </c>
      <c r="Q604" s="72">
        <f>+P604-N604+M604</f>
        <v>1871861</v>
      </c>
      <c r="R604" s="129">
        <f>+Q604</f>
        <v>1871861</v>
      </c>
      <c r="S604" s="204" t="e">
        <f t="shared" si="76"/>
        <v>#REF!</v>
      </c>
      <c r="T604" s="125"/>
      <c r="U604" s="126">
        <f>+$U$7-O604</f>
        <v>488</v>
      </c>
      <c r="V604" s="127">
        <f t="shared" si="74"/>
        <v>45291</v>
      </c>
      <c r="W604" s="128">
        <f>VLOOKUP(V604,IPC!$B$9:$D$855,3,2)</f>
        <v>137.72</v>
      </c>
      <c r="X604" s="128">
        <f>VLOOKUP(O604,IPC!$B$9:$D$855,3,1)</f>
        <v>121.5</v>
      </c>
      <c r="Z604" s="67" t="s">
        <v>2141</v>
      </c>
    </row>
    <row r="605" spans="1:26" s="67" customFormat="1" hidden="1" x14ac:dyDescent="0.25">
      <c r="A605" s="67" t="s">
        <v>76</v>
      </c>
      <c r="B605" s="134" t="s">
        <v>42</v>
      </c>
      <c r="C605" s="224">
        <v>42</v>
      </c>
      <c r="D605" s="296" t="s">
        <v>474</v>
      </c>
      <c r="E605" s="288">
        <v>900308070</v>
      </c>
      <c r="F605" s="83" t="s">
        <v>538</v>
      </c>
      <c r="G605" s="121" t="s">
        <v>239</v>
      </c>
      <c r="H605" s="263" t="s">
        <v>601</v>
      </c>
      <c r="I605" s="69" t="s">
        <v>248</v>
      </c>
      <c r="J605" s="77" t="s">
        <v>217</v>
      </c>
      <c r="K605" s="121" t="s">
        <v>980</v>
      </c>
      <c r="L605" s="249">
        <v>12366</v>
      </c>
      <c r="M605" s="72">
        <v>1671078.43</v>
      </c>
      <c r="N605" s="66">
        <f t="shared" ref="N605:N606" si="77">IF(U605&gt;1,M605,0)</f>
        <v>1671078.43</v>
      </c>
      <c r="O605" s="137">
        <v>44803</v>
      </c>
      <c r="P605" s="72">
        <f t="shared" ref="P605:P606" si="78">IFERROR(ROUND((N605*(W605/X605)),0),0)</f>
        <v>1894164</v>
      </c>
      <c r="Q605" s="72">
        <f t="shared" ref="Q605:Q606" si="79">+P605-N605+M605</f>
        <v>1894164</v>
      </c>
      <c r="R605" s="129">
        <f t="shared" ref="R605:R606" si="80">+Q605</f>
        <v>1894164</v>
      </c>
      <c r="S605" s="204" t="e">
        <f t="shared" si="76"/>
        <v>#REF!</v>
      </c>
      <c r="T605" s="125"/>
      <c r="U605" s="126">
        <f t="shared" ref="U605:U606" si="81">+$U$7-O605</f>
        <v>488</v>
      </c>
      <c r="V605" s="127">
        <f t="shared" si="74"/>
        <v>45291</v>
      </c>
      <c r="W605" s="128">
        <f>VLOOKUP(V605,IPC!$B$9:$D$855,3,2)</f>
        <v>137.72</v>
      </c>
      <c r="X605" s="128">
        <f>VLOOKUP(O605,IPC!$B$9:$D$855,3,1)</f>
        <v>121.5</v>
      </c>
      <c r="Z605" s="67" t="s">
        <v>2141</v>
      </c>
    </row>
    <row r="606" spans="1:26" s="67" customFormat="1" hidden="1" x14ac:dyDescent="0.25">
      <c r="A606" s="67" t="s">
        <v>76</v>
      </c>
      <c r="B606" s="134" t="s">
        <v>42</v>
      </c>
      <c r="C606" s="224">
        <v>42</v>
      </c>
      <c r="D606" s="296" t="s">
        <v>474</v>
      </c>
      <c r="E606" s="288">
        <v>900308070</v>
      </c>
      <c r="F606" s="83" t="s">
        <v>538</v>
      </c>
      <c r="G606" s="121" t="s">
        <v>239</v>
      </c>
      <c r="H606" s="263" t="s">
        <v>601</v>
      </c>
      <c r="I606" s="69" t="s">
        <v>248</v>
      </c>
      <c r="J606" s="77" t="s">
        <v>217</v>
      </c>
      <c r="K606" s="121" t="s">
        <v>981</v>
      </c>
      <c r="L606" s="249">
        <v>12367</v>
      </c>
      <c r="M606" s="72">
        <v>1671078.43</v>
      </c>
      <c r="N606" s="66">
        <f t="shared" si="77"/>
        <v>1671078.43</v>
      </c>
      <c r="O606" s="137">
        <v>44803</v>
      </c>
      <c r="P606" s="72">
        <f t="shared" si="78"/>
        <v>1894164</v>
      </c>
      <c r="Q606" s="72">
        <f t="shared" si="79"/>
        <v>1894164</v>
      </c>
      <c r="R606" s="129">
        <f t="shared" si="80"/>
        <v>1894164</v>
      </c>
      <c r="S606" s="204" t="e">
        <f t="shared" si="76"/>
        <v>#REF!</v>
      </c>
      <c r="T606" s="125"/>
      <c r="U606" s="126">
        <f t="shared" si="81"/>
        <v>488</v>
      </c>
      <c r="V606" s="127">
        <f t="shared" si="74"/>
        <v>45291</v>
      </c>
      <c r="W606" s="128">
        <f>VLOOKUP(V606,IPC!$B$9:$D$855,3,2)</f>
        <v>137.72</v>
      </c>
      <c r="X606" s="128">
        <f>VLOOKUP(O606,IPC!$B$9:$D$855,3,1)</f>
        <v>121.5</v>
      </c>
      <c r="Z606" s="67" t="s">
        <v>2141</v>
      </c>
    </row>
    <row r="607" spans="1:26" s="67" customFormat="1" hidden="1" x14ac:dyDescent="0.25">
      <c r="A607" s="67" t="s">
        <v>76</v>
      </c>
      <c r="B607" s="134" t="s">
        <v>42</v>
      </c>
      <c r="C607" s="224">
        <v>42</v>
      </c>
      <c r="D607" s="296" t="s">
        <v>474</v>
      </c>
      <c r="E607" s="288">
        <v>900308070</v>
      </c>
      <c r="F607" s="83" t="s">
        <v>538</v>
      </c>
      <c r="G607" s="121" t="s">
        <v>239</v>
      </c>
      <c r="H607" s="263" t="s">
        <v>601</v>
      </c>
      <c r="I607" s="69" t="s">
        <v>248</v>
      </c>
      <c r="J607" s="77" t="s">
        <v>217</v>
      </c>
      <c r="K607" s="121" t="s">
        <v>982</v>
      </c>
      <c r="L607" s="249">
        <v>12414</v>
      </c>
      <c r="M607" s="72">
        <v>1563252.9</v>
      </c>
      <c r="N607" s="66">
        <f>IF(U607&gt;1,M607,0)</f>
        <v>1563252.9</v>
      </c>
      <c r="O607" s="137">
        <v>44806</v>
      </c>
      <c r="P607" s="72">
        <f>IFERROR(ROUND((N607*(W607/X607)),0),0)</f>
        <v>1755616</v>
      </c>
      <c r="Q607" s="72">
        <f>+P607-N607+M607</f>
        <v>1755616</v>
      </c>
      <c r="R607" s="129">
        <f>+Q607</f>
        <v>1755616</v>
      </c>
      <c r="S607" s="204" t="e">
        <f t="shared" si="76"/>
        <v>#REF!</v>
      </c>
      <c r="T607" s="125"/>
      <c r="U607" s="126">
        <f>+$U$7-O607</f>
        <v>485</v>
      </c>
      <c r="V607" s="127">
        <f t="shared" si="74"/>
        <v>45291</v>
      </c>
      <c r="W607" s="128">
        <f>VLOOKUP(V607,IPC!$B$9:$D$855,3,2)</f>
        <v>137.72</v>
      </c>
      <c r="X607" s="128">
        <f>VLOOKUP(O607,IPC!$B$9:$D$855,3,1)</f>
        <v>122.63</v>
      </c>
      <c r="Z607" s="67" t="s">
        <v>2142</v>
      </c>
    </row>
    <row r="608" spans="1:26" s="67" customFormat="1" hidden="1" x14ac:dyDescent="0.25">
      <c r="A608" s="67" t="s">
        <v>76</v>
      </c>
      <c r="B608" s="134" t="s">
        <v>42</v>
      </c>
      <c r="C608" s="224">
        <v>42</v>
      </c>
      <c r="D608" s="296" t="s">
        <v>474</v>
      </c>
      <c r="E608" s="288">
        <v>900308070</v>
      </c>
      <c r="F608" s="83" t="s">
        <v>538</v>
      </c>
      <c r="G608" s="121" t="s">
        <v>239</v>
      </c>
      <c r="H608" s="263" t="s">
        <v>601</v>
      </c>
      <c r="I608" s="69" t="s">
        <v>248</v>
      </c>
      <c r="J608" s="77" t="s">
        <v>217</v>
      </c>
      <c r="K608" s="121" t="s">
        <v>983</v>
      </c>
      <c r="L608" s="249">
        <v>12428</v>
      </c>
      <c r="M608" s="72">
        <v>1608073.53</v>
      </c>
      <c r="N608" s="66">
        <f>IF(U608&gt;1,M608,0)</f>
        <v>1608073.53</v>
      </c>
      <c r="O608" s="137">
        <v>44809</v>
      </c>
      <c r="P608" s="72">
        <f>IFERROR(ROUND((N608*(W608/X608)),0),0)</f>
        <v>1805952</v>
      </c>
      <c r="Q608" s="72">
        <f>+P608-N608+M608</f>
        <v>1805952</v>
      </c>
      <c r="R608" s="129">
        <f>+Q608</f>
        <v>1805952</v>
      </c>
      <c r="S608" s="204" t="e">
        <f t="shared" si="76"/>
        <v>#REF!</v>
      </c>
      <c r="T608" s="125"/>
      <c r="U608" s="126">
        <f>+$U$7-O608</f>
        <v>482</v>
      </c>
      <c r="V608" s="127">
        <f t="shared" si="74"/>
        <v>45291</v>
      </c>
      <c r="W608" s="128">
        <f>VLOOKUP(V608,IPC!$B$9:$D$855,3,2)</f>
        <v>137.72</v>
      </c>
      <c r="X608" s="128">
        <f>VLOOKUP(O608,IPC!$B$9:$D$855,3,1)</f>
        <v>122.63</v>
      </c>
      <c r="Z608" s="67" t="s">
        <v>2143</v>
      </c>
    </row>
    <row r="609" spans="1:26" s="67" customFormat="1" hidden="1" x14ac:dyDescent="0.25">
      <c r="A609" s="67" t="s">
        <v>76</v>
      </c>
      <c r="B609" s="134" t="s">
        <v>42</v>
      </c>
      <c r="C609" s="224">
        <v>42</v>
      </c>
      <c r="D609" s="296" t="s">
        <v>474</v>
      </c>
      <c r="E609" s="288">
        <v>900308070</v>
      </c>
      <c r="F609" s="83" t="s">
        <v>538</v>
      </c>
      <c r="G609" s="121" t="s">
        <v>239</v>
      </c>
      <c r="H609" s="263" t="s">
        <v>601</v>
      </c>
      <c r="I609" s="69" t="s">
        <v>248</v>
      </c>
      <c r="J609" s="77" t="s">
        <v>217</v>
      </c>
      <c r="K609" s="121" t="s">
        <v>770</v>
      </c>
      <c r="L609" s="249">
        <v>12429</v>
      </c>
      <c r="M609" s="72">
        <v>1671078.43</v>
      </c>
      <c r="N609" s="66">
        <f>IF(U609&gt;1,M609,0)</f>
        <v>1671078.43</v>
      </c>
      <c r="O609" s="137">
        <v>44809</v>
      </c>
      <c r="P609" s="72">
        <f>IFERROR(ROUND((N609*(W609/X609)),0),0)</f>
        <v>1876710</v>
      </c>
      <c r="Q609" s="72">
        <f>+P609-N609+M609</f>
        <v>1876710</v>
      </c>
      <c r="R609" s="129">
        <f>+Q609</f>
        <v>1876710</v>
      </c>
      <c r="S609" s="204" t="e">
        <f t="shared" si="76"/>
        <v>#REF!</v>
      </c>
      <c r="T609" s="125"/>
      <c r="U609" s="126">
        <f>+$U$7-O609</f>
        <v>482</v>
      </c>
      <c r="V609" s="127">
        <f t="shared" si="74"/>
        <v>45291</v>
      </c>
      <c r="W609" s="128">
        <f>VLOOKUP(V609,IPC!$B$9:$D$855,3,2)</f>
        <v>137.72</v>
      </c>
      <c r="X609" s="128">
        <f>VLOOKUP(O609,IPC!$B$9:$D$855,3,1)</f>
        <v>122.63</v>
      </c>
      <c r="Z609" s="67" t="s">
        <v>2143</v>
      </c>
    </row>
    <row r="610" spans="1:26" s="67" customFormat="1" hidden="1" x14ac:dyDescent="0.25">
      <c r="A610" s="67" t="s">
        <v>76</v>
      </c>
      <c r="B610" s="134" t="s">
        <v>42</v>
      </c>
      <c r="C610" s="224">
        <v>42</v>
      </c>
      <c r="D610" s="296" t="s">
        <v>474</v>
      </c>
      <c r="E610" s="288">
        <v>900308070</v>
      </c>
      <c r="F610" s="83" t="s">
        <v>538</v>
      </c>
      <c r="G610" s="121" t="s">
        <v>239</v>
      </c>
      <c r="H610" s="263" t="s">
        <v>601</v>
      </c>
      <c r="I610" s="69" t="s">
        <v>248</v>
      </c>
      <c r="J610" s="77" t="s">
        <v>217</v>
      </c>
      <c r="K610" s="121" t="s">
        <v>984</v>
      </c>
      <c r="L610" s="250">
        <v>12451</v>
      </c>
      <c r="M610" s="72">
        <v>111690</v>
      </c>
      <c r="N610" s="66">
        <f>IF(U610&gt;1,M610,0)</f>
        <v>111690</v>
      </c>
      <c r="O610" s="137">
        <v>44810</v>
      </c>
      <c r="P610" s="72">
        <f>IFERROR(ROUND((N610*(W610/X610)),0),0)</f>
        <v>125434</v>
      </c>
      <c r="Q610" s="72">
        <f>+P610-N610+M610</f>
        <v>125434</v>
      </c>
      <c r="R610" s="129">
        <f>+Q610</f>
        <v>125434</v>
      </c>
      <c r="S610" s="204" t="e">
        <f t="shared" si="76"/>
        <v>#REF!</v>
      </c>
      <c r="T610" s="125"/>
      <c r="U610" s="126">
        <f>+$U$7-O610</f>
        <v>481</v>
      </c>
      <c r="V610" s="127">
        <f t="shared" si="74"/>
        <v>45291</v>
      </c>
      <c r="W610" s="128">
        <f>VLOOKUP(V610,IPC!$B$9:$D$855,3,2)</f>
        <v>137.72</v>
      </c>
      <c r="X610" s="128">
        <f>VLOOKUP(O610,IPC!$B$9:$D$855,3,1)</f>
        <v>122.63</v>
      </c>
      <c r="Z610" s="67" t="s">
        <v>2071</v>
      </c>
    </row>
    <row r="611" spans="1:26" s="67" customFormat="1" hidden="1" x14ac:dyDescent="0.25">
      <c r="B611" s="134" t="s">
        <v>42</v>
      </c>
      <c r="C611" s="224">
        <v>42</v>
      </c>
      <c r="D611" s="296" t="s">
        <v>474</v>
      </c>
      <c r="E611" s="288">
        <v>900308070</v>
      </c>
      <c r="F611" s="83" t="s">
        <v>538</v>
      </c>
      <c r="G611" s="121" t="s">
        <v>239</v>
      </c>
      <c r="H611" s="230" t="s">
        <v>601</v>
      </c>
      <c r="I611" s="69" t="s">
        <v>248</v>
      </c>
      <c r="J611" s="77" t="s">
        <v>217</v>
      </c>
      <c r="K611" s="121" t="s">
        <v>985</v>
      </c>
      <c r="L611" s="250">
        <v>12468</v>
      </c>
      <c r="M611" s="72">
        <v>2217373.17</v>
      </c>
      <c r="N611" s="66">
        <f>IF(U611&gt;1,M611,0)</f>
        <v>2217373.17</v>
      </c>
      <c r="O611" s="137">
        <v>44811</v>
      </c>
      <c r="P611" s="72">
        <f>IFERROR(ROUND((N611*(W611/X611)),0),0)</f>
        <v>2490228</v>
      </c>
      <c r="Q611" s="72">
        <f>+P611-N611+M611</f>
        <v>2490228</v>
      </c>
      <c r="R611" s="129">
        <f>+Q611</f>
        <v>2490228</v>
      </c>
      <c r="S611" s="204" t="e">
        <f t="shared" si="76"/>
        <v>#REF!</v>
      </c>
      <c r="T611" s="125"/>
      <c r="U611" s="251">
        <f>+$U$7-O611</f>
        <v>480</v>
      </c>
      <c r="V611" s="127">
        <f t="shared" si="74"/>
        <v>45291</v>
      </c>
      <c r="W611" s="128">
        <f>VLOOKUP(V611,IPC!$B$9:$D$855,3,2)</f>
        <v>137.72</v>
      </c>
      <c r="X611" s="128">
        <f>VLOOKUP(O611,IPC!$B$9:$D$855,3,1)</f>
        <v>122.63</v>
      </c>
      <c r="Z611" s="67" t="s">
        <v>2031</v>
      </c>
    </row>
    <row r="612" spans="1:26" s="67" customFormat="1" hidden="1" x14ac:dyDescent="0.25">
      <c r="A612" s="67" t="s">
        <v>76</v>
      </c>
      <c r="B612" s="134" t="s">
        <v>42</v>
      </c>
      <c r="C612" s="224">
        <v>42</v>
      </c>
      <c r="D612" s="296" t="s">
        <v>474</v>
      </c>
      <c r="E612" s="288">
        <v>900308070</v>
      </c>
      <c r="F612" s="83" t="s">
        <v>538</v>
      </c>
      <c r="G612" s="121" t="s">
        <v>239</v>
      </c>
      <c r="H612" s="121" t="s">
        <v>601</v>
      </c>
      <c r="I612" s="69" t="s">
        <v>248</v>
      </c>
      <c r="J612" s="77" t="s">
        <v>217</v>
      </c>
      <c r="K612" s="121" t="s">
        <v>986</v>
      </c>
      <c r="L612" s="87">
        <v>12469</v>
      </c>
      <c r="M612" s="72">
        <v>33468.75</v>
      </c>
      <c r="N612" s="66">
        <f t="shared" ref="N612:N675" si="82">IF(U612&gt;1,M612,0)</f>
        <v>33468.75</v>
      </c>
      <c r="O612" s="137">
        <v>44811</v>
      </c>
      <c r="P612" s="72">
        <f t="shared" ref="P612:P675" si="83">IFERROR(ROUND((N612*(W612/X612)),0),0)</f>
        <v>37587</v>
      </c>
      <c r="Q612" s="72">
        <f t="shared" ref="Q612:Q675" si="84">+P612-N612+M612</f>
        <v>37587</v>
      </c>
      <c r="R612" s="129">
        <f t="shared" ref="R612:R675" si="85">+Q612</f>
        <v>37587</v>
      </c>
      <c r="S612" s="204" t="e">
        <f t="shared" si="76"/>
        <v>#REF!</v>
      </c>
      <c r="T612" s="125"/>
      <c r="U612" s="126">
        <f t="shared" ref="U612:U788" si="86">+$U$7-O612</f>
        <v>480</v>
      </c>
      <c r="V612" s="127">
        <f t="shared" si="74"/>
        <v>45291</v>
      </c>
      <c r="W612" s="128">
        <f>VLOOKUP(V612,IPC!$B$9:$D$855,3,2)</f>
        <v>137.72</v>
      </c>
      <c r="X612" s="128">
        <f>VLOOKUP(O612,IPC!$B$9:$D$855,3,1)</f>
        <v>122.63</v>
      </c>
      <c r="Z612" s="67" t="s">
        <v>2031</v>
      </c>
    </row>
    <row r="613" spans="1:26" s="67" customFormat="1" hidden="1" x14ac:dyDescent="0.25">
      <c r="A613" s="67" t="s">
        <v>76</v>
      </c>
      <c r="B613" s="134" t="s">
        <v>42</v>
      </c>
      <c r="C613" s="224">
        <v>42</v>
      </c>
      <c r="D613" s="296" t="s">
        <v>474</v>
      </c>
      <c r="E613" s="288">
        <v>900308070</v>
      </c>
      <c r="F613" s="83" t="s">
        <v>538</v>
      </c>
      <c r="G613" s="121" t="s">
        <v>239</v>
      </c>
      <c r="H613" s="121" t="s">
        <v>601</v>
      </c>
      <c r="I613" s="69" t="s">
        <v>248</v>
      </c>
      <c r="J613" s="77" t="s">
        <v>217</v>
      </c>
      <c r="K613" s="121" t="s">
        <v>987</v>
      </c>
      <c r="L613" s="87">
        <v>12503</v>
      </c>
      <c r="M613" s="72">
        <v>2012097.28</v>
      </c>
      <c r="N613" s="66">
        <f t="shared" si="82"/>
        <v>2012097.28</v>
      </c>
      <c r="O613" s="137">
        <v>44817</v>
      </c>
      <c r="P613" s="72">
        <f t="shared" si="83"/>
        <v>2259692</v>
      </c>
      <c r="Q613" s="72">
        <f t="shared" si="84"/>
        <v>2259692</v>
      </c>
      <c r="R613" s="129">
        <f t="shared" si="85"/>
        <v>2259692</v>
      </c>
      <c r="S613" s="204" t="e">
        <f t="shared" si="76"/>
        <v>#REF!</v>
      </c>
      <c r="T613" s="125"/>
      <c r="U613" s="126">
        <f t="shared" si="86"/>
        <v>474</v>
      </c>
      <c r="V613" s="127">
        <f t="shared" si="74"/>
        <v>45291</v>
      </c>
      <c r="W613" s="128">
        <f>VLOOKUP(V613,IPC!$B$9:$D$855,3,2)</f>
        <v>137.72</v>
      </c>
      <c r="X613" s="128">
        <f>VLOOKUP(O613,IPC!$B$9:$D$855,3,1)</f>
        <v>122.63</v>
      </c>
      <c r="Z613" s="67" t="s">
        <v>2043</v>
      </c>
    </row>
    <row r="614" spans="1:26" s="67" customFormat="1" hidden="1" x14ac:dyDescent="0.25">
      <c r="A614" s="67" t="s">
        <v>76</v>
      </c>
      <c r="B614" s="134" t="s">
        <v>42</v>
      </c>
      <c r="C614" s="224">
        <v>42</v>
      </c>
      <c r="D614" s="296" t="s">
        <v>474</v>
      </c>
      <c r="E614" s="288">
        <v>900308070</v>
      </c>
      <c r="F614" s="83" t="s">
        <v>538</v>
      </c>
      <c r="G614" s="121" t="s">
        <v>239</v>
      </c>
      <c r="H614" s="121" t="s">
        <v>601</v>
      </c>
      <c r="I614" s="69" t="s">
        <v>248</v>
      </c>
      <c r="J614" s="77" t="s">
        <v>217</v>
      </c>
      <c r="K614" s="121" t="s">
        <v>988</v>
      </c>
      <c r="L614" s="87">
        <v>12504</v>
      </c>
      <c r="M614" s="72">
        <v>1778903.95</v>
      </c>
      <c r="N614" s="66">
        <f t="shared" si="82"/>
        <v>1778903.95</v>
      </c>
      <c r="O614" s="137">
        <v>44817</v>
      </c>
      <c r="P614" s="72">
        <f t="shared" si="83"/>
        <v>1997804</v>
      </c>
      <c r="Q614" s="72">
        <f t="shared" si="84"/>
        <v>1997804</v>
      </c>
      <c r="R614" s="129">
        <f t="shared" si="85"/>
        <v>1997804</v>
      </c>
      <c r="S614" s="204" t="e">
        <f t="shared" si="76"/>
        <v>#REF!</v>
      </c>
      <c r="T614" s="125"/>
      <c r="U614" s="126">
        <f t="shared" si="86"/>
        <v>474</v>
      </c>
      <c r="V614" s="127">
        <f t="shared" si="74"/>
        <v>45291</v>
      </c>
      <c r="W614" s="128">
        <f>VLOOKUP(V614,IPC!$B$9:$D$855,3,2)</f>
        <v>137.72</v>
      </c>
      <c r="X614" s="128">
        <f>VLOOKUP(O614,IPC!$B$9:$D$855,3,1)</f>
        <v>122.63</v>
      </c>
      <c r="Z614" s="67" t="s">
        <v>2043</v>
      </c>
    </row>
    <row r="615" spans="1:26" s="67" customFormat="1" hidden="1" x14ac:dyDescent="0.25">
      <c r="A615" s="67" t="s">
        <v>76</v>
      </c>
      <c r="B615" s="134" t="s">
        <v>42</v>
      </c>
      <c r="C615" s="224">
        <v>42</v>
      </c>
      <c r="D615" s="296" t="s">
        <v>474</v>
      </c>
      <c r="E615" s="288">
        <v>900308070</v>
      </c>
      <c r="F615" s="83" t="s">
        <v>538</v>
      </c>
      <c r="G615" s="121" t="s">
        <v>239</v>
      </c>
      <c r="H615" s="121" t="s">
        <v>601</v>
      </c>
      <c r="I615" s="69" t="s">
        <v>248</v>
      </c>
      <c r="J615" s="77" t="s">
        <v>217</v>
      </c>
      <c r="K615" s="121" t="s">
        <v>989</v>
      </c>
      <c r="L615" s="87">
        <v>12584</v>
      </c>
      <c r="M615" s="72">
        <v>205263</v>
      </c>
      <c r="N615" s="66">
        <f t="shared" si="82"/>
        <v>205263</v>
      </c>
      <c r="O615" s="137">
        <v>44825</v>
      </c>
      <c r="P615" s="72">
        <f t="shared" si="83"/>
        <v>230521</v>
      </c>
      <c r="Q615" s="72">
        <f t="shared" si="84"/>
        <v>230521</v>
      </c>
      <c r="R615" s="129">
        <f t="shared" si="85"/>
        <v>230521</v>
      </c>
      <c r="S615" s="204" t="e">
        <f t="shared" si="76"/>
        <v>#REF!</v>
      </c>
      <c r="T615" s="125"/>
      <c r="U615" s="126">
        <f t="shared" si="86"/>
        <v>466</v>
      </c>
      <c r="V615" s="127">
        <f t="shared" si="74"/>
        <v>45291</v>
      </c>
      <c r="W615" s="128">
        <f>VLOOKUP(V615,IPC!$B$9:$D$855,3,2)</f>
        <v>137.72</v>
      </c>
      <c r="X615" s="128">
        <f>VLOOKUP(O615,IPC!$B$9:$D$855,3,1)</f>
        <v>122.63</v>
      </c>
      <c r="Z615" s="67" t="s">
        <v>2013</v>
      </c>
    </row>
    <row r="616" spans="1:26" s="67" customFormat="1" hidden="1" x14ac:dyDescent="0.25">
      <c r="A616" s="67" t="s">
        <v>76</v>
      </c>
      <c r="B616" s="134" t="s">
        <v>42</v>
      </c>
      <c r="C616" s="224">
        <v>42</v>
      </c>
      <c r="D616" s="296" t="s">
        <v>474</v>
      </c>
      <c r="E616" s="288">
        <v>900308070</v>
      </c>
      <c r="F616" s="83" t="s">
        <v>538</v>
      </c>
      <c r="G616" s="121" t="s">
        <v>239</v>
      </c>
      <c r="H616" s="121" t="s">
        <v>601</v>
      </c>
      <c r="I616" s="69" t="s">
        <v>248</v>
      </c>
      <c r="J616" s="77" t="s">
        <v>217</v>
      </c>
      <c r="K616" s="121" t="s">
        <v>990</v>
      </c>
      <c r="L616" s="87">
        <v>12736</v>
      </c>
      <c r="M616" s="72">
        <v>410526</v>
      </c>
      <c r="N616" s="66">
        <f t="shared" si="82"/>
        <v>410526</v>
      </c>
      <c r="O616" s="137">
        <v>44843</v>
      </c>
      <c r="P616" s="72">
        <f t="shared" si="83"/>
        <v>457758</v>
      </c>
      <c r="Q616" s="72">
        <f t="shared" si="84"/>
        <v>457758</v>
      </c>
      <c r="R616" s="129">
        <f t="shared" si="85"/>
        <v>457758</v>
      </c>
      <c r="S616" s="204" t="e">
        <f t="shared" si="76"/>
        <v>#REF!</v>
      </c>
      <c r="T616" s="125"/>
      <c r="U616" s="126">
        <f t="shared" si="86"/>
        <v>448</v>
      </c>
      <c r="V616" s="127">
        <f t="shared" si="74"/>
        <v>45291</v>
      </c>
      <c r="W616" s="128">
        <f>VLOOKUP(V616,IPC!$B$9:$D$855,3,2)</f>
        <v>137.72</v>
      </c>
      <c r="X616" s="128">
        <f>VLOOKUP(O616,IPC!$B$9:$D$855,3,1)</f>
        <v>123.51</v>
      </c>
      <c r="Z616" s="67" t="s">
        <v>2015</v>
      </c>
    </row>
    <row r="617" spans="1:26" s="67" customFormat="1" hidden="1" x14ac:dyDescent="0.25">
      <c r="A617" s="67" t="s">
        <v>76</v>
      </c>
      <c r="B617" s="134" t="s">
        <v>42</v>
      </c>
      <c r="C617" s="224">
        <v>42</v>
      </c>
      <c r="D617" s="296" t="s">
        <v>474</v>
      </c>
      <c r="E617" s="288">
        <v>900308070</v>
      </c>
      <c r="F617" s="83" t="s">
        <v>538</v>
      </c>
      <c r="G617" s="121" t="s">
        <v>239</v>
      </c>
      <c r="H617" s="121" t="s">
        <v>601</v>
      </c>
      <c r="I617" s="69" t="s">
        <v>248</v>
      </c>
      <c r="J617" s="77" t="s">
        <v>217</v>
      </c>
      <c r="K617" s="121" t="s">
        <v>991</v>
      </c>
      <c r="L617" s="87">
        <v>12751</v>
      </c>
      <c r="M617" s="72">
        <v>410526</v>
      </c>
      <c r="N617" s="66">
        <f t="shared" si="82"/>
        <v>410526</v>
      </c>
      <c r="O617" s="137">
        <v>44844</v>
      </c>
      <c r="P617" s="72">
        <f t="shared" si="83"/>
        <v>457758</v>
      </c>
      <c r="Q617" s="72">
        <f t="shared" si="84"/>
        <v>457758</v>
      </c>
      <c r="R617" s="129">
        <f t="shared" si="85"/>
        <v>457758</v>
      </c>
      <c r="S617" s="204" t="e">
        <f t="shared" si="76"/>
        <v>#REF!</v>
      </c>
      <c r="T617" s="125"/>
      <c r="U617" s="126">
        <f t="shared" si="86"/>
        <v>447</v>
      </c>
      <c r="V617" s="127">
        <f t="shared" si="74"/>
        <v>45291</v>
      </c>
      <c r="W617" s="128">
        <f>VLOOKUP(V617,IPC!$B$9:$D$855,3,2)</f>
        <v>137.72</v>
      </c>
      <c r="X617" s="128">
        <f>VLOOKUP(O617,IPC!$B$9:$D$855,3,1)</f>
        <v>123.51</v>
      </c>
      <c r="Z617" s="67" t="s">
        <v>1988</v>
      </c>
    </row>
    <row r="618" spans="1:26" s="67" customFormat="1" hidden="1" x14ac:dyDescent="0.25">
      <c r="A618" s="67" t="s">
        <v>76</v>
      </c>
      <c r="B618" s="134" t="s">
        <v>42</v>
      </c>
      <c r="C618" s="224">
        <v>42</v>
      </c>
      <c r="D618" s="296" t="s">
        <v>474</v>
      </c>
      <c r="E618" s="288">
        <v>900308070</v>
      </c>
      <c r="F618" s="83" t="s">
        <v>538</v>
      </c>
      <c r="G618" s="121" t="s">
        <v>239</v>
      </c>
      <c r="H618" s="121" t="s">
        <v>601</v>
      </c>
      <c r="I618" s="69" t="s">
        <v>248</v>
      </c>
      <c r="J618" s="77" t="s">
        <v>217</v>
      </c>
      <c r="K618" s="121" t="s">
        <v>992</v>
      </c>
      <c r="L618" s="87">
        <v>12779</v>
      </c>
      <c r="M618" s="72">
        <v>1781925.66</v>
      </c>
      <c r="N618" s="66">
        <f t="shared" si="82"/>
        <v>1781925.66</v>
      </c>
      <c r="O618" s="137">
        <v>44846</v>
      </c>
      <c r="P618" s="72">
        <f t="shared" si="83"/>
        <v>1986939</v>
      </c>
      <c r="Q618" s="72">
        <f t="shared" si="84"/>
        <v>1986939</v>
      </c>
      <c r="R618" s="129">
        <f t="shared" si="85"/>
        <v>1986939</v>
      </c>
      <c r="S618" s="204" t="e">
        <f t="shared" si="76"/>
        <v>#REF!</v>
      </c>
      <c r="T618" s="125"/>
      <c r="U618" s="126">
        <f t="shared" si="86"/>
        <v>445</v>
      </c>
      <c r="V618" s="127">
        <f t="shared" si="74"/>
        <v>45291</v>
      </c>
      <c r="W618" s="128">
        <f>VLOOKUP(V618,IPC!$B$9:$D$855,3,2)</f>
        <v>137.72</v>
      </c>
      <c r="X618" s="128">
        <f>VLOOKUP(O618,IPC!$B$9:$D$855,3,1)</f>
        <v>123.51</v>
      </c>
      <c r="Z618" s="67" t="s">
        <v>2073</v>
      </c>
    </row>
    <row r="619" spans="1:26" s="67" customFormat="1" hidden="1" x14ac:dyDescent="0.25">
      <c r="A619" s="67" t="s">
        <v>76</v>
      </c>
      <c r="B619" s="134" t="s">
        <v>42</v>
      </c>
      <c r="C619" s="224">
        <v>42</v>
      </c>
      <c r="D619" s="296" t="s">
        <v>474</v>
      </c>
      <c r="E619" s="288">
        <v>900308070</v>
      </c>
      <c r="F619" s="83" t="s">
        <v>538</v>
      </c>
      <c r="G619" s="121" t="s">
        <v>239</v>
      </c>
      <c r="H619" s="121" t="s">
        <v>601</v>
      </c>
      <c r="I619" s="69" t="s">
        <v>248</v>
      </c>
      <c r="J619" s="77" t="s">
        <v>217</v>
      </c>
      <c r="K619" s="121" t="s">
        <v>993</v>
      </c>
      <c r="L619" s="87">
        <v>12780</v>
      </c>
      <c r="M619" s="72">
        <v>65263</v>
      </c>
      <c r="N619" s="66">
        <f t="shared" si="82"/>
        <v>65263</v>
      </c>
      <c r="O619" s="137">
        <v>44846</v>
      </c>
      <c r="P619" s="72">
        <f t="shared" si="83"/>
        <v>72772</v>
      </c>
      <c r="Q619" s="72">
        <f t="shared" si="84"/>
        <v>72772</v>
      </c>
      <c r="R619" s="129">
        <f t="shared" si="85"/>
        <v>72772</v>
      </c>
      <c r="S619" s="204" t="e">
        <f t="shared" si="76"/>
        <v>#REF!</v>
      </c>
      <c r="T619" s="125"/>
      <c r="U619" s="126">
        <f t="shared" si="86"/>
        <v>445</v>
      </c>
      <c r="V619" s="127">
        <f t="shared" si="74"/>
        <v>45291</v>
      </c>
      <c r="W619" s="128">
        <f>VLOOKUP(V619,IPC!$B$9:$D$855,3,2)</f>
        <v>137.72</v>
      </c>
      <c r="X619" s="128">
        <f>VLOOKUP(O619,IPC!$B$9:$D$855,3,1)</f>
        <v>123.51</v>
      </c>
      <c r="Z619" s="67" t="s">
        <v>2073</v>
      </c>
    </row>
    <row r="620" spans="1:26" s="67" customFormat="1" hidden="1" x14ac:dyDescent="0.25">
      <c r="A620" s="67" t="s">
        <v>76</v>
      </c>
      <c r="B620" s="134" t="s">
        <v>42</v>
      </c>
      <c r="C620" s="224">
        <v>42</v>
      </c>
      <c r="D620" s="296" t="s">
        <v>474</v>
      </c>
      <c r="E620" s="288">
        <v>900308070</v>
      </c>
      <c r="F620" s="83" t="s">
        <v>538</v>
      </c>
      <c r="G620" s="121" t="s">
        <v>239</v>
      </c>
      <c r="H620" s="121" t="s">
        <v>601</v>
      </c>
      <c r="I620" s="69" t="s">
        <v>248</v>
      </c>
      <c r="J620" s="77" t="s">
        <v>217</v>
      </c>
      <c r="K620" s="121" t="s">
        <v>994</v>
      </c>
      <c r="L620" s="87">
        <v>12821</v>
      </c>
      <c r="M620" s="72">
        <v>2809466.53</v>
      </c>
      <c r="N620" s="66">
        <f t="shared" si="82"/>
        <v>2809466.53</v>
      </c>
      <c r="O620" s="137">
        <v>44850</v>
      </c>
      <c r="P620" s="72">
        <f t="shared" si="83"/>
        <v>3132700</v>
      </c>
      <c r="Q620" s="72">
        <f t="shared" si="84"/>
        <v>3132700</v>
      </c>
      <c r="R620" s="129">
        <f t="shared" si="85"/>
        <v>3132700</v>
      </c>
      <c r="S620" s="204" t="e">
        <f t="shared" si="76"/>
        <v>#REF!</v>
      </c>
      <c r="T620" s="125"/>
      <c r="U620" s="126">
        <f t="shared" si="86"/>
        <v>441</v>
      </c>
      <c r="V620" s="127">
        <f t="shared" si="74"/>
        <v>45291</v>
      </c>
      <c r="W620" s="128">
        <f>VLOOKUP(V620,IPC!$B$9:$D$855,3,2)</f>
        <v>137.72</v>
      </c>
      <c r="X620" s="128">
        <f>VLOOKUP(O620,IPC!$B$9:$D$855,3,1)</f>
        <v>123.51</v>
      </c>
      <c r="Z620" s="67" t="s">
        <v>2144</v>
      </c>
    </row>
    <row r="621" spans="1:26" s="67" customFormat="1" hidden="1" x14ac:dyDescent="0.25">
      <c r="A621" s="67" t="s">
        <v>76</v>
      </c>
      <c r="B621" s="134" t="s">
        <v>42</v>
      </c>
      <c r="C621" s="224">
        <v>42</v>
      </c>
      <c r="D621" s="296" t="s">
        <v>474</v>
      </c>
      <c r="E621" s="288">
        <v>900308070</v>
      </c>
      <c r="F621" s="83" t="s">
        <v>538</v>
      </c>
      <c r="G621" s="121" t="s">
        <v>239</v>
      </c>
      <c r="H621" s="121" t="s">
        <v>601</v>
      </c>
      <c r="I621" s="69" t="s">
        <v>248</v>
      </c>
      <c r="J621" s="77" t="s">
        <v>217</v>
      </c>
      <c r="K621" s="121" t="s">
        <v>995</v>
      </c>
      <c r="L621" s="87">
        <v>12838</v>
      </c>
      <c r="M621" s="72">
        <v>1979579.69</v>
      </c>
      <c r="N621" s="66">
        <f t="shared" si="82"/>
        <v>1979579.69</v>
      </c>
      <c r="O621" s="137">
        <v>44851</v>
      </c>
      <c r="P621" s="72">
        <f t="shared" si="83"/>
        <v>2207333</v>
      </c>
      <c r="Q621" s="72">
        <f t="shared" si="84"/>
        <v>2207333</v>
      </c>
      <c r="R621" s="129">
        <f t="shared" si="85"/>
        <v>2207333</v>
      </c>
      <c r="S621" s="204" t="e">
        <f t="shared" si="76"/>
        <v>#REF!</v>
      </c>
      <c r="T621" s="125"/>
      <c r="U621" s="126">
        <f t="shared" si="86"/>
        <v>440</v>
      </c>
      <c r="V621" s="127">
        <f t="shared" si="74"/>
        <v>45291</v>
      </c>
      <c r="W621" s="128">
        <f>VLOOKUP(V621,IPC!$B$9:$D$855,3,2)</f>
        <v>137.72</v>
      </c>
      <c r="X621" s="128">
        <f>VLOOKUP(O621,IPC!$B$9:$D$855,3,1)</f>
        <v>123.51</v>
      </c>
      <c r="Z621" s="67" t="s">
        <v>2074</v>
      </c>
    </row>
    <row r="622" spans="1:26" s="67" customFormat="1" hidden="1" x14ac:dyDescent="0.25">
      <c r="A622" s="67" t="s">
        <v>76</v>
      </c>
      <c r="B622" s="134" t="s">
        <v>42</v>
      </c>
      <c r="C622" s="224">
        <v>42</v>
      </c>
      <c r="D622" s="296" t="s">
        <v>474</v>
      </c>
      <c r="E622" s="288">
        <v>900308070</v>
      </c>
      <c r="F622" s="83" t="s">
        <v>538</v>
      </c>
      <c r="G622" s="121" t="s">
        <v>239</v>
      </c>
      <c r="H622" s="121" t="s">
        <v>601</v>
      </c>
      <c r="I622" s="69" t="s">
        <v>248</v>
      </c>
      <c r="J622" s="77" t="s">
        <v>217</v>
      </c>
      <c r="K622" s="121" t="s">
        <v>996</v>
      </c>
      <c r="L622" s="87">
        <v>12960</v>
      </c>
      <c r="M622" s="72">
        <v>3590275.24</v>
      </c>
      <c r="N622" s="66">
        <f t="shared" si="82"/>
        <v>3590275.24</v>
      </c>
      <c r="O622" s="137">
        <v>44864</v>
      </c>
      <c r="P622" s="72">
        <f t="shared" si="83"/>
        <v>4003341</v>
      </c>
      <c r="Q622" s="72">
        <f t="shared" si="84"/>
        <v>4003341</v>
      </c>
      <c r="R622" s="129">
        <f t="shared" si="85"/>
        <v>4003341</v>
      </c>
      <c r="S622" s="204" t="e">
        <f t="shared" si="76"/>
        <v>#REF!</v>
      </c>
      <c r="T622" s="125"/>
      <c r="U622" s="126">
        <f t="shared" si="86"/>
        <v>427</v>
      </c>
      <c r="V622" s="127">
        <f t="shared" si="74"/>
        <v>45291</v>
      </c>
      <c r="W622" s="128">
        <f>VLOOKUP(V622,IPC!$B$9:$D$855,3,2)</f>
        <v>137.72</v>
      </c>
      <c r="X622" s="128">
        <f>VLOOKUP(O622,IPC!$B$9:$D$855,3,1)</f>
        <v>123.51</v>
      </c>
      <c r="Z622" s="67" t="s">
        <v>2016</v>
      </c>
    </row>
    <row r="623" spans="1:26" s="67" customFormat="1" hidden="1" x14ac:dyDescent="0.25">
      <c r="A623" s="67" t="s">
        <v>76</v>
      </c>
      <c r="B623" s="134" t="s">
        <v>42</v>
      </c>
      <c r="C623" s="224">
        <v>42</v>
      </c>
      <c r="D623" s="296" t="s">
        <v>474</v>
      </c>
      <c r="E623" s="288">
        <v>900308070</v>
      </c>
      <c r="F623" s="83" t="s">
        <v>538</v>
      </c>
      <c r="G623" s="121" t="s">
        <v>239</v>
      </c>
      <c r="H623" s="121" t="s">
        <v>601</v>
      </c>
      <c r="I623" s="69" t="s">
        <v>248</v>
      </c>
      <c r="J623" s="77" t="s">
        <v>217</v>
      </c>
      <c r="K623" s="121" t="s">
        <v>997</v>
      </c>
      <c r="L623" s="87">
        <v>12961</v>
      </c>
      <c r="M623" s="72">
        <v>54737</v>
      </c>
      <c r="N623" s="66">
        <f t="shared" si="82"/>
        <v>54737</v>
      </c>
      <c r="O623" s="137">
        <v>44864</v>
      </c>
      <c r="P623" s="72">
        <f t="shared" si="83"/>
        <v>61035</v>
      </c>
      <c r="Q623" s="72">
        <f t="shared" si="84"/>
        <v>61035</v>
      </c>
      <c r="R623" s="129">
        <f t="shared" si="85"/>
        <v>61035</v>
      </c>
      <c r="S623" s="204" t="e">
        <f t="shared" si="76"/>
        <v>#REF!</v>
      </c>
      <c r="T623" s="125"/>
      <c r="U623" s="126">
        <f t="shared" si="86"/>
        <v>427</v>
      </c>
      <c r="V623" s="127">
        <f t="shared" si="74"/>
        <v>45291</v>
      </c>
      <c r="W623" s="128">
        <f>VLOOKUP(V623,IPC!$B$9:$D$855,3,2)</f>
        <v>137.72</v>
      </c>
      <c r="X623" s="128">
        <f>VLOOKUP(O623,IPC!$B$9:$D$855,3,1)</f>
        <v>123.51</v>
      </c>
      <c r="Z623" s="67" t="s">
        <v>2016</v>
      </c>
    </row>
    <row r="624" spans="1:26" s="67" customFormat="1" hidden="1" x14ac:dyDescent="0.25">
      <c r="A624" s="67" t="s">
        <v>76</v>
      </c>
      <c r="B624" s="134" t="s">
        <v>42</v>
      </c>
      <c r="C624" s="224">
        <v>42</v>
      </c>
      <c r="D624" s="296" t="s">
        <v>474</v>
      </c>
      <c r="E624" s="288">
        <v>900308070</v>
      </c>
      <c r="F624" s="83" t="s">
        <v>538</v>
      </c>
      <c r="G624" s="121" t="s">
        <v>239</v>
      </c>
      <c r="H624" s="121" t="s">
        <v>601</v>
      </c>
      <c r="I624" s="69" t="s">
        <v>248</v>
      </c>
      <c r="J624" s="77" t="s">
        <v>217</v>
      </c>
      <c r="K624" s="121" t="s">
        <v>998</v>
      </c>
      <c r="L624" s="87">
        <v>13057</v>
      </c>
      <c r="M624" s="72">
        <v>205263</v>
      </c>
      <c r="N624" s="66">
        <f t="shared" si="82"/>
        <v>205263</v>
      </c>
      <c r="O624" s="137">
        <v>44871</v>
      </c>
      <c r="P624" s="72">
        <f t="shared" si="83"/>
        <v>227132</v>
      </c>
      <c r="Q624" s="72">
        <f t="shared" si="84"/>
        <v>227132</v>
      </c>
      <c r="R624" s="129">
        <f t="shared" si="85"/>
        <v>227132</v>
      </c>
      <c r="S624" s="204" t="e">
        <f t="shared" si="76"/>
        <v>#REF!</v>
      </c>
      <c r="T624" s="125"/>
      <c r="U624" s="126">
        <f t="shared" si="86"/>
        <v>420</v>
      </c>
      <c r="V624" s="127">
        <f t="shared" si="74"/>
        <v>45291</v>
      </c>
      <c r="W624" s="128">
        <f>VLOOKUP(V624,IPC!$B$9:$D$855,3,2)</f>
        <v>137.72</v>
      </c>
      <c r="X624" s="128">
        <f>VLOOKUP(O624,IPC!$B$9:$D$855,3,1)</f>
        <v>124.46</v>
      </c>
      <c r="Z624" s="67" t="s">
        <v>2077</v>
      </c>
    </row>
    <row r="625" spans="1:26" s="67" customFormat="1" hidden="1" x14ac:dyDescent="0.25">
      <c r="A625" s="67" t="s">
        <v>76</v>
      </c>
      <c r="B625" s="134" t="s">
        <v>42</v>
      </c>
      <c r="C625" s="224">
        <v>42</v>
      </c>
      <c r="D625" s="296" t="s">
        <v>474</v>
      </c>
      <c r="E625" s="288">
        <v>900308070</v>
      </c>
      <c r="F625" s="83" t="s">
        <v>538</v>
      </c>
      <c r="G625" s="121" t="s">
        <v>239</v>
      </c>
      <c r="H625" s="121" t="s">
        <v>601</v>
      </c>
      <c r="I625" s="69" t="s">
        <v>248</v>
      </c>
      <c r="J625" s="77" t="s">
        <v>217</v>
      </c>
      <c r="K625" s="121" t="s">
        <v>999</v>
      </c>
      <c r="L625" s="87">
        <v>13058</v>
      </c>
      <c r="M625" s="72">
        <v>465264</v>
      </c>
      <c r="N625" s="66">
        <f t="shared" si="82"/>
        <v>465264</v>
      </c>
      <c r="O625" s="137">
        <v>44871</v>
      </c>
      <c r="P625" s="72">
        <f t="shared" si="83"/>
        <v>514833</v>
      </c>
      <c r="Q625" s="72">
        <f t="shared" si="84"/>
        <v>514833</v>
      </c>
      <c r="R625" s="129">
        <f t="shared" si="85"/>
        <v>514833</v>
      </c>
      <c r="S625" s="204" t="e">
        <f t="shared" si="76"/>
        <v>#REF!</v>
      </c>
      <c r="T625" s="125"/>
      <c r="U625" s="126">
        <f t="shared" si="86"/>
        <v>420</v>
      </c>
      <c r="V625" s="127">
        <f t="shared" si="74"/>
        <v>45291</v>
      </c>
      <c r="W625" s="128">
        <f>VLOOKUP(V625,IPC!$B$9:$D$855,3,2)</f>
        <v>137.72</v>
      </c>
      <c r="X625" s="128">
        <f>VLOOKUP(O625,IPC!$B$9:$D$855,3,1)</f>
        <v>124.46</v>
      </c>
      <c r="Z625" s="67" t="s">
        <v>2077</v>
      </c>
    </row>
    <row r="626" spans="1:26" s="67" customFormat="1" hidden="1" x14ac:dyDescent="0.25">
      <c r="A626" s="67" t="s">
        <v>76</v>
      </c>
      <c r="B626" s="134" t="s">
        <v>42</v>
      </c>
      <c r="C626" s="224">
        <v>42</v>
      </c>
      <c r="D626" s="296" t="s">
        <v>474</v>
      </c>
      <c r="E626" s="288">
        <v>900308070</v>
      </c>
      <c r="F626" s="83" t="s">
        <v>538</v>
      </c>
      <c r="G626" s="121" t="s">
        <v>239</v>
      </c>
      <c r="H626" s="121" t="s">
        <v>601</v>
      </c>
      <c r="I626" s="69" t="s">
        <v>248</v>
      </c>
      <c r="J626" s="77" t="s">
        <v>217</v>
      </c>
      <c r="K626" s="121" t="s">
        <v>1000</v>
      </c>
      <c r="L626" s="87">
        <v>13059</v>
      </c>
      <c r="M626" s="72">
        <v>167344.94</v>
      </c>
      <c r="N626" s="66">
        <f t="shared" si="82"/>
        <v>167344.94</v>
      </c>
      <c r="O626" s="137">
        <v>44871</v>
      </c>
      <c r="P626" s="72">
        <f t="shared" si="83"/>
        <v>185174</v>
      </c>
      <c r="Q626" s="72">
        <f t="shared" si="84"/>
        <v>185174</v>
      </c>
      <c r="R626" s="129">
        <f t="shared" si="85"/>
        <v>185174</v>
      </c>
      <c r="S626" s="204" t="e">
        <f t="shared" si="76"/>
        <v>#REF!</v>
      </c>
      <c r="T626" s="125"/>
      <c r="U626" s="126">
        <f t="shared" si="86"/>
        <v>420</v>
      </c>
      <c r="V626" s="127">
        <f t="shared" si="74"/>
        <v>45291</v>
      </c>
      <c r="W626" s="128">
        <f>VLOOKUP(V626,IPC!$B$9:$D$855,3,2)</f>
        <v>137.72</v>
      </c>
      <c r="X626" s="128">
        <f>VLOOKUP(O626,IPC!$B$9:$D$855,3,1)</f>
        <v>124.46</v>
      </c>
      <c r="Z626" s="67" t="s">
        <v>2077</v>
      </c>
    </row>
    <row r="627" spans="1:26" s="67" customFormat="1" hidden="1" x14ac:dyDescent="0.25">
      <c r="A627" s="67" t="s">
        <v>76</v>
      </c>
      <c r="B627" s="134" t="s">
        <v>42</v>
      </c>
      <c r="C627" s="224">
        <v>42</v>
      </c>
      <c r="D627" s="296" t="s">
        <v>474</v>
      </c>
      <c r="E627" s="288">
        <v>900308070</v>
      </c>
      <c r="F627" s="83" t="s">
        <v>538</v>
      </c>
      <c r="G627" s="121" t="s">
        <v>239</v>
      </c>
      <c r="H627" s="121" t="s">
        <v>601</v>
      </c>
      <c r="I627" s="69" t="s">
        <v>248</v>
      </c>
      <c r="J627" s="77" t="s">
        <v>217</v>
      </c>
      <c r="K627" s="121" t="s">
        <v>1001</v>
      </c>
      <c r="L627" s="87">
        <v>13125</v>
      </c>
      <c r="M627" s="72">
        <v>1671078.43</v>
      </c>
      <c r="N627" s="66">
        <f t="shared" si="82"/>
        <v>1671078.43</v>
      </c>
      <c r="O627" s="137">
        <v>44879</v>
      </c>
      <c r="P627" s="72">
        <f t="shared" si="83"/>
        <v>1849116</v>
      </c>
      <c r="Q627" s="72">
        <f t="shared" si="84"/>
        <v>1849116</v>
      </c>
      <c r="R627" s="129">
        <f t="shared" si="85"/>
        <v>1849116</v>
      </c>
      <c r="S627" s="204" t="e">
        <f t="shared" ref="S627:S690" si="87">+R627/$R$848</f>
        <v>#REF!</v>
      </c>
      <c r="T627" s="125"/>
      <c r="U627" s="126">
        <f t="shared" si="86"/>
        <v>412</v>
      </c>
      <c r="V627" s="127">
        <f t="shared" si="74"/>
        <v>45291</v>
      </c>
      <c r="W627" s="128">
        <f>VLOOKUP(V627,IPC!$B$9:$D$855,3,2)</f>
        <v>137.72</v>
      </c>
      <c r="X627" s="128">
        <f>VLOOKUP(O627,IPC!$B$9:$D$855,3,1)</f>
        <v>124.46</v>
      </c>
      <c r="Z627" s="67" t="s">
        <v>2081</v>
      </c>
    </row>
    <row r="628" spans="1:26" s="67" customFormat="1" hidden="1" x14ac:dyDescent="0.25">
      <c r="A628" s="67" t="s">
        <v>76</v>
      </c>
      <c r="B628" s="134" t="s">
        <v>42</v>
      </c>
      <c r="C628" s="224">
        <v>42</v>
      </c>
      <c r="D628" s="296" t="s">
        <v>474</v>
      </c>
      <c r="E628" s="288">
        <v>900308070</v>
      </c>
      <c r="F628" s="83" t="s">
        <v>538</v>
      </c>
      <c r="G628" s="121" t="s">
        <v>239</v>
      </c>
      <c r="H628" s="121" t="s">
        <v>601</v>
      </c>
      <c r="I628" s="69" t="s">
        <v>248</v>
      </c>
      <c r="J628" s="77" t="s">
        <v>217</v>
      </c>
      <c r="K628" s="121" t="s">
        <v>1002</v>
      </c>
      <c r="L628" s="87">
        <v>13313</v>
      </c>
      <c r="M628" s="72">
        <v>1608073.53</v>
      </c>
      <c r="N628" s="66">
        <f t="shared" si="82"/>
        <v>1608073.53</v>
      </c>
      <c r="O628" s="137">
        <v>44896</v>
      </c>
      <c r="P628" s="72">
        <f t="shared" si="83"/>
        <v>1757232</v>
      </c>
      <c r="Q628" s="72">
        <f t="shared" si="84"/>
        <v>1757232</v>
      </c>
      <c r="R628" s="129">
        <f t="shared" si="85"/>
        <v>1757232</v>
      </c>
      <c r="S628" s="204" t="e">
        <f t="shared" si="87"/>
        <v>#REF!</v>
      </c>
      <c r="T628" s="125"/>
      <c r="U628" s="126">
        <f t="shared" si="86"/>
        <v>395</v>
      </c>
      <c r="V628" s="127">
        <f t="shared" si="74"/>
        <v>45291</v>
      </c>
      <c r="W628" s="128">
        <f>VLOOKUP(V628,IPC!$B$9:$D$855,3,2)</f>
        <v>137.72</v>
      </c>
      <c r="X628" s="128">
        <f>VLOOKUP(O628,IPC!$B$9:$D$855,3,1)</f>
        <v>126.03</v>
      </c>
      <c r="Z628" s="67" t="s">
        <v>2082</v>
      </c>
    </row>
    <row r="629" spans="1:26" s="67" customFormat="1" hidden="1" x14ac:dyDescent="0.25">
      <c r="A629" s="67" t="s">
        <v>76</v>
      </c>
      <c r="B629" s="134" t="s">
        <v>42</v>
      </c>
      <c r="C629" s="224">
        <v>42</v>
      </c>
      <c r="D629" s="296" t="s">
        <v>474</v>
      </c>
      <c r="E629" s="288">
        <v>900308070</v>
      </c>
      <c r="F629" s="83" t="s">
        <v>538</v>
      </c>
      <c r="G629" s="121" t="s">
        <v>239</v>
      </c>
      <c r="H629" s="121" t="s">
        <v>601</v>
      </c>
      <c r="I629" s="69" t="s">
        <v>248</v>
      </c>
      <c r="J629" s="77" t="s">
        <v>217</v>
      </c>
      <c r="K629" s="121" t="s">
        <v>1003</v>
      </c>
      <c r="L629" s="87">
        <v>13314</v>
      </c>
      <c r="M629" s="72">
        <v>111690</v>
      </c>
      <c r="N629" s="66">
        <f t="shared" si="82"/>
        <v>111690</v>
      </c>
      <c r="O629" s="137">
        <v>44896</v>
      </c>
      <c r="P629" s="72">
        <f t="shared" si="83"/>
        <v>122050</v>
      </c>
      <c r="Q629" s="72">
        <f t="shared" si="84"/>
        <v>122050</v>
      </c>
      <c r="R629" s="129">
        <f t="shared" si="85"/>
        <v>122050</v>
      </c>
      <c r="S629" s="204" t="e">
        <f t="shared" si="87"/>
        <v>#REF!</v>
      </c>
      <c r="T629" s="125"/>
      <c r="U629" s="126">
        <f t="shared" si="86"/>
        <v>395</v>
      </c>
      <c r="V629" s="127">
        <f t="shared" si="74"/>
        <v>45291</v>
      </c>
      <c r="W629" s="128">
        <f>VLOOKUP(V629,IPC!$B$9:$D$855,3,2)</f>
        <v>137.72</v>
      </c>
      <c r="X629" s="128">
        <f>VLOOKUP(O629,IPC!$B$9:$D$855,3,1)</f>
        <v>126.03</v>
      </c>
      <c r="Z629" s="67" t="s">
        <v>2082</v>
      </c>
    </row>
    <row r="630" spans="1:26" s="67" customFormat="1" hidden="1" x14ac:dyDescent="0.25">
      <c r="A630" s="67" t="s">
        <v>76</v>
      </c>
      <c r="B630" s="134" t="s">
        <v>42</v>
      </c>
      <c r="C630" s="224">
        <v>42</v>
      </c>
      <c r="D630" s="296" t="s">
        <v>474</v>
      </c>
      <c r="E630" s="288">
        <v>900308070</v>
      </c>
      <c r="F630" s="83" t="s">
        <v>538</v>
      </c>
      <c r="G630" s="121" t="s">
        <v>239</v>
      </c>
      <c r="H630" s="121" t="s">
        <v>601</v>
      </c>
      <c r="I630" s="69" t="s">
        <v>248</v>
      </c>
      <c r="J630" s="77" t="s">
        <v>217</v>
      </c>
      <c r="K630" s="121" t="s">
        <v>1004</v>
      </c>
      <c r="L630" s="87">
        <v>13315</v>
      </c>
      <c r="M630" s="72">
        <v>1500248.01</v>
      </c>
      <c r="N630" s="66">
        <f t="shared" si="82"/>
        <v>1500248.01</v>
      </c>
      <c r="O630" s="137">
        <v>44896</v>
      </c>
      <c r="P630" s="72">
        <f t="shared" si="83"/>
        <v>1639405</v>
      </c>
      <c r="Q630" s="72">
        <f t="shared" si="84"/>
        <v>1639405</v>
      </c>
      <c r="R630" s="129">
        <f t="shared" si="85"/>
        <v>1639405</v>
      </c>
      <c r="S630" s="204" t="e">
        <f t="shared" si="87"/>
        <v>#REF!</v>
      </c>
      <c r="T630" s="125"/>
      <c r="U630" s="126">
        <f t="shared" si="86"/>
        <v>395</v>
      </c>
      <c r="V630" s="127">
        <f t="shared" si="74"/>
        <v>45291</v>
      </c>
      <c r="W630" s="128">
        <f>VLOOKUP(V630,IPC!$B$9:$D$855,3,2)</f>
        <v>137.72</v>
      </c>
      <c r="X630" s="128">
        <f>VLOOKUP(O630,IPC!$B$9:$D$855,3,1)</f>
        <v>126.03</v>
      </c>
      <c r="Z630" s="67" t="s">
        <v>2082</v>
      </c>
    </row>
    <row r="631" spans="1:26" s="67" customFormat="1" hidden="1" x14ac:dyDescent="0.25">
      <c r="A631" s="67" t="s">
        <v>76</v>
      </c>
      <c r="B631" s="134" t="s">
        <v>42</v>
      </c>
      <c r="C631" s="224">
        <v>42</v>
      </c>
      <c r="D631" s="296" t="s">
        <v>474</v>
      </c>
      <c r="E631" s="288">
        <v>900308070</v>
      </c>
      <c r="F631" s="83" t="s">
        <v>538</v>
      </c>
      <c r="G631" s="121" t="s">
        <v>239</v>
      </c>
      <c r="H631" s="121" t="s">
        <v>601</v>
      </c>
      <c r="I631" s="69" t="s">
        <v>248</v>
      </c>
      <c r="J631" s="77" t="s">
        <v>217</v>
      </c>
      <c r="K631" s="121" t="s">
        <v>1005</v>
      </c>
      <c r="L631" s="87">
        <v>13316</v>
      </c>
      <c r="M631" s="72">
        <v>232632</v>
      </c>
      <c r="N631" s="66">
        <f t="shared" si="82"/>
        <v>232632</v>
      </c>
      <c r="O631" s="137">
        <v>44896</v>
      </c>
      <c r="P631" s="72">
        <f t="shared" si="83"/>
        <v>254210</v>
      </c>
      <c r="Q631" s="72">
        <f t="shared" si="84"/>
        <v>254210</v>
      </c>
      <c r="R631" s="129">
        <f t="shared" si="85"/>
        <v>254210</v>
      </c>
      <c r="S631" s="204" t="e">
        <f t="shared" si="87"/>
        <v>#REF!</v>
      </c>
      <c r="T631" s="125"/>
      <c r="U631" s="126">
        <f t="shared" si="86"/>
        <v>395</v>
      </c>
      <c r="V631" s="127">
        <f t="shared" si="74"/>
        <v>45291</v>
      </c>
      <c r="W631" s="128">
        <f>VLOOKUP(V631,IPC!$B$9:$D$855,3,2)</f>
        <v>137.72</v>
      </c>
      <c r="X631" s="128">
        <f>VLOOKUP(O631,IPC!$B$9:$D$855,3,1)</f>
        <v>126.03</v>
      </c>
      <c r="Z631" s="67" t="s">
        <v>2082</v>
      </c>
    </row>
    <row r="632" spans="1:26" s="67" customFormat="1" hidden="1" x14ac:dyDescent="0.25">
      <c r="A632" s="67" t="s">
        <v>76</v>
      </c>
      <c r="B632" s="134" t="s">
        <v>42</v>
      </c>
      <c r="C632" s="224">
        <v>42</v>
      </c>
      <c r="D632" s="296" t="s">
        <v>474</v>
      </c>
      <c r="E632" s="288">
        <v>900308070</v>
      </c>
      <c r="F632" s="83" t="s">
        <v>538</v>
      </c>
      <c r="G632" s="121" t="s">
        <v>239</v>
      </c>
      <c r="H632" s="121" t="s">
        <v>601</v>
      </c>
      <c r="I632" s="69" t="s">
        <v>248</v>
      </c>
      <c r="J632" s="77" t="s">
        <v>217</v>
      </c>
      <c r="K632" s="121" t="s">
        <v>1006</v>
      </c>
      <c r="L632" s="87">
        <v>13317</v>
      </c>
      <c r="M632" s="72">
        <v>410526</v>
      </c>
      <c r="N632" s="66">
        <f t="shared" si="82"/>
        <v>410526</v>
      </c>
      <c r="O632" s="137">
        <v>44896</v>
      </c>
      <c r="P632" s="72">
        <f t="shared" si="83"/>
        <v>448605</v>
      </c>
      <c r="Q632" s="72">
        <f t="shared" si="84"/>
        <v>448605</v>
      </c>
      <c r="R632" s="129">
        <f t="shared" si="85"/>
        <v>448605</v>
      </c>
      <c r="S632" s="204" t="e">
        <f t="shared" si="87"/>
        <v>#REF!</v>
      </c>
      <c r="T632" s="125"/>
      <c r="U632" s="126">
        <f t="shared" si="86"/>
        <v>395</v>
      </c>
      <c r="V632" s="127">
        <f t="shared" si="74"/>
        <v>45291</v>
      </c>
      <c r="W632" s="128">
        <f>VLOOKUP(V632,IPC!$B$9:$D$855,3,2)</f>
        <v>137.72</v>
      </c>
      <c r="X632" s="128">
        <f>VLOOKUP(O632,IPC!$B$9:$D$855,3,1)</f>
        <v>126.03</v>
      </c>
      <c r="Z632" s="67" t="s">
        <v>2082</v>
      </c>
    </row>
    <row r="633" spans="1:26" s="67" customFormat="1" hidden="1" x14ac:dyDescent="0.25">
      <c r="A633" s="67" t="s">
        <v>76</v>
      </c>
      <c r="B633" s="134" t="s">
        <v>42</v>
      </c>
      <c r="C633" s="224">
        <v>42</v>
      </c>
      <c r="D633" s="296" t="s">
        <v>474</v>
      </c>
      <c r="E633" s="288">
        <v>900308070</v>
      </c>
      <c r="F633" s="83" t="s">
        <v>538</v>
      </c>
      <c r="G633" s="121" t="s">
        <v>239</v>
      </c>
      <c r="H633" s="121" t="s">
        <v>601</v>
      </c>
      <c r="I633" s="69" t="s">
        <v>248</v>
      </c>
      <c r="J633" s="77" t="s">
        <v>217</v>
      </c>
      <c r="K633" s="121" t="s">
        <v>1007</v>
      </c>
      <c r="L633" s="87">
        <v>13318</v>
      </c>
      <c r="M633" s="72">
        <v>282106</v>
      </c>
      <c r="N633" s="66">
        <f t="shared" si="82"/>
        <v>282106</v>
      </c>
      <c r="O633" s="137">
        <v>44896</v>
      </c>
      <c r="P633" s="72">
        <f t="shared" si="83"/>
        <v>308273</v>
      </c>
      <c r="Q633" s="72">
        <f t="shared" si="84"/>
        <v>308273</v>
      </c>
      <c r="R633" s="129">
        <f t="shared" si="85"/>
        <v>308273</v>
      </c>
      <c r="S633" s="204" t="e">
        <f t="shared" si="87"/>
        <v>#REF!</v>
      </c>
      <c r="T633" s="125"/>
      <c r="U633" s="126">
        <f t="shared" si="86"/>
        <v>395</v>
      </c>
      <c r="V633" s="127">
        <f t="shared" si="74"/>
        <v>45291</v>
      </c>
      <c r="W633" s="128">
        <f>VLOOKUP(V633,IPC!$B$9:$D$855,3,2)</f>
        <v>137.72</v>
      </c>
      <c r="X633" s="128">
        <f>VLOOKUP(O633,IPC!$B$9:$D$855,3,1)</f>
        <v>126.03</v>
      </c>
      <c r="Z633" s="67" t="s">
        <v>2082</v>
      </c>
    </row>
    <row r="634" spans="1:26" s="67" customFormat="1" hidden="1" x14ac:dyDescent="0.25">
      <c r="A634" s="67" t="s">
        <v>76</v>
      </c>
      <c r="B634" s="134" t="s">
        <v>42</v>
      </c>
      <c r="C634" s="224">
        <v>42</v>
      </c>
      <c r="D634" s="296" t="s">
        <v>474</v>
      </c>
      <c r="E634" s="288">
        <v>900308070</v>
      </c>
      <c r="F634" s="83" t="s">
        <v>538</v>
      </c>
      <c r="G634" s="121" t="s">
        <v>239</v>
      </c>
      <c r="H634" s="121" t="s">
        <v>601</v>
      </c>
      <c r="I634" s="69" t="s">
        <v>248</v>
      </c>
      <c r="J634" s="77" t="s">
        <v>217</v>
      </c>
      <c r="K634" s="121" t="s">
        <v>1008</v>
      </c>
      <c r="L634" s="87">
        <v>13319</v>
      </c>
      <c r="M634" s="72">
        <v>56250</v>
      </c>
      <c r="N634" s="66">
        <f t="shared" si="82"/>
        <v>56250</v>
      </c>
      <c r="O634" s="137">
        <v>44896</v>
      </c>
      <c r="P634" s="72">
        <f t="shared" si="83"/>
        <v>61468</v>
      </c>
      <c r="Q634" s="72">
        <f t="shared" si="84"/>
        <v>61468</v>
      </c>
      <c r="R634" s="129">
        <f t="shared" si="85"/>
        <v>61468</v>
      </c>
      <c r="S634" s="204" t="e">
        <f t="shared" si="87"/>
        <v>#REF!</v>
      </c>
      <c r="T634" s="125"/>
      <c r="U634" s="126">
        <f t="shared" si="86"/>
        <v>395</v>
      </c>
      <c r="V634" s="127">
        <f t="shared" si="74"/>
        <v>45291</v>
      </c>
      <c r="W634" s="128">
        <f>VLOOKUP(V634,IPC!$B$9:$D$855,3,2)</f>
        <v>137.72</v>
      </c>
      <c r="X634" s="128">
        <f>VLOOKUP(O634,IPC!$B$9:$D$855,3,1)</f>
        <v>126.03</v>
      </c>
      <c r="Z634" s="67" t="s">
        <v>2082</v>
      </c>
    </row>
    <row r="635" spans="1:26" s="67" customFormat="1" hidden="1" x14ac:dyDescent="0.25">
      <c r="A635" s="67" t="s">
        <v>76</v>
      </c>
      <c r="B635" s="134" t="s">
        <v>42</v>
      </c>
      <c r="C635" s="224">
        <v>42</v>
      </c>
      <c r="D635" s="296" t="s">
        <v>474</v>
      </c>
      <c r="E635" s="288">
        <v>900308070</v>
      </c>
      <c r="F635" s="83" t="s">
        <v>538</v>
      </c>
      <c r="G635" s="121" t="s">
        <v>239</v>
      </c>
      <c r="H635" s="121" t="s">
        <v>601</v>
      </c>
      <c r="I635" s="69" t="s">
        <v>248</v>
      </c>
      <c r="J635" s="77" t="s">
        <v>217</v>
      </c>
      <c r="K635" s="121" t="s">
        <v>1009</v>
      </c>
      <c r="L635" s="87">
        <v>13478</v>
      </c>
      <c r="M635" s="72">
        <v>2440940.48</v>
      </c>
      <c r="N635" s="66">
        <f t="shared" si="82"/>
        <v>2440940.48</v>
      </c>
      <c r="O635" s="137">
        <v>44910</v>
      </c>
      <c r="P635" s="72">
        <f t="shared" si="83"/>
        <v>2667352</v>
      </c>
      <c r="Q635" s="72">
        <f t="shared" si="84"/>
        <v>2667352</v>
      </c>
      <c r="R635" s="129">
        <f t="shared" si="85"/>
        <v>2667352</v>
      </c>
      <c r="S635" s="204" t="e">
        <f t="shared" si="87"/>
        <v>#REF!</v>
      </c>
      <c r="T635" s="125"/>
      <c r="U635" s="126">
        <f t="shared" si="86"/>
        <v>381</v>
      </c>
      <c r="V635" s="127">
        <f t="shared" si="74"/>
        <v>45291</v>
      </c>
      <c r="W635" s="128">
        <f>VLOOKUP(V635,IPC!$B$9:$D$855,3,2)</f>
        <v>137.72</v>
      </c>
      <c r="X635" s="128">
        <f>VLOOKUP(O635,IPC!$B$9:$D$855,3,1)</f>
        <v>126.03</v>
      </c>
      <c r="Z635" s="67" t="s">
        <v>2085</v>
      </c>
    </row>
    <row r="636" spans="1:26" s="67" customFormat="1" hidden="1" x14ac:dyDescent="0.25">
      <c r="A636" s="67" t="s">
        <v>76</v>
      </c>
      <c r="B636" s="134" t="s">
        <v>42</v>
      </c>
      <c r="C636" s="224">
        <v>42</v>
      </c>
      <c r="D636" s="296" t="s">
        <v>474</v>
      </c>
      <c r="E636" s="288">
        <v>900308070</v>
      </c>
      <c r="F636" s="83" t="s">
        <v>538</v>
      </c>
      <c r="G636" s="121" t="s">
        <v>239</v>
      </c>
      <c r="H636" s="121" t="s">
        <v>601</v>
      </c>
      <c r="I636" s="69" t="s">
        <v>248</v>
      </c>
      <c r="J636" s="77" t="s">
        <v>217</v>
      </c>
      <c r="K636" s="121" t="s">
        <v>1010</v>
      </c>
      <c r="L636" s="87">
        <v>13479</v>
      </c>
      <c r="M636" s="72">
        <v>56250</v>
      </c>
      <c r="N636" s="66">
        <f t="shared" si="82"/>
        <v>56250</v>
      </c>
      <c r="O636" s="137">
        <v>44910</v>
      </c>
      <c r="P636" s="72">
        <f t="shared" si="83"/>
        <v>61468</v>
      </c>
      <c r="Q636" s="72">
        <f t="shared" si="84"/>
        <v>61468</v>
      </c>
      <c r="R636" s="129">
        <f t="shared" si="85"/>
        <v>61468</v>
      </c>
      <c r="S636" s="204" t="e">
        <f t="shared" si="87"/>
        <v>#REF!</v>
      </c>
      <c r="T636" s="125"/>
      <c r="U636" s="126">
        <f t="shared" si="86"/>
        <v>381</v>
      </c>
      <c r="V636" s="127">
        <f t="shared" si="74"/>
        <v>45291</v>
      </c>
      <c r="W636" s="128">
        <f>VLOOKUP(V636,IPC!$B$9:$D$855,3,2)</f>
        <v>137.72</v>
      </c>
      <c r="X636" s="128">
        <f>VLOOKUP(O636,IPC!$B$9:$D$855,3,1)</f>
        <v>126.03</v>
      </c>
      <c r="Z636" s="67" t="s">
        <v>2085</v>
      </c>
    </row>
    <row r="637" spans="1:26" s="67" customFormat="1" hidden="1" x14ac:dyDescent="0.25">
      <c r="A637" s="67" t="s">
        <v>76</v>
      </c>
      <c r="B637" s="134" t="s">
        <v>42</v>
      </c>
      <c r="C637" s="224">
        <v>42</v>
      </c>
      <c r="D637" s="296" t="s">
        <v>474</v>
      </c>
      <c r="E637" s="288">
        <v>900308070</v>
      </c>
      <c r="F637" s="83" t="s">
        <v>538</v>
      </c>
      <c r="G637" s="121" t="s">
        <v>239</v>
      </c>
      <c r="H637" s="121" t="s">
        <v>601</v>
      </c>
      <c r="I637" s="69" t="s">
        <v>248</v>
      </c>
      <c r="J637" s="77" t="s">
        <v>217</v>
      </c>
      <c r="K637" s="121" t="s">
        <v>1011</v>
      </c>
      <c r="L637" s="87">
        <v>13483</v>
      </c>
      <c r="M637" s="72">
        <v>273684</v>
      </c>
      <c r="N637" s="66">
        <f t="shared" si="82"/>
        <v>273684</v>
      </c>
      <c r="O637" s="137">
        <v>44911</v>
      </c>
      <c r="P637" s="72">
        <f t="shared" si="83"/>
        <v>299070</v>
      </c>
      <c r="Q637" s="72">
        <f t="shared" si="84"/>
        <v>299070</v>
      </c>
      <c r="R637" s="129">
        <f t="shared" si="85"/>
        <v>299070</v>
      </c>
      <c r="S637" s="204" t="e">
        <f t="shared" si="87"/>
        <v>#REF!</v>
      </c>
      <c r="T637" s="125"/>
      <c r="U637" s="126">
        <f t="shared" si="86"/>
        <v>380</v>
      </c>
      <c r="V637" s="127">
        <f t="shared" si="74"/>
        <v>45291</v>
      </c>
      <c r="W637" s="128">
        <f>VLOOKUP(V637,IPC!$B$9:$D$855,3,2)</f>
        <v>137.72</v>
      </c>
      <c r="X637" s="128">
        <f>VLOOKUP(O637,IPC!$B$9:$D$855,3,1)</f>
        <v>126.03</v>
      </c>
      <c r="Z637" s="67" t="s">
        <v>2145</v>
      </c>
    </row>
    <row r="638" spans="1:26" s="67" customFormat="1" x14ac:dyDescent="0.25">
      <c r="A638" s="67" t="s">
        <v>76</v>
      </c>
      <c r="B638" s="134" t="s">
        <v>2237</v>
      </c>
      <c r="C638" s="224">
        <v>43</v>
      </c>
      <c r="D638" s="296" t="s">
        <v>475</v>
      </c>
      <c r="E638" s="288">
        <v>900441355</v>
      </c>
      <c r="F638" s="83" t="s">
        <v>1713</v>
      </c>
      <c r="G638" s="121" t="s">
        <v>239</v>
      </c>
      <c r="H638" s="121" t="s">
        <v>602</v>
      </c>
      <c r="I638" s="69" t="s">
        <v>248</v>
      </c>
      <c r="J638" s="77" t="s">
        <v>217</v>
      </c>
      <c r="K638" s="121" t="s">
        <v>1012</v>
      </c>
      <c r="L638" s="87">
        <v>387</v>
      </c>
      <c r="M638" s="72">
        <v>7530420.4800000004</v>
      </c>
      <c r="N638" s="66">
        <f t="shared" si="82"/>
        <v>7530420.4800000004</v>
      </c>
      <c r="O638" s="137">
        <v>45284</v>
      </c>
      <c r="P638" s="72">
        <f t="shared" si="83"/>
        <v>7530420</v>
      </c>
      <c r="Q638" s="72">
        <f t="shared" si="84"/>
        <v>7530420</v>
      </c>
      <c r="R638" s="129">
        <f t="shared" si="85"/>
        <v>7530420</v>
      </c>
      <c r="S638" s="204" t="e">
        <f t="shared" si="87"/>
        <v>#REF!</v>
      </c>
      <c r="T638" s="125"/>
      <c r="U638" s="126">
        <f t="shared" si="86"/>
        <v>7</v>
      </c>
      <c r="V638" s="127">
        <f t="shared" si="74"/>
        <v>45291</v>
      </c>
      <c r="W638" s="128">
        <f>VLOOKUP(V638,IPC!$B$9:$D$855,3,2)</f>
        <v>137.72</v>
      </c>
      <c r="X638" s="128">
        <f>VLOOKUP(O638,IPC!$B$9:$D$855,3,1)</f>
        <v>137.72</v>
      </c>
      <c r="Z638" s="67" t="s">
        <v>2146</v>
      </c>
    </row>
    <row r="639" spans="1:26" s="67" customFormat="1" x14ac:dyDescent="0.25">
      <c r="A639" s="67" t="s">
        <v>76</v>
      </c>
      <c r="B639" s="134" t="s">
        <v>2237</v>
      </c>
      <c r="C639" s="224">
        <v>43</v>
      </c>
      <c r="D639" s="296" t="s">
        <v>475</v>
      </c>
      <c r="E639" s="288">
        <v>900441355</v>
      </c>
      <c r="F639" s="83" t="s">
        <v>1713</v>
      </c>
      <c r="G639" s="121" t="s">
        <v>239</v>
      </c>
      <c r="H639" s="121" t="s">
        <v>602</v>
      </c>
      <c r="I639" s="69" t="s">
        <v>248</v>
      </c>
      <c r="J639" s="77" t="s">
        <v>217</v>
      </c>
      <c r="K639" s="121" t="s">
        <v>1013</v>
      </c>
      <c r="L639" s="87">
        <v>8585</v>
      </c>
      <c r="M639" s="72">
        <v>1514194</v>
      </c>
      <c r="N639" s="66">
        <f t="shared" si="82"/>
        <v>0</v>
      </c>
      <c r="O639" s="137">
        <v>45308</v>
      </c>
      <c r="P639" s="72">
        <f t="shared" si="83"/>
        <v>0</v>
      </c>
      <c r="Q639" s="72">
        <f t="shared" si="84"/>
        <v>1514194</v>
      </c>
      <c r="R639" s="129">
        <f t="shared" si="85"/>
        <v>1514194</v>
      </c>
      <c r="S639" s="204" t="e">
        <f t="shared" si="87"/>
        <v>#REF!</v>
      </c>
      <c r="T639" s="125"/>
      <c r="U639" s="126">
        <f t="shared" si="86"/>
        <v>-17</v>
      </c>
      <c r="V639" s="127">
        <f t="shared" si="74"/>
        <v>45291</v>
      </c>
      <c r="W639" s="128">
        <f>VLOOKUP(V639,IPC!$B$9:$D$855,3,2)</f>
        <v>137.72</v>
      </c>
      <c r="X639" s="128">
        <f>VLOOKUP(O639,IPC!$B$9:$D$855,3,1)</f>
        <v>138.97999999999999</v>
      </c>
      <c r="Z639" s="67" t="s">
        <v>1659</v>
      </c>
    </row>
    <row r="640" spans="1:26" s="67" customFormat="1" x14ac:dyDescent="0.25">
      <c r="A640" s="67" t="s">
        <v>76</v>
      </c>
      <c r="B640" s="134" t="s">
        <v>2237</v>
      </c>
      <c r="C640" s="224">
        <v>43</v>
      </c>
      <c r="D640" s="296" t="s">
        <v>475</v>
      </c>
      <c r="E640" s="288">
        <v>900441355</v>
      </c>
      <c r="F640" s="83" t="s">
        <v>1713</v>
      </c>
      <c r="G640" s="121" t="s">
        <v>239</v>
      </c>
      <c r="H640" s="121" t="s">
        <v>602</v>
      </c>
      <c r="I640" s="69" t="s">
        <v>248</v>
      </c>
      <c r="J640" s="77" t="s">
        <v>217</v>
      </c>
      <c r="K640" s="121" t="s">
        <v>1014</v>
      </c>
      <c r="L640" s="87">
        <v>8586</v>
      </c>
      <c r="M640" s="72">
        <v>1491930</v>
      </c>
      <c r="N640" s="66">
        <f t="shared" si="82"/>
        <v>0</v>
      </c>
      <c r="O640" s="137">
        <v>45308</v>
      </c>
      <c r="P640" s="72">
        <f t="shared" si="83"/>
        <v>0</v>
      </c>
      <c r="Q640" s="72">
        <f t="shared" si="84"/>
        <v>1491930</v>
      </c>
      <c r="R640" s="129">
        <f t="shared" si="85"/>
        <v>1491930</v>
      </c>
      <c r="S640" s="204" t="e">
        <f t="shared" si="87"/>
        <v>#REF!</v>
      </c>
      <c r="T640" s="125"/>
      <c r="U640" s="126">
        <f t="shared" si="86"/>
        <v>-17</v>
      </c>
      <c r="V640" s="127">
        <f t="shared" si="74"/>
        <v>45291</v>
      </c>
      <c r="W640" s="128">
        <f>VLOOKUP(V640,IPC!$B$9:$D$855,3,2)</f>
        <v>137.72</v>
      </c>
      <c r="X640" s="128">
        <f>VLOOKUP(O640,IPC!$B$9:$D$855,3,1)</f>
        <v>138.97999999999999</v>
      </c>
      <c r="Z640" s="67" t="s">
        <v>1659</v>
      </c>
    </row>
    <row r="641" spans="1:26" s="67" customFormat="1" x14ac:dyDescent="0.25">
      <c r="A641" s="67" t="s">
        <v>76</v>
      </c>
      <c r="B641" s="134" t="s">
        <v>2237</v>
      </c>
      <c r="C641" s="224">
        <v>43</v>
      </c>
      <c r="D641" s="298" t="s">
        <v>475</v>
      </c>
      <c r="E641" s="288">
        <v>900441355</v>
      </c>
      <c r="F641" s="83" t="s">
        <v>1713</v>
      </c>
      <c r="G641" s="121" t="s">
        <v>239</v>
      </c>
      <c r="H641" s="121" t="s">
        <v>602</v>
      </c>
      <c r="I641" s="69" t="s">
        <v>248</v>
      </c>
      <c r="J641" s="77" t="s">
        <v>217</v>
      </c>
      <c r="K641" s="121" t="s">
        <v>1015</v>
      </c>
      <c r="L641" s="87">
        <v>8587</v>
      </c>
      <c r="M641" s="72">
        <v>1677786</v>
      </c>
      <c r="N641" s="66">
        <f t="shared" si="82"/>
        <v>0</v>
      </c>
      <c r="O641" s="137">
        <v>45308</v>
      </c>
      <c r="P641" s="72">
        <f t="shared" si="83"/>
        <v>0</v>
      </c>
      <c r="Q641" s="72">
        <f t="shared" si="84"/>
        <v>1677786</v>
      </c>
      <c r="R641" s="129">
        <f t="shared" si="85"/>
        <v>1677786</v>
      </c>
      <c r="S641" s="204" t="e">
        <f t="shared" si="87"/>
        <v>#REF!</v>
      </c>
      <c r="T641" s="125"/>
      <c r="U641" s="126">
        <f t="shared" si="86"/>
        <v>-17</v>
      </c>
      <c r="V641" s="127">
        <f t="shared" si="74"/>
        <v>45291</v>
      </c>
      <c r="W641" s="128">
        <f>VLOOKUP(V641,IPC!$B$9:$D$855,3,2)</f>
        <v>137.72</v>
      </c>
      <c r="X641" s="128">
        <f>VLOOKUP(O641,IPC!$B$9:$D$855,3,1)</f>
        <v>138.97999999999999</v>
      </c>
      <c r="Z641" s="67" t="s">
        <v>1659</v>
      </c>
    </row>
    <row r="642" spans="1:26" s="67" customFormat="1" x14ac:dyDescent="0.25">
      <c r="A642" s="67" t="s">
        <v>76</v>
      </c>
      <c r="B642" s="134" t="s">
        <v>2237</v>
      </c>
      <c r="C642" s="224">
        <v>43</v>
      </c>
      <c r="D642" s="296" t="s">
        <v>475</v>
      </c>
      <c r="E642" s="288">
        <v>900441355</v>
      </c>
      <c r="F642" s="83" t="s">
        <v>1713</v>
      </c>
      <c r="G642" s="121" t="s">
        <v>239</v>
      </c>
      <c r="H642" s="121" t="s">
        <v>602</v>
      </c>
      <c r="I642" s="69" t="s">
        <v>248</v>
      </c>
      <c r="J642" s="77" t="s">
        <v>217</v>
      </c>
      <c r="K642" s="121" t="s">
        <v>1016</v>
      </c>
      <c r="L642" s="87">
        <v>8597</v>
      </c>
      <c r="M642" s="72">
        <v>1491930</v>
      </c>
      <c r="N642" s="66">
        <f t="shared" si="82"/>
        <v>0</v>
      </c>
      <c r="O642" s="137">
        <v>45309</v>
      </c>
      <c r="P642" s="72">
        <f t="shared" si="83"/>
        <v>0</v>
      </c>
      <c r="Q642" s="72">
        <f t="shared" si="84"/>
        <v>1491930</v>
      </c>
      <c r="R642" s="129">
        <f t="shared" si="85"/>
        <v>1491930</v>
      </c>
      <c r="S642" s="204" t="e">
        <f t="shared" si="87"/>
        <v>#REF!</v>
      </c>
      <c r="T642" s="125"/>
      <c r="U642" s="126">
        <f t="shared" si="86"/>
        <v>-18</v>
      </c>
      <c r="V642" s="127">
        <f t="shared" si="74"/>
        <v>45291</v>
      </c>
      <c r="W642" s="128">
        <f>VLOOKUP(V642,IPC!$B$9:$D$855,3,2)</f>
        <v>137.72</v>
      </c>
      <c r="X642" s="128">
        <f>VLOOKUP(O642,IPC!$B$9:$D$855,3,1)</f>
        <v>138.97999999999999</v>
      </c>
      <c r="Z642" s="67" t="s">
        <v>2147</v>
      </c>
    </row>
    <row r="643" spans="1:26" s="67" customFormat="1" x14ac:dyDescent="0.25">
      <c r="A643" s="67" t="s">
        <v>76</v>
      </c>
      <c r="B643" s="134" t="s">
        <v>2237</v>
      </c>
      <c r="C643" s="224">
        <v>43</v>
      </c>
      <c r="D643" s="296" t="s">
        <v>475</v>
      </c>
      <c r="E643" s="288">
        <v>900441355</v>
      </c>
      <c r="F643" s="83" t="s">
        <v>1713</v>
      </c>
      <c r="G643" s="121" t="s">
        <v>239</v>
      </c>
      <c r="H643" s="121" t="s">
        <v>602</v>
      </c>
      <c r="I643" s="69" t="s">
        <v>248</v>
      </c>
      <c r="J643" s="77" t="s">
        <v>217</v>
      </c>
      <c r="K643" s="121" t="s">
        <v>1017</v>
      </c>
      <c r="L643" s="87">
        <v>8613</v>
      </c>
      <c r="M643" s="72">
        <v>3702348.32</v>
      </c>
      <c r="N643" s="66">
        <f t="shared" si="82"/>
        <v>0</v>
      </c>
      <c r="O643" s="137">
        <v>45313</v>
      </c>
      <c r="P643" s="72">
        <f t="shared" si="83"/>
        <v>0</v>
      </c>
      <c r="Q643" s="72">
        <f t="shared" si="84"/>
        <v>3702348.32</v>
      </c>
      <c r="R643" s="129">
        <f t="shared" si="85"/>
        <v>3702348.32</v>
      </c>
      <c r="S643" s="204" t="e">
        <f t="shared" si="87"/>
        <v>#REF!</v>
      </c>
      <c r="T643" s="125"/>
      <c r="U643" s="126">
        <f t="shared" si="86"/>
        <v>-22</v>
      </c>
      <c r="V643" s="127">
        <f t="shared" si="74"/>
        <v>45291</v>
      </c>
      <c r="W643" s="128">
        <f>VLOOKUP(V643,IPC!$B$9:$D$855,3,2)</f>
        <v>137.72</v>
      </c>
      <c r="X643" s="128">
        <f>VLOOKUP(O643,IPC!$B$9:$D$855,3,1)</f>
        <v>138.97999999999999</v>
      </c>
      <c r="Z643" s="67" t="s">
        <v>2148</v>
      </c>
    </row>
    <row r="644" spans="1:26" s="67" customFormat="1" x14ac:dyDescent="0.25">
      <c r="A644" s="67" t="s">
        <v>76</v>
      </c>
      <c r="B644" s="134" t="s">
        <v>2237</v>
      </c>
      <c r="C644" s="224">
        <v>43</v>
      </c>
      <c r="D644" s="296" t="s">
        <v>475</v>
      </c>
      <c r="E644" s="288">
        <v>900441355</v>
      </c>
      <c r="F644" s="83" t="s">
        <v>1713</v>
      </c>
      <c r="G644" s="121" t="s">
        <v>239</v>
      </c>
      <c r="H644" s="121" t="s">
        <v>602</v>
      </c>
      <c r="I644" s="69" t="s">
        <v>248</v>
      </c>
      <c r="J644" s="77" t="s">
        <v>217</v>
      </c>
      <c r="K644" s="121" t="s">
        <v>1726</v>
      </c>
      <c r="L644" s="87">
        <v>8663</v>
      </c>
      <c r="M644" s="72">
        <v>1677786</v>
      </c>
      <c r="N644" s="66">
        <f t="shared" si="82"/>
        <v>0</v>
      </c>
      <c r="O644" s="137">
        <v>45323</v>
      </c>
      <c r="P644" s="72">
        <f t="shared" si="83"/>
        <v>0</v>
      </c>
      <c r="Q644" s="72">
        <f t="shared" si="84"/>
        <v>1677786</v>
      </c>
      <c r="R644" s="129">
        <f t="shared" si="85"/>
        <v>1677786</v>
      </c>
      <c r="S644" s="204" t="e">
        <f t="shared" si="87"/>
        <v>#REF!</v>
      </c>
      <c r="T644" s="125"/>
      <c r="U644" s="126">
        <f t="shared" si="86"/>
        <v>-32</v>
      </c>
      <c r="V644" s="127">
        <f t="shared" si="74"/>
        <v>45291</v>
      </c>
      <c r="W644" s="128">
        <f>VLOOKUP(V644,IPC!$B$9:$D$855,3,2)</f>
        <v>137.72</v>
      </c>
      <c r="X644" s="128">
        <f>VLOOKUP(O644,IPC!$B$9:$D$855,3,1)</f>
        <v>140.49</v>
      </c>
      <c r="Z644" s="67" t="s">
        <v>2135</v>
      </c>
    </row>
    <row r="645" spans="1:26" s="67" customFormat="1" x14ac:dyDescent="0.25">
      <c r="A645" s="67" t="s">
        <v>76</v>
      </c>
      <c r="B645" s="134" t="s">
        <v>2237</v>
      </c>
      <c r="C645" s="224">
        <v>43</v>
      </c>
      <c r="D645" s="296" t="s">
        <v>475</v>
      </c>
      <c r="E645" s="288">
        <v>900441355</v>
      </c>
      <c r="F645" s="83" t="s">
        <v>1713</v>
      </c>
      <c r="G645" s="121" t="s">
        <v>239</v>
      </c>
      <c r="H645" s="121" t="s">
        <v>602</v>
      </c>
      <c r="I645" s="69" t="s">
        <v>248</v>
      </c>
      <c r="J645" s="77" t="s">
        <v>217</v>
      </c>
      <c r="K645" s="121" t="s">
        <v>1727</v>
      </c>
      <c r="L645" s="87">
        <v>8673</v>
      </c>
      <c r="M645" s="72">
        <v>1306074</v>
      </c>
      <c r="N645" s="66">
        <f t="shared" si="82"/>
        <v>0</v>
      </c>
      <c r="O645" s="137">
        <v>45323</v>
      </c>
      <c r="P645" s="72">
        <f t="shared" si="83"/>
        <v>0</v>
      </c>
      <c r="Q645" s="72">
        <f t="shared" si="84"/>
        <v>1306074</v>
      </c>
      <c r="R645" s="129">
        <f t="shared" si="85"/>
        <v>1306074</v>
      </c>
      <c r="S645" s="204" t="e">
        <f t="shared" si="87"/>
        <v>#REF!</v>
      </c>
      <c r="T645" s="125"/>
      <c r="U645" s="126">
        <f t="shared" si="86"/>
        <v>-32</v>
      </c>
      <c r="V645" s="127">
        <f t="shared" si="74"/>
        <v>45291</v>
      </c>
      <c r="W645" s="128">
        <f>VLOOKUP(V645,IPC!$B$9:$D$855,3,2)</f>
        <v>137.72</v>
      </c>
      <c r="X645" s="128">
        <f>VLOOKUP(O645,IPC!$B$9:$D$855,3,1)</f>
        <v>140.49</v>
      </c>
      <c r="Z645" s="67" t="s">
        <v>2135</v>
      </c>
    </row>
    <row r="646" spans="1:26" s="67" customFormat="1" x14ac:dyDescent="0.25">
      <c r="A646" s="67" t="s">
        <v>76</v>
      </c>
      <c r="B646" s="134" t="s">
        <v>2237</v>
      </c>
      <c r="C646" s="224">
        <v>43</v>
      </c>
      <c r="D646" s="296" t="s">
        <v>475</v>
      </c>
      <c r="E646" s="288">
        <v>900441355</v>
      </c>
      <c r="F646" s="83" t="s">
        <v>1713</v>
      </c>
      <c r="G646" s="121" t="s">
        <v>239</v>
      </c>
      <c r="H646" s="121" t="s">
        <v>602</v>
      </c>
      <c r="I646" s="69" t="s">
        <v>248</v>
      </c>
      <c r="J646" s="77" t="s">
        <v>217</v>
      </c>
      <c r="K646" s="121" t="s">
        <v>1728</v>
      </c>
      <c r="L646" s="87">
        <v>8682</v>
      </c>
      <c r="M646" s="72">
        <v>1677786</v>
      </c>
      <c r="N646" s="66">
        <f t="shared" si="82"/>
        <v>0</v>
      </c>
      <c r="O646" s="137">
        <v>45327</v>
      </c>
      <c r="P646" s="72">
        <f t="shared" si="83"/>
        <v>0</v>
      </c>
      <c r="Q646" s="72">
        <f t="shared" si="84"/>
        <v>1677786</v>
      </c>
      <c r="R646" s="129">
        <f t="shared" si="85"/>
        <v>1677786</v>
      </c>
      <c r="S646" s="204" t="e">
        <f t="shared" si="87"/>
        <v>#REF!</v>
      </c>
      <c r="T646" s="125"/>
      <c r="U646" s="126">
        <f t="shared" si="86"/>
        <v>-36</v>
      </c>
      <c r="V646" s="127">
        <f t="shared" si="74"/>
        <v>45291</v>
      </c>
      <c r="W646" s="128">
        <f>VLOOKUP(V646,IPC!$B$9:$D$855,3,2)</f>
        <v>137.72</v>
      </c>
      <c r="X646" s="128">
        <f>VLOOKUP(O646,IPC!$B$9:$D$855,3,1)</f>
        <v>140.49</v>
      </c>
      <c r="Z646" s="67" t="s">
        <v>2149</v>
      </c>
    </row>
    <row r="647" spans="1:26" s="67" customFormat="1" x14ac:dyDescent="0.25">
      <c r="A647" s="67" t="s">
        <v>76</v>
      </c>
      <c r="B647" s="134" t="s">
        <v>2237</v>
      </c>
      <c r="C647" s="224">
        <v>43</v>
      </c>
      <c r="D647" s="296" t="s">
        <v>475</v>
      </c>
      <c r="E647" s="288">
        <v>900441355</v>
      </c>
      <c r="F647" s="83" t="s">
        <v>1713</v>
      </c>
      <c r="G647" s="121" t="s">
        <v>239</v>
      </c>
      <c r="H647" s="121" t="s">
        <v>602</v>
      </c>
      <c r="I647" s="69" t="s">
        <v>248</v>
      </c>
      <c r="J647" s="77" t="s">
        <v>217</v>
      </c>
      <c r="K647" s="121" t="s">
        <v>1729</v>
      </c>
      <c r="L647" s="87">
        <v>8687</v>
      </c>
      <c r="M647" s="72">
        <v>3702348.32</v>
      </c>
      <c r="N647" s="66">
        <f t="shared" si="82"/>
        <v>0</v>
      </c>
      <c r="O647" s="137">
        <v>45328</v>
      </c>
      <c r="P647" s="72">
        <f t="shared" si="83"/>
        <v>0</v>
      </c>
      <c r="Q647" s="72">
        <f t="shared" si="84"/>
        <v>3702348.32</v>
      </c>
      <c r="R647" s="129">
        <f t="shared" si="85"/>
        <v>3702348.32</v>
      </c>
      <c r="S647" s="204" t="e">
        <f t="shared" si="87"/>
        <v>#REF!</v>
      </c>
      <c r="T647" s="125"/>
      <c r="U647" s="126">
        <f t="shared" si="86"/>
        <v>-37</v>
      </c>
      <c r="V647" s="127">
        <f t="shared" si="74"/>
        <v>45291</v>
      </c>
      <c r="W647" s="128">
        <f>VLOOKUP(V647,IPC!$B$9:$D$855,3,2)</f>
        <v>137.72</v>
      </c>
      <c r="X647" s="128">
        <f>VLOOKUP(O647,IPC!$B$9:$D$855,3,1)</f>
        <v>140.49</v>
      </c>
      <c r="Z647" s="67" t="s">
        <v>2150</v>
      </c>
    </row>
    <row r="648" spans="1:26" s="67" customFormat="1" x14ac:dyDescent="0.25">
      <c r="A648" s="67" t="s">
        <v>76</v>
      </c>
      <c r="B648" s="134" t="s">
        <v>2237</v>
      </c>
      <c r="C648" s="224">
        <v>43</v>
      </c>
      <c r="D648" s="296" t="s">
        <v>475</v>
      </c>
      <c r="E648" s="288">
        <v>900441355</v>
      </c>
      <c r="F648" s="83" t="s">
        <v>1713</v>
      </c>
      <c r="G648" s="121" t="s">
        <v>239</v>
      </c>
      <c r="H648" s="121" t="s">
        <v>602</v>
      </c>
      <c r="I648" s="69" t="s">
        <v>248</v>
      </c>
      <c r="J648" s="77" t="s">
        <v>217</v>
      </c>
      <c r="K648" s="121" t="s">
        <v>1730</v>
      </c>
      <c r="L648" s="87">
        <v>8697</v>
      </c>
      <c r="M648" s="72">
        <v>1677786</v>
      </c>
      <c r="N648" s="66">
        <f t="shared" si="82"/>
        <v>0</v>
      </c>
      <c r="O648" s="137">
        <v>45330</v>
      </c>
      <c r="P648" s="72">
        <f t="shared" si="83"/>
        <v>0</v>
      </c>
      <c r="Q648" s="72">
        <f t="shared" si="84"/>
        <v>1677786</v>
      </c>
      <c r="R648" s="129">
        <f t="shared" si="85"/>
        <v>1677786</v>
      </c>
      <c r="S648" s="204" t="e">
        <f t="shared" si="87"/>
        <v>#REF!</v>
      </c>
      <c r="T648" s="125"/>
      <c r="U648" s="126">
        <f t="shared" si="86"/>
        <v>-39</v>
      </c>
      <c r="V648" s="127">
        <f t="shared" si="74"/>
        <v>45291</v>
      </c>
      <c r="W648" s="128">
        <f>VLOOKUP(V648,IPC!$B$9:$D$855,3,2)</f>
        <v>137.72</v>
      </c>
      <c r="X648" s="128">
        <f>VLOOKUP(O648,IPC!$B$9:$D$855,3,1)</f>
        <v>140.49</v>
      </c>
      <c r="Z648" s="67" t="s">
        <v>2151</v>
      </c>
    </row>
    <row r="649" spans="1:26" s="67" customFormat="1" x14ac:dyDescent="0.25">
      <c r="A649" s="67" t="s">
        <v>76</v>
      </c>
      <c r="B649" s="134" t="s">
        <v>2237</v>
      </c>
      <c r="C649" s="224">
        <v>43</v>
      </c>
      <c r="D649" s="296" t="s">
        <v>475</v>
      </c>
      <c r="E649" s="288">
        <v>900441355</v>
      </c>
      <c r="F649" s="83" t="s">
        <v>1713</v>
      </c>
      <c r="G649" s="121" t="s">
        <v>239</v>
      </c>
      <c r="H649" s="121" t="s">
        <v>602</v>
      </c>
      <c r="I649" s="69" t="s">
        <v>248</v>
      </c>
      <c r="J649" s="77" t="s">
        <v>217</v>
      </c>
      <c r="K649" s="121" t="s">
        <v>1731</v>
      </c>
      <c r="L649" s="87">
        <v>8699</v>
      </c>
      <c r="M649" s="72">
        <v>1675327.5</v>
      </c>
      <c r="N649" s="66">
        <f t="shared" si="82"/>
        <v>0</v>
      </c>
      <c r="O649" s="137">
        <v>45330</v>
      </c>
      <c r="P649" s="72">
        <f t="shared" si="83"/>
        <v>0</v>
      </c>
      <c r="Q649" s="72">
        <f t="shared" si="84"/>
        <v>1675327.5</v>
      </c>
      <c r="R649" s="129">
        <f t="shared" si="85"/>
        <v>1675327.5</v>
      </c>
      <c r="S649" s="204" t="e">
        <f t="shared" si="87"/>
        <v>#REF!</v>
      </c>
      <c r="T649" s="125"/>
      <c r="U649" s="126">
        <f t="shared" si="86"/>
        <v>-39</v>
      </c>
      <c r="V649" s="127">
        <f t="shared" si="74"/>
        <v>45291</v>
      </c>
      <c r="W649" s="128">
        <f>VLOOKUP(V649,IPC!$B$9:$D$855,3,2)</f>
        <v>137.72</v>
      </c>
      <c r="X649" s="128">
        <f>VLOOKUP(O649,IPC!$B$9:$D$855,3,1)</f>
        <v>140.49</v>
      </c>
      <c r="Z649" s="67" t="s">
        <v>2151</v>
      </c>
    </row>
    <row r="650" spans="1:26" s="67" customFormat="1" x14ac:dyDescent="0.25">
      <c r="A650" s="67" t="s">
        <v>76</v>
      </c>
      <c r="B650" s="134" t="s">
        <v>2237</v>
      </c>
      <c r="C650" s="224">
        <v>43</v>
      </c>
      <c r="D650" s="296" t="s">
        <v>475</v>
      </c>
      <c r="E650" s="288">
        <v>900441355</v>
      </c>
      <c r="F650" s="83" t="s">
        <v>1713</v>
      </c>
      <c r="G650" s="121" t="s">
        <v>239</v>
      </c>
      <c r="H650" s="121" t="s">
        <v>602</v>
      </c>
      <c r="I650" s="69" t="s">
        <v>248</v>
      </c>
      <c r="J650" s="77" t="s">
        <v>217</v>
      </c>
      <c r="K650" s="121" t="s">
        <v>1732</v>
      </c>
      <c r="L650" s="87">
        <v>8724</v>
      </c>
      <c r="M650" s="72">
        <v>192000</v>
      </c>
      <c r="N650" s="66">
        <f t="shared" si="82"/>
        <v>0</v>
      </c>
      <c r="O650" s="137">
        <v>45336</v>
      </c>
      <c r="P650" s="72">
        <f t="shared" si="83"/>
        <v>0</v>
      </c>
      <c r="Q650" s="72">
        <f t="shared" si="84"/>
        <v>192000</v>
      </c>
      <c r="R650" s="129">
        <f t="shared" si="85"/>
        <v>192000</v>
      </c>
      <c r="S650" s="204" t="e">
        <f t="shared" si="87"/>
        <v>#REF!</v>
      </c>
      <c r="T650" s="125"/>
      <c r="U650" s="126">
        <f t="shared" si="86"/>
        <v>-45</v>
      </c>
      <c r="V650" s="127">
        <f t="shared" si="74"/>
        <v>45291</v>
      </c>
      <c r="W650" s="128">
        <f>VLOOKUP(V650,IPC!$B$9:$D$855,3,2)</f>
        <v>137.72</v>
      </c>
      <c r="X650" s="128">
        <f>VLOOKUP(O650,IPC!$B$9:$D$855,3,1)</f>
        <v>140.49</v>
      </c>
      <c r="Z650" s="67" t="s">
        <v>2152</v>
      </c>
    </row>
    <row r="651" spans="1:26" s="67" customFormat="1" x14ac:dyDescent="0.25">
      <c r="A651" s="67" t="s">
        <v>76</v>
      </c>
      <c r="B651" s="134" t="s">
        <v>2237</v>
      </c>
      <c r="C651" s="224">
        <v>43</v>
      </c>
      <c r="D651" s="296" t="s">
        <v>475</v>
      </c>
      <c r="E651" s="288">
        <v>900441355</v>
      </c>
      <c r="F651" s="83" t="s">
        <v>1713</v>
      </c>
      <c r="G651" s="121" t="s">
        <v>239</v>
      </c>
      <c r="H651" s="121" t="s">
        <v>602</v>
      </c>
      <c r="I651" s="69" t="s">
        <v>248</v>
      </c>
      <c r="J651" s="77" t="s">
        <v>217</v>
      </c>
      <c r="K651" s="121" t="s">
        <v>1909</v>
      </c>
      <c r="L651" s="87">
        <v>8743</v>
      </c>
      <c r="M651" s="72">
        <v>1491930</v>
      </c>
      <c r="N651" s="66">
        <f t="shared" si="82"/>
        <v>0</v>
      </c>
      <c r="O651" s="137">
        <v>45338</v>
      </c>
      <c r="P651" s="72">
        <f t="shared" si="83"/>
        <v>0</v>
      </c>
      <c r="Q651" s="72">
        <f t="shared" si="84"/>
        <v>1491930</v>
      </c>
      <c r="R651" s="129">
        <f t="shared" si="85"/>
        <v>1491930</v>
      </c>
      <c r="S651" s="204" t="e">
        <f t="shared" si="87"/>
        <v>#REF!</v>
      </c>
      <c r="T651" s="125"/>
      <c r="U651" s="126">
        <f t="shared" si="86"/>
        <v>-47</v>
      </c>
      <c r="V651" s="127">
        <f t="shared" si="74"/>
        <v>45291</v>
      </c>
      <c r="W651" s="128">
        <f>VLOOKUP(V651,IPC!$B$9:$D$855,3,2)</f>
        <v>137.72</v>
      </c>
      <c r="X651" s="128">
        <f>VLOOKUP(O651,IPC!$B$9:$D$855,3,1)</f>
        <v>140.49</v>
      </c>
      <c r="Z651" s="67" t="s">
        <v>2153</v>
      </c>
    </row>
    <row r="652" spans="1:26" s="67" customFormat="1" x14ac:dyDescent="0.25">
      <c r="A652" s="67" t="s">
        <v>76</v>
      </c>
      <c r="B652" s="134" t="s">
        <v>2237</v>
      </c>
      <c r="C652" s="224">
        <v>43</v>
      </c>
      <c r="D652" s="296" t="s">
        <v>475</v>
      </c>
      <c r="E652" s="288">
        <v>900441355</v>
      </c>
      <c r="F652" s="83" t="s">
        <v>1713</v>
      </c>
      <c r="G652" s="121" t="s">
        <v>239</v>
      </c>
      <c r="H652" s="121" t="s">
        <v>602</v>
      </c>
      <c r="I652" s="69" t="s">
        <v>248</v>
      </c>
      <c r="J652" s="77" t="s">
        <v>217</v>
      </c>
      <c r="K652" s="121" t="s">
        <v>1734</v>
      </c>
      <c r="L652" s="87">
        <v>8768</v>
      </c>
      <c r="M652" s="72">
        <v>1399002</v>
      </c>
      <c r="N652" s="66">
        <f t="shared" si="82"/>
        <v>0</v>
      </c>
      <c r="O652" s="137">
        <v>45343</v>
      </c>
      <c r="P652" s="72">
        <f t="shared" si="83"/>
        <v>0</v>
      </c>
      <c r="Q652" s="72">
        <f t="shared" si="84"/>
        <v>1399002</v>
      </c>
      <c r="R652" s="129">
        <f t="shared" si="85"/>
        <v>1399002</v>
      </c>
      <c r="S652" s="204" t="e">
        <f t="shared" si="87"/>
        <v>#REF!</v>
      </c>
      <c r="T652" s="125"/>
      <c r="U652" s="126">
        <f t="shared" si="86"/>
        <v>-52</v>
      </c>
      <c r="V652" s="127">
        <f t="shared" si="74"/>
        <v>45291</v>
      </c>
      <c r="W652" s="128">
        <f>VLOOKUP(V652,IPC!$B$9:$D$855,3,2)</f>
        <v>137.72</v>
      </c>
      <c r="X652" s="128">
        <f>VLOOKUP(O652,IPC!$B$9:$D$855,3,1)</f>
        <v>140.49</v>
      </c>
      <c r="Z652" s="67" t="s">
        <v>2154</v>
      </c>
    </row>
    <row r="653" spans="1:26" s="67" customFormat="1" x14ac:dyDescent="0.25">
      <c r="A653" s="67" t="s">
        <v>76</v>
      </c>
      <c r="B653" s="134" t="s">
        <v>2237</v>
      </c>
      <c r="C653" s="224">
        <v>43</v>
      </c>
      <c r="D653" s="296" t="s">
        <v>475</v>
      </c>
      <c r="E653" s="288">
        <v>900441355</v>
      </c>
      <c r="F653" s="83" t="s">
        <v>1879</v>
      </c>
      <c r="G653" s="121" t="s">
        <v>239</v>
      </c>
      <c r="H653" s="121" t="s">
        <v>602</v>
      </c>
      <c r="I653" s="69" t="s">
        <v>248</v>
      </c>
      <c r="J653" s="77" t="s">
        <v>217</v>
      </c>
      <c r="K653" s="121" t="s">
        <v>1736</v>
      </c>
      <c r="L653" s="87">
        <v>2454</v>
      </c>
      <c r="M653" s="72">
        <v>1491930</v>
      </c>
      <c r="N653" s="66">
        <f t="shared" si="82"/>
        <v>0</v>
      </c>
      <c r="O653" s="137">
        <v>45347</v>
      </c>
      <c r="P653" s="72">
        <f t="shared" si="83"/>
        <v>0</v>
      </c>
      <c r="Q653" s="72">
        <f t="shared" si="84"/>
        <v>1491930</v>
      </c>
      <c r="R653" s="129">
        <f t="shared" si="85"/>
        <v>1491930</v>
      </c>
      <c r="S653" s="204" t="e">
        <f t="shared" si="87"/>
        <v>#REF!</v>
      </c>
      <c r="T653" s="125"/>
      <c r="U653" s="126">
        <f t="shared" si="86"/>
        <v>-56</v>
      </c>
      <c r="V653" s="127">
        <f t="shared" si="74"/>
        <v>45291</v>
      </c>
      <c r="W653" s="128">
        <f>VLOOKUP(V653,IPC!$B$9:$D$855,3,2)</f>
        <v>137.72</v>
      </c>
      <c r="X653" s="128">
        <f>VLOOKUP(O653,IPC!$B$9:$D$855,3,1)</f>
        <v>140.49</v>
      </c>
      <c r="Z653" s="67" t="s">
        <v>2155</v>
      </c>
    </row>
    <row r="654" spans="1:26" s="67" customFormat="1" x14ac:dyDescent="0.25">
      <c r="A654" s="67" t="s">
        <v>76</v>
      </c>
      <c r="B654" s="134" t="s">
        <v>2237</v>
      </c>
      <c r="C654" s="224">
        <v>43</v>
      </c>
      <c r="D654" s="296" t="s">
        <v>475</v>
      </c>
      <c r="E654" s="288">
        <v>900441355</v>
      </c>
      <c r="F654" s="83" t="s">
        <v>1713</v>
      </c>
      <c r="G654" s="121" t="s">
        <v>239</v>
      </c>
      <c r="H654" s="121" t="s">
        <v>602</v>
      </c>
      <c r="I654" s="69" t="s">
        <v>248</v>
      </c>
      <c r="J654" s="77" t="s">
        <v>217</v>
      </c>
      <c r="K654" s="121" t="s">
        <v>1735</v>
      </c>
      <c r="L654" s="87">
        <v>8777</v>
      </c>
      <c r="M654" s="72">
        <v>1491930</v>
      </c>
      <c r="N654" s="66">
        <f t="shared" si="82"/>
        <v>0</v>
      </c>
      <c r="O654" s="137">
        <v>45347</v>
      </c>
      <c r="P654" s="72">
        <f t="shared" si="83"/>
        <v>0</v>
      </c>
      <c r="Q654" s="72">
        <f t="shared" si="84"/>
        <v>1491930</v>
      </c>
      <c r="R654" s="129">
        <f t="shared" si="85"/>
        <v>1491930</v>
      </c>
      <c r="S654" s="204" t="e">
        <f t="shared" si="87"/>
        <v>#REF!</v>
      </c>
      <c r="T654" s="125"/>
      <c r="U654" s="126">
        <f t="shared" si="86"/>
        <v>-56</v>
      </c>
      <c r="V654" s="127">
        <f t="shared" si="74"/>
        <v>45291</v>
      </c>
      <c r="W654" s="128">
        <f>VLOOKUP(V654,IPC!$B$9:$D$855,3,2)</f>
        <v>137.72</v>
      </c>
      <c r="X654" s="128">
        <f>VLOOKUP(O654,IPC!$B$9:$D$855,3,1)</f>
        <v>140.49</v>
      </c>
      <c r="Z654" s="67" t="s">
        <v>2155</v>
      </c>
    </row>
    <row r="655" spans="1:26" s="67" customFormat="1" x14ac:dyDescent="0.25">
      <c r="A655" s="67" t="s">
        <v>76</v>
      </c>
      <c r="B655" s="134" t="s">
        <v>2237</v>
      </c>
      <c r="C655" s="224">
        <v>43</v>
      </c>
      <c r="D655" s="296" t="s">
        <v>475</v>
      </c>
      <c r="E655" s="288">
        <v>900441355</v>
      </c>
      <c r="F655" s="83" t="s">
        <v>1713</v>
      </c>
      <c r="G655" s="121" t="s">
        <v>239</v>
      </c>
      <c r="H655" s="121" t="s">
        <v>602</v>
      </c>
      <c r="I655" s="69" t="s">
        <v>248</v>
      </c>
      <c r="J655" s="77" t="s">
        <v>217</v>
      </c>
      <c r="K655" s="121" t="s">
        <v>1910</v>
      </c>
      <c r="L655" s="87">
        <v>8816</v>
      </c>
      <c r="M655" s="72">
        <v>1491930</v>
      </c>
      <c r="N655" s="66">
        <f t="shared" si="82"/>
        <v>0</v>
      </c>
      <c r="O655" s="137">
        <v>45352</v>
      </c>
      <c r="P655" s="72">
        <f t="shared" si="83"/>
        <v>0</v>
      </c>
      <c r="Q655" s="72">
        <f t="shared" si="84"/>
        <v>1491930</v>
      </c>
      <c r="R655" s="129">
        <f t="shared" si="85"/>
        <v>1491930</v>
      </c>
      <c r="S655" s="204" t="e">
        <f t="shared" si="87"/>
        <v>#REF!</v>
      </c>
      <c r="T655" s="125"/>
      <c r="U655" s="126">
        <f t="shared" si="86"/>
        <v>-61</v>
      </c>
      <c r="V655" s="127">
        <f t="shared" si="74"/>
        <v>45291</v>
      </c>
      <c r="W655" s="128">
        <f>VLOOKUP(V655,IPC!$B$9:$D$855,3,2)</f>
        <v>137.72</v>
      </c>
      <c r="X655" s="128">
        <f>VLOOKUP(O655,IPC!$B$9:$D$855,3,1)</f>
        <v>141.47999999999999</v>
      </c>
      <c r="Z655" s="67" t="s">
        <v>2156</v>
      </c>
    </row>
    <row r="656" spans="1:26" s="67" customFormat="1" x14ac:dyDescent="0.25">
      <c r="A656" s="67" t="s">
        <v>76</v>
      </c>
      <c r="B656" s="134" t="s">
        <v>2237</v>
      </c>
      <c r="C656" s="224">
        <v>43</v>
      </c>
      <c r="D656" s="296" t="s">
        <v>475</v>
      </c>
      <c r="E656" s="288">
        <v>900441355</v>
      </c>
      <c r="F656" s="83" t="s">
        <v>1713</v>
      </c>
      <c r="G656" s="121" t="s">
        <v>239</v>
      </c>
      <c r="H656" s="121" t="s">
        <v>602</v>
      </c>
      <c r="I656" s="69" t="s">
        <v>248</v>
      </c>
      <c r="J656" s="77" t="s">
        <v>217</v>
      </c>
      <c r="K656" s="121" t="s">
        <v>1911</v>
      </c>
      <c r="L656" s="87">
        <v>8817</v>
      </c>
      <c r="M656" s="72">
        <v>1491930</v>
      </c>
      <c r="N656" s="66">
        <f t="shared" si="82"/>
        <v>0</v>
      </c>
      <c r="O656" s="137">
        <v>45352</v>
      </c>
      <c r="P656" s="72">
        <f t="shared" si="83"/>
        <v>0</v>
      </c>
      <c r="Q656" s="72">
        <f t="shared" si="84"/>
        <v>1491930</v>
      </c>
      <c r="R656" s="129">
        <f t="shared" si="85"/>
        <v>1491930</v>
      </c>
      <c r="S656" s="204" t="e">
        <f t="shared" si="87"/>
        <v>#REF!</v>
      </c>
      <c r="T656" s="125"/>
      <c r="U656" s="126">
        <f t="shared" si="86"/>
        <v>-61</v>
      </c>
      <c r="V656" s="127">
        <f t="shared" si="74"/>
        <v>45291</v>
      </c>
      <c r="W656" s="128">
        <f>VLOOKUP(V656,IPC!$B$9:$D$855,3,2)</f>
        <v>137.72</v>
      </c>
      <c r="X656" s="128">
        <f>VLOOKUP(O656,IPC!$B$9:$D$855,3,1)</f>
        <v>141.47999999999999</v>
      </c>
      <c r="Z656" s="67" t="s">
        <v>2156</v>
      </c>
    </row>
    <row r="657" spans="1:26" s="67" customFormat="1" x14ac:dyDescent="0.25">
      <c r="A657" s="67" t="s">
        <v>76</v>
      </c>
      <c r="B657" s="134" t="s">
        <v>2237</v>
      </c>
      <c r="C657" s="224">
        <v>43</v>
      </c>
      <c r="D657" s="296" t="s">
        <v>475</v>
      </c>
      <c r="E657" s="288">
        <v>900441355</v>
      </c>
      <c r="F657" s="83" t="s">
        <v>1713</v>
      </c>
      <c r="G657" s="121" t="s">
        <v>239</v>
      </c>
      <c r="H657" s="121" t="s">
        <v>602</v>
      </c>
      <c r="I657" s="69" t="s">
        <v>248</v>
      </c>
      <c r="J657" s="77" t="s">
        <v>217</v>
      </c>
      <c r="K657" s="121" t="s">
        <v>1912</v>
      </c>
      <c r="L657" s="87">
        <v>8818</v>
      </c>
      <c r="M657" s="72">
        <v>1677786</v>
      </c>
      <c r="N657" s="66">
        <f t="shared" si="82"/>
        <v>0</v>
      </c>
      <c r="O657" s="137">
        <v>45352</v>
      </c>
      <c r="P657" s="72">
        <f t="shared" si="83"/>
        <v>0</v>
      </c>
      <c r="Q657" s="72">
        <f t="shared" si="84"/>
        <v>1677786</v>
      </c>
      <c r="R657" s="129">
        <f t="shared" si="85"/>
        <v>1677786</v>
      </c>
      <c r="S657" s="204" t="e">
        <f t="shared" si="87"/>
        <v>#REF!</v>
      </c>
      <c r="T657" s="125"/>
      <c r="U657" s="126">
        <f t="shared" si="86"/>
        <v>-61</v>
      </c>
      <c r="V657" s="127">
        <f t="shared" si="74"/>
        <v>45291</v>
      </c>
      <c r="W657" s="128">
        <f>VLOOKUP(V657,IPC!$B$9:$D$855,3,2)</f>
        <v>137.72</v>
      </c>
      <c r="X657" s="128">
        <f>VLOOKUP(O657,IPC!$B$9:$D$855,3,1)</f>
        <v>141.47999999999999</v>
      </c>
      <c r="Z657" s="67" t="s">
        <v>2156</v>
      </c>
    </row>
    <row r="658" spans="1:26" s="67" customFormat="1" x14ac:dyDescent="0.25">
      <c r="A658" s="67" t="s">
        <v>76</v>
      </c>
      <c r="B658" s="134" t="s">
        <v>2237</v>
      </c>
      <c r="C658" s="224">
        <v>43</v>
      </c>
      <c r="D658" s="296" t="s">
        <v>475</v>
      </c>
      <c r="E658" s="288">
        <v>900441355</v>
      </c>
      <c r="F658" s="83" t="s">
        <v>1713</v>
      </c>
      <c r="G658" s="121" t="s">
        <v>239</v>
      </c>
      <c r="H658" s="121" t="s">
        <v>602</v>
      </c>
      <c r="I658" s="69" t="s">
        <v>248</v>
      </c>
      <c r="J658" s="77" t="s">
        <v>217</v>
      </c>
      <c r="K658" s="121" t="s">
        <v>1913</v>
      </c>
      <c r="L658" s="87">
        <v>8819</v>
      </c>
      <c r="M658" s="72">
        <v>1491930</v>
      </c>
      <c r="N658" s="66">
        <f t="shared" si="82"/>
        <v>0</v>
      </c>
      <c r="O658" s="137">
        <v>45352</v>
      </c>
      <c r="P658" s="72">
        <f t="shared" si="83"/>
        <v>0</v>
      </c>
      <c r="Q658" s="72">
        <f t="shared" si="84"/>
        <v>1491930</v>
      </c>
      <c r="R658" s="129">
        <f t="shared" si="85"/>
        <v>1491930</v>
      </c>
      <c r="S658" s="204" t="e">
        <f t="shared" si="87"/>
        <v>#REF!</v>
      </c>
      <c r="T658" s="125"/>
      <c r="U658" s="126">
        <f t="shared" si="86"/>
        <v>-61</v>
      </c>
      <c r="V658" s="127">
        <f t="shared" si="74"/>
        <v>45291</v>
      </c>
      <c r="W658" s="128">
        <f>VLOOKUP(V658,IPC!$B$9:$D$855,3,2)</f>
        <v>137.72</v>
      </c>
      <c r="X658" s="128">
        <f>VLOOKUP(O658,IPC!$B$9:$D$855,3,1)</f>
        <v>141.47999999999999</v>
      </c>
      <c r="Z658" s="67" t="s">
        <v>2156</v>
      </c>
    </row>
    <row r="659" spans="1:26" s="67" customFormat="1" x14ac:dyDescent="0.25">
      <c r="A659" s="67" t="s">
        <v>76</v>
      </c>
      <c r="B659" s="134" t="s">
        <v>2237</v>
      </c>
      <c r="C659" s="224">
        <v>43</v>
      </c>
      <c r="D659" s="296" t="s">
        <v>475</v>
      </c>
      <c r="E659" s="288">
        <v>900441355</v>
      </c>
      <c r="F659" s="83" t="s">
        <v>1713</v>
      </c>
      <c r="G659" s="121" t="s">
        <v>239</v>
      </c>
      <c r="H659" s="121" t="s">
        <v>602</v>
      </c>
      <c r="I659" s="69" t="s">
        <v>248</v>
      </c>
      <c r="J659" s="77" t="s">
        <v>217</v>
      </c>
      <c r="K659" s="121" t="s">
        <v>1914</v>
      </c>
      <c r="L659" s="87">
        <v>8823</v>
      </c>
      <c r="M659" s="72">
        <v>1491930</v>
      </c>
      <c r="N659" s="66">
        <f t="shared" si="82"/>
        <v>0</v>
      </c>
      <c r="O659" s="137">
        <v>45354</v>
      </c>
      <c r="P659" s="72">
        <f t="shared" si="83"/>
        <v>0</v>
      </c>
      <c r="Q659" s="72">
        <f t="shared" si="84"/>
        <v>1491930</v>
      </c>
      <c r="R659" s="129">
        <f t="shared" si="85"/>
        <v>1491930</v>
      </c>
      <c r="S659" s="204" t="e">
        <f t="shared" si="87"/>
        <v>#REF!</v>
      </c>
      <c r="T659" s="125"/>
      <c r="U659" s="126">
        <f t="shared" si="86"/>
        <v>-63</v>
      </c>
      <c r="V659" s="127">
        <f t="shared" si="74"/>
        <v>45291</v>
      </c>
      <c r="W659" s="128">
        <f>VLOOKUP(V659,IPC!$B$9:$D$855,3,2)</f>
        <v>137.72</v>
      </c>
      <c r="X659" s="128">
        <f>VLOOKUP(O659,IPC!$B$9:$D$855,3,1)</f>
        <v>141.47999999999999</v>
      </c>
      <c r="Z659" s="67" t="s">
        <v>2157</v>
      </c>
    </row>
    <row r="660" spans="1:26" s="67" customFormat="1" x14ac:dyDescent="0.25">
      <c r="A660" s="67" t="s">
        <v>76</v>
      </c>
      <c r="B660" s="134" t="s">
        <v>2237</v>
      </c>
      <c r="C660" s="224">
        <v>43</v>
      </c>
      <c r="D660" s="296" t="s">
        <v>475</v>
      </c>
      <c r="E660" s="288">
        <v>900441355</v>
      </c>
      <c r="F660" s="83" t="s">
        <v>1713</v>
      </c>
      <c r="G660" s="121" t="s">
        <v>239</v>
      </c>
      <c r="H660" s="121" t="s">
        <v>602</v>
      </c>
      <c r="I660" s="69" t="s">
        <v>248</v>
      </c>
      <c r="J660" s="77" t="s">
        <v>217</v>
      </c>
      <c r="K660" s="121" t="s">
        <v>1915</v>
      </c>
      <c r="L660" s="87">
        <v>8829</v>
      </c>
      <c r="M660" s="72">
        <v>3169716</v>
      </c>
      <c r="N660" s="66">
        <f t="shared" si="82"/>
        <v>0</v>
      </c>
      <c r="O660" s="137">
        <v>45356</v>
      </c>
      <c r="P660" s="72">
        <f t="shared" si="83"/>
        <v>0</v>
      </c>
      <c r="Q660" s="72">
        <f t="shared" si="84"/>
        <v>3169716</v>
      </c>
      <c r="R660" s="129">
        <f t="shared" si="85"/>
        <v>3169716</v>
      </c>
      <c r="S660" s="204" t="e">
        <f t="shared" si="87"/>
        <v>#REF!</v>
      </c>
      <c r="T660" s="125"/>
      <c r="U660" s="126">
        <f t="shared" si="86"/>
        <v>-65</v>
      </c>
      <c r="V660" s="127">
        <f t="shared" si="74"/>
        <v>45291</v>
      </c>
      <c r="W660" s="128">
        <f>VLOOKUP(V660,IPC!$B$9:$D$855,3,2)</f>
        <v>137.72</v>
      </c>
      <c r="X660" s="128">
        <f>VLOOKUP(O660,IPC!$B$9:$D$855,3,1)</f>
        <v>141.47999999999999</v>
      </c>
      <c r="Z660" s="67" t="s">
        <v>2158</v>
      </c>
    </row>
    <row r="661" spans="1:26" s="67" customFormat="1" x14ac:dyDescent="0.25">
      <c r="A661" s="67" t="s">
        <v>76</v>
      </c>
      <c r="B661" s="134" t="s">
        <v>2237</v>
      </c>
      <c r="C661" s="224">
        <v>43</v>
      </c>
      <c r="D661" s="296" t="s">
        <v>475</v>
      </c>
      <c r="E661" s="288">
        <v>900441355</v>
      </c>
      <c r="F661" s="83" t="s">
        <v>1713</v>
      </c>
      <c r="G661" s="121" t="s">
        <v>239</v>
      </c>
      <c r="H661" s="121" t="s">
        <v>602</v>
      </c>
      <c r="I661" s="69" t="s">
        <v>248</v>
      </c>
      <c r="J661" s="77" t="s">
        <v>217</v>
      </c>
      <c r="K661" s="121" t="s">
        <v>1916</v>
      </c>
      <c r="L661" s="87">
        <v>8841</v>
      </c>
      <c r="M661" s="72">
        <v>1399002</v>
      </c>
      <c r="N661" s="66">
        <f t="shared" si="82"/>
        <v>0</v>
      </c>
      <c r="O661" s="137">
        <v>45357</v>
      </c>
      <c r="P661" s="72">
        <f t="shared" si="83"/>
        <v>0</v>
      </c>
      <c r="Q661" s="72">
        <f t="shared" si="84"/>
        <v>1399002</v>
      </c>
      <c r="R661" s="129">
        <f t="shared" si="85"/>
        <v>1399002</v>
      </c>
      <c r="S661" s="204" t="e">
        <f t="shared" si="87"/>
        <v>#REF!</v>
      </c>
      <c r="T661" s="125"/>
      <c r="U661" s="126">
        <f t="shared" si="86"/>
        <v>-66</v>
      </c>
      <c r="V661" s="127">
        <f t="shared" si="74"/>
        <v>45291</v>
      </c>
      <c r="W661" s="128">
        <f>VLOOKUP(V661,IPC!$B$9:$D$855,3,2)</f>
        <v>137.72</v>
      </c>
      <c r="X661" s="128">
        <f>VLOOKUP(O661,IPC!$B$9:$D$855,3,1)</f>
        <v>141.47999999999999</v>
      </c>
      <c r="Z661" s="67" t="s">
        <v>2159</v>
      </c>
    </row>
    <row r="662" spans="1:26" s="67" customFormat="1" x14ac:dyDescent="0.25">
      <c r="A662" s="67" t="s">
        <v>76</v>
      </c>
      <c r="B662" s="134" t="s">
        <v>2237</v>
      </c>
      <c r="C662" s="224">
        <v>43</v>
      </c>
      <c r="D662" s="296" t="s">
        <v>475</v>
      </c>
      <c r="E662" s="288">
        <v>900441355</v>
      </c>
      <c r="F662" s="83" t="s">
        <v>1713</v>
      </c>
      <c r="G662" s="121" t="s">
        <v>239</v>
      </c>
      <c r="H662" s="121" t="s">
        <v>602</v>
      </c>
      <c r="I662" s="69" t="s">
        <v>248</v>
      </c>
      <c r="J662" s="77" t="s">
        <v>217</v>
      </c>
      <c r="K662" s="121" t="s">
        <v>1917</v>
      </c>
      <c r="L662" s="87">
        <v>8846</v>
      </c>
      <c r="M662" s="72">
        <v>192000</v>
      </c>
      <c r="N662" s="66">
        <f t="shared" si="82"/>
        <v>0</v>
      </c>
      <c r="O662" s="137">
        <v>45361</v>
      </c>
      <c r="P662" s="72">
        <f t="shared" si="83"/>
        <v>0</v>
      </c>
      <c r="Q662" s="72">
        <f t="shared" si="84"/>
        <v>192000</v>
      </c>
      <c r="R662" s="129">
        <f t="shared" si="85"/>
        <v>192000</v>
      </c>
      <c r="S662" s="204" t="e">
        <f t="shared" si="87"/>
        <v>#REF!</v>
      </c>
      <c r="T662" s="125"/>
      <c r="U662" s="126">
        <f t="shared" si="86"/>
        <v>-70</v>
      </c>
      <c r="V662" s="127">
        <f t="shared" si="74"/>
        <v>45291</v>
      </c>
      <c r="W662" s="128">
        <f>VLOOKUP(V662,IPC!$B$9:$D$855,3,2)</f>
        <v>137.72</v>
      </c>
      <c r="X662" s="128">
        <f>VLOOKUP(O662,IPC!$B$9:$D$855,3,1)</f>
        <v>141.47999999999999</v>
      </c>
      <c r="Z662" s="67" t="s">
        <v>2160</v>
      </c>
    </row>
    <row r="663" spans="1:26" s="67" customFormat="1" x14ac:dyDescent="0.25">
      <c r="A663" s="67" t="s">
        <v>76</v>
      </c>
      <c r="B663" s="134" t="s">
        <v>2237</v>
      </c>
      <c r="C663" s="224">
        <v>43</v>
      </c>
      <c r="D663" s="296" t="s">
        <v>475</v>
      </c>
      <c r="E663" s="288">
        <v>900441355</v>
      </c>
      <c r="F663" s="83" t="s">
        <v>1713</v>
      </c>
      <c r="G663" s="121" t="s">
        <v>239</v>
      </c>
      <c r="H663" s="121" t="s">
        <v>602</v>
      </c>
      <c r="I663" s="69" t="s">
        <v>248</v>
      </c>
      <c r="J663" s="77" t="s">
        <v>217</v>
      </c>
      <c r="K663" s="121" t="s">
        <v>1918</v>
      </c>
      <c r="L663" s="87">
        <v>8865</v>
      </c>
      <c r="M663" s="72">
        <v>1491930</v>
      </c>
      <c r="N663" s="66">
        <f t="shared" si="82"/>
        <v>0</v>
      </c>
      <c r="O663" s="137">
        <v>45363</v>
      </c>
      <c r="P663" s="72">
        <f t="shared" si="83"/>
        <v>0</v>
      </c>
      <c r="Q663" s="72">
        <f t="shared" si="84"/>
        <v>1491930</v>
      </c>
      <c r="R663" s="129">
        <f t="shared" si="85"/>
        <v>1491930</v>
      </c>
      <c r="S663" s="204" t="e">
        <f t="shared" si="87"/>
        <v>#REF!</v>
      </c>
      <c r="T663" s="125"/>
      <c r="U663" s="126">
        <f t="shared" si="86"/>
        <v>-72</v>
      </c>
      <c r="V663" s="127">
        <f t="shared" si="74"/>
        <v>45291</v>
      </c>
      <c r="W663" s="128">
        <f>VLOOKUP(V663,IPC!$B$9:$D$855,3,2)</f>
        <v>137.72</v>
      </c>
      <c r="X663" s="128">
        <f>VLOOKUP(O663,IPC!$B$9:$D$855,3,1)</f>
        <v>141.47999999999999</v>
      </c>
      <c r="Z663" s="67" t="s">
        <v>2161</v>
      </c>
    </row>
    <row r="664" spans="1:26" s="67" customFormat="1" x14ac:dyDescent="0.25">
      <c r="A664" s="67" t="s">
        <v>76</v>
      </c>
      <c r="B664" s="134" t="s">
        <v>2237</v>
      </c>
      <c r="C664" s="224">
        <v>43</v>
      </c>
      <c r="D664" s="296" t="s">
        <v>475</v>
      </c>
      <c r="E664" s="288">
        <v>900441355</v>
      </c>
      <c r="F664" s="83" t="s">
        <v>1713</v>
      </c>
      <c r="G664" s="121" t="s">
        <v>239</v>
      </c>
      <c r="H664" s="121" t="s">
        <v>602</v>
      </c>
      <c r="I664" s="69" t="s">
        <v>248</v>
      </c>
      <c r="J664" s="77" t="s">
        <v>217</v>
      </c>
      <c r="K664" s="121" t="s">
        <v>1919</v>
      </c>
      <c r="L664" s="87">
        <v>8866</v>
      </c>
      <c r="M664" s="72">
        <v>1491930</v>
      </c>
      <c r="N664" s="66">
        <f t="shared" si="82"/>
        <v>0</v>
      </c>
      <c r="O664" s="137">
        <v>45363</v>
      </c>
      <c r="P664" s="72">
        <f t="shared" si="83"/>
        <v>0</v>
      </c>
      <c r="Q664" s="72">
        <f t="shared" si="84"/>
        <v>1491930</v>
      </c>
      <c r="R664" s="129">
        <f t="shared" si="85"/>
        <v>1491930</v>
      </c>
      <c r="S664" s="204" t="e">
        <f t="shared" si="87"/>
        <v>#REF!</v>
      </c>
      <c r="T664" s="125"/>
      <c r="U664" s="126">
        <f t="shared" si="86"/>
        <v>-72</v>
      </c>
      <c r="V664" s="127">
        <f t="shared" si="74"/>
        <v>45291</v>
      </c>
      <c r="W664" s="128">
        <f>VLOOKUP(V664,IPC!$B$9:$D$855,3,2)</f>
        <v>137.72</v>
      </c>
      <c r="X664" s="128">
        <f>VLOOKUP(O664,IPC!$B$9:$D$855,3,1)</f>
        <v>141.47999999999999</v>
      </c>
      <c r="Z664" s="67" t="s">
        <v>2161</v>
      </c>
    </row>
    <row r="665" spans="1:26" s="67" customFormat="1" x14ac:dyDescent="0.25">
      <c r="A665" s="67" t="s">
        <v>76</v>
      </c>
      <c r="B665" s="134" t="s">
        <v>2237</v>
      </c>
      <c r="C665" s="224">
        <v>43</v>
      </c>
      <c r="D665" s="296" t="s">
        <v>475</v>
      </c>
      <c r="E665" s="288">
        <v>900441355</v>
      </c>
      <c r="F665" s="83" t="s">
        <v>1713</v>
      </c>
      <c r="G665" s="121" t="s">
        <v>239</v>
      </c>
      <c r="H665" s="121" t="s">
        <v>602</v>
      </c>
      <c r="I665" s="69" t="s">
        <v>248</v>
      </c>
      <c r="J665" s="77" t="s">
        <v>217</v>
      </c>
      <c r="K665" s="121" t="s">
        <v>1920</v>
      </c>
      <c r="L665" s="87">
        <v>2469</v>
      </c>
      <c r="M665" s="72">
        <v>1445250</v>
      </c>
      <c r="N665" s="66">
        <f t="shared" si="82"/>
        <v>0</v>
      </c>
      <c r="O665" s="137">
        <v>45726</v>
      </c>
      <c r="P665" s="72">
        <f t="shared" si="83"/>
        <v>0</v>
      </c>
      <c r="Q665" s="72">
        <f t="shared" si="84"/>
        <v>1445250</v>
      </c>
      <c r="R665" s="129">
        <f t="shared" si="85"/>
        <v>1445250</v>
      </c>
      <c r="S665" s="204" t="e">
        <f t="shared" si="87"/>
        <v>#REF!</v>
      </c>
      <c r="T665" s="125"/>
      <c r="U665" s="126">
        <f t="shared" si="86"/>
        <v>-435</v>
      </c>
      <c r="V665" s="127">
        <f t="shared" si="74"/>
        <v>45291</v>
      </c>
      <c r="W665" s="128">
        <f>VLOOKUP(V665,IPC!$B$9:$D$855,3,2)</f>
        <v>137.72</v>
      </c>
      <c r="X665" s="128">
        <f>VLOOKUP(O665,IPC!$B$9:$D$855,3,1)</f>
        <v>141.47999999999999</v>
      </c>
      <c r="Z665" s="67" t="s">
        <v>2162</v>
      </c>
    </row>
    <row r="666" spans="1:26" s="67" customFormat="1" hidden="1" x14ac:dyDescent="0.25">
      <c r="A666" s="67" t="s">
        <v>76</v>
      </c>
      <c r="B666" s="134" t="s">
        <v>42</v>
      </c>
      <c r="C666" s="224">
        <v>44</v>
      </c>
      <c r="D666" s="296" t="s">
        <v>476</v>
      </c>
      <c r="E666" s="288">
        <v>901581412</v>
      </c>
      <c r="F666" s="83" t="s">
        <v>539</v>
      </c>
      <c r="G666" s="121" t="s">
        <v>239</v>
      </c>
      <c r="H666" s="121" t="s">
        <v>603</v>
      </c>
      <c r="I666" s="69" t="s">
        <v>248</v>
      </c>
      <c r="J666" s="77" t="s">
        <v>217</v>
      </c>
      <c r="K666" s="121" t="s">
        <v>1018</v>
      </c>
      <c r="L666" s="87">
        <v>114</v>
      </c>
      <c r="M666" s="72">
        <v>1341807.99</v>
      </c>
      <c r="N666" s="66">
        <f t="shared" si="82"/>
        <v>1341807.99</v>
      </c>
      <c r="O666" s="137">
        <v>44988</v>
      </c>
      <c r="P666" s="72">
        <f t="shared" si="83"/>
        <v>1402397</v>
      </c>
      <c r="Q666" s="72">
        <f t="shared" si="84"/>
        <v>1402397</v>
      </c>
      <c r="R666" s="129">
        <f t="shared" si="85"/>
        <v>1402397</v>
      </c>
      <c r="S666" s="204" t="e">
        <f t="shared" si="87"/>
        <v>#REF!</v>
      </c>
      <c r="T666" s="125"/>
      <c r="U666" s="126">
        <f t="shared" si="86"/>
        <v>303</v>
      </c>
      <c r="V666" s="127">
        <f t="shared" si="74"/>
        <v>45291</v>
      </c>
      <c r="W666" s="128">
        <f>VLOOKUP(V666,IPC!$B$9:$D$855,3,2)</f>
        <v>137.72</v>
      </c>
      <c r="X666" s="128">
        <f>VLOOKUP(O666,IPC!$B$9:$D$855,3,1)</f>
        <v>131.77000000000001</v>
      </c>
      <c r="Z666" s="67" t="s">
        <v>2163</v>
      </c>
    </row>
    <row r="667" spans="1:26" s="67" customFormat="1" hidden="1" x14ac:dyDescent="0.25">
      <c r="A667" s="67" t="s">
        <v>76</v>
      </c>
      <c r="B667" s="134" t="s">
        <v>42</v>
      </c>
      <c r="C667" s="224">
        <v>44</v>
      </c>
      <c r="D667" s="296" t="s">
        <v>476</v>
      </c>
      <c r="E667" s="288">
        <v>901581412</v>
      </c>
      <c r="F667" s="83" t="s">
        <v>539</v>
      </c>
      <c r="G667" s="121" t="s">
        <v>239</v>
      </c>
      <c r="H667" s="121" t="s">
        <v>603</v>
      </c>
      <c r="I667" s="69" t="s">
        <v>248</v>
      </c>
      <c r="J667" s="77" t="s">
        <v>217</v>
      </c>
      <c r="K667" s="121" t="s">
        <v>1019</v>
      </c>
      <c r="L667" s="87">
        <v>189</v>
      </c>
      <c r="M667" s="72">
        <v>4017200</v>
      </c>
      <c r="N667" s="66">
        <f t="shared" si="82"/>
        <v>4017200</v>
      </c>
      <c r="O667" s="137">
        <v>45118</v>
      </c>
      <c r="P667" s="72">
        <f t="shared" si="83"/>
        <v>4114904</v>
      </c>
      <c r="Q667" s="72">
        <f t="shared" si="84"/>
        <v>4114904</v>
      </c>
      <c r="R667" s="129">
        <f t="shared" si="85"/>
        <v>4114904</v>
      </c>
      <c r="S667" s="204" t="e">
        <f t="shared" si="87"/>
        <v>#REF!</v>
      </c>
      <c r="T667" s="125"/>
      <c r="U667" s="126">
        <f t="shared" si="86"/>
        <v>173</v>
      </c>
      <c r="V667" s="127">
        <f t="shared" si="74"/>
        <v>45291</v>
      </c>
      <c r="W667" s="128">
        <f>VLOOKUP(V667,IPC!$B$9:$D$855,3,2)</f>
        <v>137.72</v>
      </c>
      <c r="X667" s="128">
        <f>VLOOKUP(O667,IPC!$B$9:$D$855,3,1)</f>
        <v>134.44999999999999</v>
      </c>
      <c r="Z667" s="67" t="s">
        <v>2097</v>
      </c>
    </row>
    <row r="668" spans="1:26" s="67" customFormat="1" hidden="1" x14ac:dyDescent="0.25">
      <c r="A668" s="67" t="s">
        <v>76</v>
      </c>
      <c r="B668" s="134" t="s">
        <v>42</v>
      </c>
      <c r="C668" s="224">
        <v>44</v>
      </c>
      <c r="D668" s="296" t="s">
        <v>476</v>
      </c>
      <c r="E668" s="288">
        <v>901581412</v>
      </c>
      <c r="F668" s="83" t="s">
        <v>539</v>
      </c>
      <c r="G668" s="121" t="s">
        <v>239</v>
      </c>
      <c r="H668" s="121" t="s">
        <v>603</v>
      </c>
      <c r="I668" s="69" t="s">
        <v>248</v>
      </c>
      <c r="J668" s="77" t="s">
        <v>217</v>
      </c>
      <c r="K668" s="121" t="s">
        <v>1020</v>
      </c>
      <c r="L668" s="87">
        <v>198</v>
      </c>
      <c r="M668" s="72">
        <v>590000</v>
      </c>
      <c r="N668" s="66">
        <f t="shared" si="82"/>
        <v>590000</v>
      </c>
      <c r="O668" s="137">
        <v>45144</v>
      </c>
      <c r="P668" s="72">
        <f t="shared" si="83"/>
        <v>600154</v>
      </c>
      <c r="Q668" s="72">
        <f t="shared" si="84"/>
        <v>600154</v>
      </c>
      <c r="R668" s="129">
        <f t="shared" si="85"/>
        <v>600154</v>
      </c>
      <c r="S668" s="204" t="e">
        <f t="shared" si="87"/>
        <v>#REF!</v>
      </c>
      <c r="T668" s="125"/>
      <c r="U668" s="126">
        <f t="shared" si="86"/>
        <v>147</v>
      </c>
      <c r="V668" s="127">
        <f t="shared" si="74"/>
        <v>45291</v>
      </c>
      <c r="W668" s="128">
        <f>VLOOKUP(V668,IPC!$B$9:$D$855,3,2)</f>
        <v>137.72</v>
      </c>
      <c r="X668" s="128">
        <f>VLOOKUP(O668,IPC!$B$9:$D$855,3,1)</f>
        <v>135.38999999999999</v>
      </c>
      <c r="Z668" s="67" t="s">
        <v>2164</v>
      </c>
    </row>
    <row r="669" spans="1:26" s="67" customFormat="1" hidden="1" x14ac:dyDescent="0.25">
      <c r="A669" s="67" t="s">
        <v>76</v>
      </c>
      <c r="B669" s="134" t="s">
        <v>42</v>
      </c>
      <c r="C669" s="224">
        <v>44</v>
      </c>
      <c r="D669" s="296" t="s">
        <v>476</v>
      </c>
      <c r="E669" s="288">
        <v>901581412</v>
      </c>
      <c r="F669" s="83" t="s">
        <v>539</v>
      </c>
      <c r="G669" s="121" t="s">
        <v>239</v>
      </c>
      <c r="H669" s="121" t="s">
        <v>603</v>
      </c>
      <c r="I669" s="69" t="s">
        <v>248</v>
      </c>
      <c r="J669" s="77" t="s">
        <v>217</v>
      </c>
      <c r="K669" s="121" t="s">
        <v>1021</v>
      </c>
      <c r="L669" s="87">
        <v>201</v>
      </c>
      <c r="M669" s="72">
        <v>3610640</v>
      </c>
      <c r="N669" s="66">
        <f t="shared" si="82"/>
        <v>3610640</v>
      </c>
      <c r="O669" s="137">
        <v>45146</v>
      </c>
      <c r="P669" s="72">
        <f t="shared" si="83"/>
        <v>3672777</v>
      </c>
      <c r="Q669" s="72">
        <f t="shared" si="84"/>
        <v>3672777</v>
      </c>
      <c r="R669" s="129">
        <f t="shared" si="85"/>
        <v>3672777</v>
      </c>
      <c r="S669" s="204" t="e">
        <f t="shared" si="87"/>
        <v>#REF!</v>
      </c>
      <c r="T669" s="125"/>
      <c r="U669" s="126">
        <f t="shared" si="86"/>
        <v>145</v>
      </c>
      <c r="V669" s="127">
        <f t="shared" si="74"/>
        <v>45291</v>
      </c>
      <c r="W669" s="128">
        <f>VLOOKUP(V669,IPC!$B$9:$D$855,3,2)</f>
        <v>137.72</v>
      </c>
      <c r="X669" s="128">
        <f>VLOOKUP(O669,IPC!$B$9:$D$855,3,1)</f>
        <v>135.38999999999999</v>
      </c>
      <c r="Z669" s="67" t="s">
        <v>2165</v>
      </c>
    </row>
    <row r="670" spans="1:26" s="67" customFormat="1" hidden="1" x14ac:dyDescent="0.25">
      <c r="A670" s="67" t="s">
        <v>76</v>
      </c>
      <c r="B670" s="134" t="s">
        <v>42</v>
      </c>
      <c r="C670" s="224">
        <v>44</v>
      </c>
      <c r="D670" s="296" t="s">
        <v>476</v>
      </c>
      <c r="E670" s="288">
        <v>901581412</v>
      </c>
      <c r="F670" s="83" t="s">
        <v>539</v>
      </c>
      <c r="G670" s="121" t="s">
        <v>239</v>
      </c>
      <c r="H670" s="121" t="s">
        <v>603</v>
      </c>
      <c r="I670" s="69" t="s">
        <v>248</v>
      </c>
      <c r="J670" s="77" t="s">
        <v>217</v>
      </c>
      <c r="K670" s="121" t="s">
        <v>1022</v>
      </c>
      <c r="L670" s="87">
        <v>216</v>
      </c>
      <c r="M670" s="72">
        <v>2313520</v>
      </c>
      <c r="N670" s="66">
        <f t="shared" si="82"/>
        <v>2313520</v>
      </c>
      <c r="O670" s="137">
        <v>45193</v>
      </c>
      <c r="P670" s="72">
        <f t="shared" si="83"/>
        <v>2340886</v>
      </c>
      <c r="Q670" s="72">
        <f t="shared" si="84"/>
        <v>2340886</v>
      </c>
      <c r="R670" s="129">
        <f t="shared" si="85"/>
        <v>2340886</v>
      </c>
      <c r="S670" s="204" t="e">
        <f t="shared" si="87"/>
        <v>#REF!</v>
      </c>
      <c r="T670" s="125"/>
      <c r="U670" s="126">
        <f t="shared" si="86"/>
        <v>98</v>
      </c>
      <c r="V670" s="127">
        <f t="shared" si="74"/>
        <v>45291</v>
      </c>
      <c r="W670" s="128">
        <f>VLOOKUP(V670,IPC!$B$9:$D$855,3,2)</f>
        <v>137.72</v>
      </c>
      <c r="X670" s="128">
        <f>VLOOKUP(O670,IPC!$B$9:$D$855,3,1)</f>
        <v>136.11000000000001</v>
      </c>
      <c r="Z670" s="67" t="s">
        <v>2166</v>
      </c>
    </row>
    <row r="671" spans="1:26" s="67" customFormat="1" hidden="1" x14ac:dyDescent="0.25">
      <c r="A671" s="67" t="s">
        <v>76</v>
      </c>
      <c r="B671" s="134" t="s">
        <v>42</v>
      </c>
      <c r="C671" s="224">
        <v>45</v>
      </c>
      <c r="D671" s="296" t="s">
        <v>477</v>
      </c>
      <c r="E671" s="288">
        <v>900371464</v>
      </c>
      <c r="F671" s="83" t="s">
        <v>540</v>
      </c>
      <c r="G671" s="121" t="s">
        <v>636</v>
      </c>
      <c r="H671" s="121" t="s">
        <v>604</v>
      </c>
      <c r="I671" s="69" t="s">
        <v>248</v>
      </c>
      <c r="J671" s="77" t="s">
        <v>217</v>
      </c>
      <c r="K671" s="121" t="s">
        <v>1023</v>
      </c>
      <c r="L671" s="87">
        <v>16963</v>
      </c>
      <c r="M671" s="72">
        <v>297588</v>
      </c>
      <c r="N671" s="66">
        <f t="shared" si="82"/>
        <v>297588</v>
      </c>
      <c r="O671" s="137">
        <v>44550</v>
      </c>
      <c r="P671" s="72">
        <f t="shared" si="83"/>
        <v>367865</v>
      </c>
      <c r="Q671" s="72">
        <f t="shared" si="84"/>
        <v>367865</v>
      </c>
      <c r="R671" s="129">
        <f t="shared" si="85"/>
        <v>367865</v>
      </c>
      <c r="S671" s="204" t="e">
        <f t="shared" si="87"/>
        <v>#REF!</v>
      </c>
      <c r="T671" s="125"/>
      <c r="U671" s="126">
        <f t="shared" si="86"/>
        <v>741</v>
      </c>
      <c r="V671" s="127">
        <f t="shared" si="74"/>
        <v>45291</v>
      </c>
      <c r="W671" s="128">
        <f>VLOOKUP(V671,IPC!$B$9:$D$855,3,2)</f>
        <v>137.72</v>
      </c>
      <c r="X671" s="128">
        <f>VLOOKUP(O671,IPC!$B$9:$D$855,3,1)</f>
        <v>111.41</v>
      </c>
      <c r="Z671" s="67" t="s">
        <v>2167</v>
      </c>
    </row>
    <row r="672" spans="1:26" s="67" customFormat="1" hidden="1" x14ac:dyDescent="0.25">
      <c r="A672" s="67" t="s">
        <v>76</v>
      </c>
      <c r="B672" s="134" t="s">
        <v>42</v>
      </c>
      <c r="C672" s="224">
        <v>45</v>
      </c>
      <c r="D672" s="296" t="s">
        <v>477</v>
      </c>
      <c r="E672" s="288">
        <v>900371464</v>
      </c>
      <c r="F672" s="83" t="s">
        <v>540</v>
      </c>
      <c r="G672" s="121" t="s">
        <v>636</v>
      </c>
      <c r="H672" s="121" t="s">
        <v>604</v>
      </c>
      <c r="I672" s="69" t="s">
        <v>248</v>
      </c>
      <c r="J672" s="77" t="s">
        <v>217</v>
      </c>
      <c r="K672" s="121" t="s">
        <v>1024</v>
      </c>
      <c r="L672" s="87">
        <v>16979</v>
      </c>
      <c r="M672" s="72">
        <v>5163455</v>
      </c>
      <c r="N672" s="66">
        <f t="shared" si="82"/>
        <v>5163455</v>
      </c>
      <c r="O672" s="137">
        <v>44552</v>
      </c>
      <c r="P672" s="72">
        <f t="shared" si="83"/>
        <v>6382829</v>
      </c>
      <c r="Q672" s="72">
        <f t="shared" si="84"/>
        <v>6382829</v>
      </c>
      <c r="R672" s="129">
        <f t="shared" si="85"/>
        <v>6382829</v>
      </c>
      <c r="S672" s="204" t="e">
        <f t="shared" si="87"/>
        <v>#REF!</v>
      </c>
      <c r="T672" s="125"/>
      <c r="U672" s="126">
        <f t="shared" si="86"/>
        <v>739</v>
      </c>
      <c r="V672" s="127">
        <f t="shared" si="74"/>
        <v>45291</v>
      </c>
      <c r="W672" s="128">
        <f>VLOOKUP(V672,IPC!$B$9:$D$855,3,2)</f>
        <v>137.72</v>
      </c>
      <c r="X672" s="128">
        <f>VLOOKUP(O672,IPC!$B$9:$D$855,3,1)</f>
        <v>111.41</v>
      </c>
      <c r="Z672" s="67" t="s">
        <v>2039</v>
      </c>
    </row>
    <row r="673" spans="1:26" s="67" customFormat="1" hidden="1" x14ac:dyDescent="0.25">
      <c r="A673" s="67" t="s">
        <v>76</v>
      </c>
      <c r="B673" s="134" t="s">
        <v>42</v>
      </c>
      <c r="C673" s="224">
        <v>45</v>
      </c>
      <c r="D673" s="296" t="s">
        <v>477</v>
      </c>
      <c r="E673" s="288">
        <v>900371464</v>
      </c>
      <c r="F673" s="83" t="s">
        <v>540</v>
      </c>
      <c r="G673" s="121" t="s">
        <v>636</v>
      </c>
      <c r="H673" s="121" t="s">
        <v>604</v>
      </c>
      <c r="I673" s="69" t="s">
        <v>248</v>
      </c>
      <c r="J673" s="77" t="s">
        <v>217</v>
      </c>
      <c r="K673" s="121" t="s">
        <v>1025</v>
      </c>
      <c r="L673" s="87">
        <v>17091</v>
      </c>
      <c r="M673" s="72">
        <v>962509</v>
      </c>
      <c r="N673" s="66">
        <f t="shared" si="82"/>
        <v>962509</v>
      </c>
      <c r="O673" s="137">
        <v>44595</v>
      </c>
      <c r="P673" s="72">
        <f t="shared" si="83"/>
        <v>1151566</v>
      </c>
      <c r="Q673" s="72">
        <f t="shared" si="84"/>
        <v>1151566</v>
      </c>
      <c r="R673" s="129">
        <f t="shared" si="85"/>
        <v>1151566</v>
      </c>
      <c r="S673" s="204" t="e">
        <f t="shared" si="87"/>
        <v>#REF!</v>
      </c>
      <c r="T673" s="125"/>
      <c r="U673" s="126">
        <f t="shared" si="86"/>
        <v>696</v>
      </c>
      <c r="V673" s="127">
        <f t="shared" si="74"/>
        <v>45291</v>
      </c>
      <c r="W673" s="128">
        <f>VLOOKUP(V673,IPC!$B$9:$D$855,3,2)</f>
        <v>137.72</v>
      </c>
      <c r="X673" s="128">
        <f>VLOOKUP(O673,IPC!$B$9:$D$855,3,1)</f>
        <v>115.11</v>
      </c>
      <c r="Z673" s="67" t="s">
        <v>2168</v>
      </c>
    </row>
    <row r="674" spans="1:26" s="67" customFormat="1" hidden="1" x14ac:dyDescent="0.25">
      <c r="A674" s="67" t="s">
        <v>76</v>
      </c>
      <c r="B674" s="134" t="s">
        <v>42</v>
      </c>
      <c r="C674" s="224">
        <v>45</v>
      </c>
      <c r="D674" s="296" t="s">
        <v>477</v>
      </c>
      <c r="E674" s="288">
        <v>900371464</v>
      </c>
      <c r="F674" s="83" t="s">
        <v>540</v>
      </c>
      <c r="G674" s="121" t="s">
        <v>636</v>
      </c>
      <c r="H674" s="121" t="s">
        <v>604</v>
      </c>
      <c r="I674" s="69" t="s">
        <v>248</v>
      </c>
      <c r="J674" s="77" t="s">
        <v>217</v>
      </c>
      <c r="K674" s="121" t="s">
        <v>1026</v>
      </c>
      <c r="L674" s="87">
        <v>17097</v>
      </c>
      <c r="M674" s="72">
        <v>4361873</v>
      </c>
      <c r="N674" s="66">
        <f t="shared" si="82"/>
        <v>4361873</v>
      </c>
      <c r="O674" s="137">
        <v>44599</v>
      </c>
      <c r="P674" s="72">
        <f t="shared" si="83"/>
        <v>5218636</v>
      </c>
      <c r="Q674" s="72">
        <f t="shared" si="84"/>
        <v>5218636</v>
      </c>
      <c r="R674" s="129">
        <f t="shared" si="85"/>
        <v>5218636</v>
      </c>
      <c r="S674" s="204" t="e">
        <f t="shared" si="87"/>
        <v>#REF!</v>
      </c>
      <c r="T674" s="125"/>
      <c r="U674" s="126">
        <f t="shared" si="86"/>
        <v>692</v>
      </c>
      <c r="V674" s="127">
        <f t="shared" si="74"/>
        <v>45291</v>
      </c>
      <c r="W674" s="128">
        <f>VLOOKUP(V674,IPC!$B$9:$D$855,3,2)</f>
        <v>137.72</v>
      </c>
      <c r="X674" s="128">
        <f>VLOOKUP(O674,IPC!$B$9:$D$855,3,1)</f>
        <v>115.11</v>
      </c>
      <c r="Z674" s="67" t="s">
        <v>2169</v>
      </c>
    </row>
    <row r="675" spans="1:26" s="67" customFormat="1" hidden="1" x14ac:dyDescent="0.25">
      <c r="A675" s="67" t="s">
        <v>76</v>
      </c>
      <c r="B675" s="134" t="s">
        <v>42</v>
      </c>
      <c r="C675" s="224">
        <v>45</v>
      </c>
      <c r="D675" s="296" t="s">
        <v>477</v>
      </c>
      <c r="E675" s="288">
        <v>900371464</v>
      </c>
      <c r="F675" s="83" t="s">
        <v>540</v>
      </c>
      <c r="G675" s="121" t="s">
        <v>636</v>
      </c>
      <c r="H675" s="121" t="s">
        <v>604</v>
      </c>
      <c r="I675" s="69" t="s">
        <v>248</v>
      </c>
      <c r="J675" s="77" t="s">
        <v>217</v>
      </c>
      <c r="K675" s="121" t="s">
        <v>1027</v>
      </c>
      <c r="L675" s="87">
        <v>17322</v>
      </c>
      <c r="M675" s="72">
        <v>1408614.6</v>
      </c>
      <c r="N675" s="66">
        <f t="shared" si="82"/>
        <v>1408614.6</v>
      </c>
      <c r="O675" s="137">
        <v>44669</v>
      </c>
      <c r="P675" s="72">
        <f t="shared" si="83"/>
        <v>1648071</v>
      </c>
      <c r="Q675" s="72">
        <f t="shared" si="84"/>
        <v>1648071</v>
      </c>
      <c r="R675" s="129">
        <f t="shared" si="85"/>
        <v>1648071</v>
      </c>
      <c r="S675" s="204" t="e">
        <f t="shared" si="87"/>
        <v>#REF!</v>
      </c>
      <c r="T675" s="125"/>
      <c r="U675" s="126">
        <f t="shared" si="86"/>
        <v>622</v>
      </c>
      <c r="V675" s="127">
        <f t="shared" si="74"/>
        <v>45291</v>
      </c>
      <c r="W675" s="128">
        <f>VLOOKUP(V675,IPC!$B$9:$D$855,3,2)</f>
        <v>137.72</v>
      </c>
      <c r="X675" s="128">
        <f>VLOOKUP(O675,IPC!$B$9:$D$855,3,1)</f>
        <v>117.71</v>
      </c>
      <c r="Z675" s="67" t="s">
        <v>2170</v>
      </c>
    </row>
    <row r="676" spans="1:26" s="67" customFormat="1" hidden="1" x14ac:dyDescent="0.25">
      <c r="A676" s="67" t="s">
        <v>76</v>
      </c>
      <c r="B676" s="134" t="s">
        <v>42</v>
      </c>
      <c r="C676" s="224">
        <v>45</v>
      </c>
      <c r="D676" s="296" t="s">
        <v>477</v>
      </c>
      <c r="E676" s="288">
        <v>900371464</v>
      </c>
      <c r="F676" s="83" t="s">
        <v>540</v>
      </c>
      <c r="G676" s="121" t="s">
        <v>636</v>
      </c>
      <c r="H676" s="121" t="s">
        <v>604</v>
      </c>
      <c r="I676" s="69" t="s">
        <v>248</v>
      </c>
      <c r="J676" s="77" t="s">
        <v>217</v>
      </c>
      <c r="K676" s="121" t="s">
        <v>1028</v>
      </c>
      <c r="L676" s="87">
        <v>17336</v>
      </c>
      <c r="M676" s="72">
        <v>2325063</v>
      </c>
      <c r="N676" s="66">
        <f t="shared" ref="N676:N739" si="88">IF(U676&gt;1,M676,0)</f>
        <v>2325063</v>
      </c>
      <c r="O676" s="137">
        <v>44671</v>
      </c>
      <c r="P676" s="72">
        <f t="shared" ref="P676:P739" si="89">IFERROR(ROUND((N676*(W676/X676)),0),0)</f>
        <v>2720310</v>
      </c>
      <c r="Q676" s="72">
        <f t="shared" ref="Q676:Q739" si="90">+P676-N676+M676</f>
        <v>2720310</v>
      </c>
      <c r="R676" s="129">
        <f t="shared" ref="R676:R739" si="91">+Q676</f>
        <v>2720310</v>
      </c>
      <c r="S676" s="204" t="e">
        <f t="shared" si="87"/>
        <v>#REF!</v>
      </c>
      <c r="T676" s="125"/>
      <c r="U676" s="126">
        <f t="shared" si="86"/>
        <v>620</v>
      </c>
      <c r="V676" s="127">
        <f t="shared" si="74"/>
        <v>45291</v>
      </c>
      <c r="W676" s="128">
        <f>VLOOKUP(V676,IPC!$B$9:$D$855,3,2)</f>
        <v>137.72</v>
      </c>
      <c r="X676" s="128">
        <f>VLOOKUP(O676,IPC!$B$9:$D$855,3,1)</f>
        <v>117.71</v>
      </c>
      <c r="Z676" s="67" t="s">
        <v>2008</v>
      </c>
    </row>
    <row r="677" spans="1:26" s="67" customFormat="1" hidden="1" x14ac:dyDescent="0.25">
      <c r="A677" s="67" t="s">
        <v>76</v>
      </c>
      <c r="B677" s="134" t="s">
        <v>42</v>
      </c>
      <c r="C677" s="224">
        <v>45</v>
      </c>
      <c r="D677" s="296" t="s">
        <v>477</v>
      </c>
      <c r="E677" s="288">
        <v>900371464</v>
      </c>
      <c r="F677" s="83" t="s">
        <v>540</v>
      </c>
      <c r="G677" s="121" t="s">
        <v>636</v>
      </c>
      <c r="H677" s="121" t="s">
        <v>604</v>
      </c>
      <c r="I677" s="69" t="s">
        <v>248</v>
      </c>
      <c r="J677" s="77" t="s">
        <v>217</v>
      </c>
      <c r="K677" s="121" t="s">
        <v>1029</v>
      </c>
      <c r="L677" s="87">
        <v>17416</v>
      </c>
      <c r="M677" s="72">
        <v>4763330.3</v>
      </c>
      <c r="N677" s="66">
        <f t="shared" si="88"/>
        <v>4763330.3</v>
      </c>
      <c r="O677" s="137">
        <v>44689</v>
      </c>
      <c r="P677" s="72">
        <f t="shared" si="89"/>
        <v>5526587</v>
      </c>
      <c r="Q677" s="72">
        <f t="shared" si="90"/>
        <v>5526587</v>
      </c>
      <c r="R677" s="129">
        <f t="shared" si="91"/>
        <v>5526587</v>
      </c>
      <c r="S677" s="204" t="e">
        <f t="shared" si="87"/>
        <v>#REF!</v>
      </c>
      <c r="T677" s="125"/>
      <c r="U677" s="126">
        <f t="shared" si="86"/>
        <v>602</v>
      </c>
      <c r="V677" s="127">
        <f t="shared" si="74"/>
        <v>45291</v>
      </c>
      <c r="W677" s="128">
        <f>VLOOKUP(V677,IPC!$B$9:$D$855,3,2)</f>
        <v>137.72</v>
      </c>
      <c r="X677" s="128">
        <f>VLOOKUP(O677,IPC!$B$9:$D$855,3,1)</f>
        <v>118.7</v>
      </c>
      <c r="Z677" s="67" t="s">
        <v>2171</v>
      </c>
    </row>
    <row r="678" spans="1:26" s="67" customFormat="1" hidden="1" x14ac:dyDescent="0.25">
      <c r="A678" s="67" t="s">
        <v>76</v>
      </c>
      <c r="B678" s="134" t="s">
        <v>42</v>
      </c>
      <c r="C678" s="224">
        <v>45</v>
      </c>
      <c r="D678" s="296" t="s">
        <v>477</v>
      </c>
      <c r="E678" s="288">
        <v>900371464</v>
      </c>
      <c r="F678" s="83" t="s">
        <v>540</v>
      </c>
      <c r="G678" s="121" t="s">
        <v>636</v>
      </c>
      <c r="H678" s="121" t="s">
        <v>604</v>
      </c>
      <c r="I678" s="69" t="s">
        <v>248</v>
      </c>
      <c r="J678" s="77" t="s">
        <v>217</v>
      </c>
      <c r="K678" s="121" t="s">
        <v>1030</v>
      </c>
      <c r="L678" s="87">
        <v>17537</v>
      </c>
      <c r="M678" s="72">
        <v>1408614.5</v>
      </c>
      <c r="N678" s="66">
        <f t="shared" si="88"/>
        <v>1408614.5</v>
      </c>
      <c r="O678" s="137">
        <v>44721</v>
      </c>
      <c r="P678" s="72">
        <f t="shared" si="89"/>
        <v>1625969</v>
      </c>
      <c r="Q678" s="72">
        <f t="shared" si="90"/>
        <v>1625969</v>
      </c>
      <c r="R678" s="129">
        <f t="shared" si="91"/>
        <v>1625969</v>
      </c>
      <c r="S678" s="204" t="e">
        <f t="shared" si="87"/>
        <v>#REF!</v>
      </c>
      <c r="T678" s="125"/>
      <c r="U678" s="126">
        <f t="shared" si="86"/>
        <v>570</v>
      </c>
      <c r="V678" s="127">
        <f t="shared" si="74"/>
        <v>45291</v>
      </c>
      <c r="W678" s="128">
        <f>VLOOKUP(V678,IPC!$B$9:$D$855,3,2)</f>
        <v>137.72</v>
      </c>
      <c r="X678" s="128">
        <f>VLOOKUP(O678,IPC!$B$9:$D$855,3,1)</f>
        <v>119.31</v>
      </c>
      <c r="Z678" s="67" t="s">
        <v>2172</v>
      </c>
    </row>
    <row r="679" spans="1:26" s="67" customFormat="1" hidden="1" x14ac:dyDescent="0.25">
      <c r="A679" s="67" t="s">
        <v>76</v>
      </c>
      <c r="B679" s="134" t="s">
        <v>42</v>
      </c>
      <c r="C679" s="224">
        <v>45</v>
      </c>
      <c r="D679" s="296" t="s">
        <v>477</v>
      </c>
      <c r="E679" s="288">
        <v>900371464</v>
      </c>
      <c r="F679" s="83" t="s">
        <v>540</v>
      </c>
      <c r="G679" s="121" t="s">
        <v>636</v>
      </c>
      <c r="H679" s="121" t="s">
        <v>604</v>
      </c>
      <c r="I679" s="69" t="s">
        <v>248</v>
      </c>
      <c r="J679" s="77" t="s">
        <v>217</v>
      </c>
      <c r="K679" s="121" t="s">
        <v>1031</v>
      </c>
      <c r="L679" s="87">
        <v>5561</v>
      </c>
      <c r="M679" s="72">
        <v>3817911</v>
      </c>
      <c r="N679" s="66">
        <f t="shared" si="88"/>
        <v>3817911</v>
      </c>
      <c r="O679" s="137">
        <v>44592</v>
      </c>
      <c r="P679" s="72">
        <f t="shared" si="89"/>
        <v>4642440</v>
      </c>
      <c r="Q679" s="72">
        <f t="shared" si="90"/>
        <v>4642440</v>
      </c>
      <c r="R679" s="129">
        <f t="shared" si="91"/>
        <v>4642440</v>
      </c>
      <c r="S679" s="204" t="e">
        <f t="shared" si="87"/>
        <v>#REF!</v>
      </c>
      <c r="T679" s="125"/>
      <c r="U679" s="126">
        <f t="shared" si="86"/>
        <v>699</v>
      </c>
      <c r="V679" s="127">
        <f t="shared" si="74"/>
        <v>45291</v>
      </c>
      <c r="W679" s="128">
        <f>VLOOKUP(V679,IPC!$B$9:$D$855,3,2)</f>
        <v>137.72</v>
      </c>
      <c r="X679" s="128">
        <f>VLOOKUP(O679,IPC!$B$9:$D$855,3,1)</f>
        <v>113.26</v>
      </c>
      <c r="Z679" s="67" t="s">
        <v>2042</v>
      </c>
    </row>
    <row r="680" spans="1:26" s="67" customFormat="1" hidden="1" x14ac:dyDescent="0.25">
      <c r="A680" s="67" t="s">
        <v>76</v>
      </c>
      <c r="B680" s="134" t="s">
        <v>42</v>
      </c>
      <c r="C680" s="224">
        <v>45</v>
      </c>
      <c r="D680" s="296" t="s">
        <v>477</v>
      </c>
      <c r="E680" s="288">
        <v>900371464</v>
      </c>
      <c r="F680" s="83" t="s">
        <v>540</v>
      </c>
      <c r="G680" s="121" t="s">
        <v>636</v>
      </c>
      <c r="H680" s="121" t="s">
        <v>604</v>
      </c>
      <c r="I680" s="69" t="s">
        <v>248</v>
      </c>
      <c r="J680" s="77" t="s">
        <v>217</v>
      </c>
      <c r="K680" s="121" t="s">
        <v>1032</v>
      </c>
      <c r="L680" s="87">
        <v>5615</v>
      </c>
      <c r="M680" s="72">
        <v>4081325.6</v>
      </c>
      <c r="N680" s="66">
        <f t="shared" si="88"/>
        <v>4081325.6</v>
      </c>
      <c r="O680" s="137">
        <v>44675</v>
      </c>
      <c r="P680" s="72">
        <f t="shared" si="89"/>
        <v>4775127</v>
      </c>
      <c r="Q680" s="72">
        <f t="shared" si="90"/>
        <v>4775127</v>
      </c>
      <c r="R680" s="129">
        <f t="shared" si="91"/>
        <v>4775127</v>
      </c>
      <c r="S680" s="204" t="e">
        <f t="shared" si="87"/>
        <v>#REF!</v>
      </c>
      <c r="T680" s="125"/>
      <c r="U680" s="126">
        <f t="shared" si="86"/>
        <v>616</v>
      </c>
      <c r="V680" s="127">
        <f t="shared" si="74"/>
        <v>45291</v>
      </c>
      <c r="W680" s="128">
        <f>VLOOKUP(V680,IPC!$B$9:$D$855,3,2)</f>
        <v>137.72</v>
      </c>
      <c r="X680" s="128">
        <f>VLOOKUP(O680,IPC!$B$9:$D$855,3,1)</f>
        <v>117.71</v>
      </c>
      <c r="Z680" s="67" t="s">
        <v>2173</v>
      </c>
    </row>
    <row r="681" spans="1:26" s="67" customFormat="1" hidden="1" x14ac:dyDescent="0.25">
      <c r="A681" s="67" t="s">
        <v>76</v>
      </c>
      <c r="B681" s="134" t="s">
        <v>42</v>
      </c>
      <c r="C681" s="224">
        <v>45</v>
      </c>
      <c r="D681" s="296" t="s">
        <v>477</v>
      </c>
      <c r="E681" s="288">
        <v>900371464</v>
      </c>
      <c r="F681" s="83" t="s">
        <v>540</v>
      </c>
      <c r="G681" s="121" t="s">
        <v>636</v>
      </c>
      <c r="H681" s="121" t="s">
        <v>604</v>
      </c>
      <c r="I681" s="69" t="s">
        <v>248</v>
      </c>
      <c r="J681" s="77" t="s">
        <v>217</v>
      </c>
      <c r="K681" s="121" t="s">
        <v>1033</v>
      </c>
      <c r="L681" s="87">
        <v>6632</v>
      </c>
      <c r="M681" s="72">
        <v>3344981.3</v>
      </c>
      <c r="N681" s="66">
        <f t="shared" si="88"/>
        <v>3344981.3</v>
      </c>
      <c r="O681" s="137">
        <v>44665</v>
      </c>
      <c r="P681" s="72">
        <f t="shared" si="89"/>
        <v>3913608</v>
      </c>
      <c r="Q681" s="72">
        <f t="shared" si="90"/>
        <v>3913608</v>
      </c>
      <c r="R681" s="129">
        <f t="shared" si="91"/>
        <v>3913608</v>
      </c>
      <c r="S681" s="204" t="e">
        <f t="shared" si="87"/>
        <v>#REF!</v>
      </c>
      <c r="T681" s="125"/>
      <c r="U681" s="126">
        <f t="shared" si="86"/>
        <v>626</v>
      </c>
      <c r="V681" s="127">
        <f t="shared" si="74"/>
        <v>45291</v>
      </c>
      <c r="W681" s="128">
        <f>VLOOKUP(V681,IPC!$B$9:$D$855,3,2)</f>
        <v>137.72</v>
      </c>
      <c r="X681" s="128">
        <f>VLOOKUP(O681,IPC!$B$9:$D$855,3,1)</f>
        <v>117.71</v>
      </c>
      <c r="Z681" s="67" t="s">
        <v>2174</v>
      </c>
    </row>
    <row r="682" spans="1:26" s="67" customFormat="1" hidden="1" x14ac:dyDescent="0.25">
      <c r="A682" s="67" t="s">
        <v>76</v>
      </c>
      <c r="B682" s="134" t="s">
        <v>42</v>
      </c>
      <c r="C682" s="224">
        <v>45</v>
      </c>
      <c r="D682" s="296" t="s">
        <v>477</v>
      </c>
      <c r="E682" s="288">
        <v>900371464</v>
      </c>
      <c r="F682" s="83" t="s">
        <v>540</v>
      </c>
      <c r="G682" s="121" t="s">
        <v>636</v>
      </c>
      <c r="H682" s="121" t="s">
        <v>604</v>
      </c>
      <c r="I682" s="69" t="s">
        <v>248</v>
      </c>
      <c r="J682" s="77" t="s">
        <v>217</v>
      </c>
      <c r="K682" s="121" t="s">
        <v>1034</v>
      </c>
      <c r="L682" s="87">
        <v>6634</v>
      </c>
      <c r="M682" s="72">
        <v>2799805.1</v>
      </c>
      <c r="N682" s="66">
        <f t="shared" si="88"/>
        <v>2799805.1</v>
      </c>
      <c r="O682" s="137">
        <v>44668</v>
      </c>
      <c r="P682" s="72">
        <f t="shared" si="89"/>
        <v>3275755</v>
      </c>
      <c r="Q682" s="72">
        <f t="shared" si="90"/>
        <v>3275755</v>
      </c>
      <c r="R682" s="129">
        <f t="shared" si="91"/>
        <v>3275755</v>
      </c>
      <c r="S682" s="204" t="e">
        <f t="shared" si="87"/>
        <v>#REF!</v>
      </c>
      <c r="T682" s="125"/>
      <c r="U682" s="126">
        <f t="shared" si="86"/>
        <v>623</v>
      </c>
      <c r="V682" s="127">
        <f t="shared" si="74"/>
        <v>45291</v>
      </c>
      <c r="W682" s="128">
        <f>VLOOKUP(V682,IPC!$B$9:$D$855,3,2)</f>
        <v>137.72</v>
      </c>
      <c r="X682" s="128">
        <f>VLOOKUP(O682,IPC!$B$9:$D$855,3,1)</f>
        <v>117.71</v>
      </c>
      <c r="Z682" s="67" t="s">
        <v>2175</v>
      </c>
    </row>
    <row r="683" spans="1:26" s="67" customFormat="1" hidden="1" x14ac:dyDescent="0.25">
      <c r="A683" s="67" t="s">
        <v>76</v>
      </c>
      <c r="B683" s="134" t="s">
        <v>42</v>
      </c>
      <c r="C683" s="224">
        <v>46</v>
      </c>
      <c r="D683" s="296" t="s">
        <v>478</v>
      </c>
      <c r="E683" s="288">
        <v>900044929</v>
      </c>
      <c r="F683" s="83" t="s">
        <v>541</v>
      </c>
      <c r="G683" s="121" t="s">
        <v>239</v>
      </c>
      <c r="H683" s="121" t="s">
        <v>605</v>
      </c>
      <c r="I683" s="69" t="s">
        <v>248</v>
      </c>
      <c r="J683" s="77" t="s">
        <v>217</v>
      </c>
      <c r="K683" s="121" t="s">
        <v>1035</v>
      </c>
      <c r="L683" s="87">
        <v>5599</v>
      </c>
      <c r="M683" s="72">
        <v>154000</v>
      </c>
      <c r="N683" s="66">
        <f t="shared" si="88"/>
        <v>154000</v>
      </c>
      <c r="O683" s="137">
        <v>44885</v>
      </c>
      <c r="P683" s="72">
        <f t="shared" si="89"/>
        <v>170407</v>
      </c>
      <c r="Q683" s="72">
        <f t="shared" si="90"/>
        <v>170407</v>
      </c>
      <c r="R683" s="129">
        <f t="shared" si="91"/>
        <v>170407</v>
      </c>
      <c r="S683" s="204" t="e">
        <f t="shared" si="87"/>
        <v>#REF!</v>
      </c>
      <c r="T683" s="125"/>
      <c r="U683" s="126">
        <f t="shared" si="86"/>
        <v>406</v>
      </c>
      <c r="V683" s="127">
        <f t="shared" si="74"/>
        <v>45291</v>
      </c>
      <c r="W683" s="128">
        <f>VLOOKUP(V683,IPC!$B$9:$D$855,3,2)</f>
        <v>137.72</v>
      </c>
      <c r="X683" s="128">
        <f>VLOOKUP(O683,IPC!$B$9:$D$855,3,1)</f>
        <v>124.46</v>
      </c>
      <c r="Z683" s="67" t="s">
        <v>2052</v>
      </c>
    </row>
    <row r="684" spans="1:26" s="67" customFormat="1" hidden="1" x14ac:dyDescent="0.25">
      <c r="A684" s="67" t="s">
        <v>76</v>
      </c>
      <c r="B684" s="134" t="s">
        <v>42</v>
      </c>
      <c r="C684" s="224">
        <v>46</v>
      </c>
      <c r="D684" s="296" t="s">
        <v>478</v>
      </c>
      <c r="E684" s="288">
        <v>900044929</v>
      </c>
      <c r="F684" s="83" t="s">
        <v>541</v>
      </c>
      <c r="G684" s="121" t="s">
        <v>239</v>
      </c>
      <c r="H684" s="121" t="s">
        <v>605</v>
      </c>
      <c r="I684" s="69" t="s">
        <v>248</v>
      </c>
      <c r="J684" s="77" t="s">
        <v>217</v>
      </c>
      <c r="K684" s="121" t="s">
        <v>1036</v>
      </c>
      <c r="L684" s="87">
        <v>5826</v>
      </c>
      <c r="M684" s="72">
        <v>3527016.4</v>
      </c>
      <c r="N684" s="66">
        <f t="shared" si="88"/>
        <v>3527016.4</v>
      </c>
      <c r="O684" s="137">
        <v>44906</v>
      </c>
      <c r="P684" s="72">
        <f t="shared" si="89"/>
        <v>3854167</v>
      </c>
      <c r="Q684" s="72">
        <f t="shared" si="90"/>
        <v>3854167</v>
      </c>
      <c r="R684" s="129">
        <f t="shared" si="91"/>
        <v>3854167</v>
      </c>
      <c r="S684" s="204" t="e">
        <f t="shared" si="87"/>
        <v>#REF!</v>
      </c>
      <c r="T684" s="125"/>
      <c r="U684" s="126">
        <f t="shared" si="86"/>
        <v>385</v>
      </c>
      <c r="V684" s="127">
        <f t="shared" si="74"/>
        <v>45291</v>
      </c>
      <c r="W684" s="128">
        <f>VLOOKUP(V684,IPC!$B$9:$D$855,3,2)</f>
        <v>137.72</v>
      </c>
      <c r="X684" s="128">
        <f>VLOOKUP(O684,IPC!$B$9:$D$855,3,1)</f>
        <v>126.03</v>
      </c>
      <c r="Z684" s="67" t="s">
        <v>2084</v>
      </c>
    </row>
    <row r="685" spans="1:26" s="67" customFormat="1" hidden="1" x14ac:dyDescent="0.25">
      <c r="A685" s="67" t="s">
        <v>76</v>
      </c>
      <c r="B685" s="134" t="s">
        <v>42</v>
      </c>
      <c r="C685" s="224">
        <v>46</v>
      </c>
      <c r="D685" s="296" t="s">
        <v>478</v>
      </c>
      <c r="E685" s="288">
        <v>900044929</v>
      </c>
      <c r="F685" s="83" t="s">
        <v>541</v>
      </c>
      <c r="G685" s="121" t="s">
        <v>239</v>
      </c>
      <c r="H685" s="121" t="s">
        <v>605</v>
      </c>
      <c r="I685" s="69" t="s">
        <v>248</v>
      </c>
      <c r="J685" s="77" t="s">
        <v>217</v>
      </c>
      <c r="K685" s="121" t="s">
        <v>1037</v>
      </c>
      <c r="L685" s="87">
        <v>6262</v>
      </c>
      <c r="M685" s="72">
        <v>3685176</v>
      </c>
      <c r="N685" s="66">
        <f t="shared" si="88"/>
        <v>3685176</v>
      </c>
      <c r="O685" s="137">
        <v>44956</v>
      </c>
      <c r="P685" s="72">
        <f t="shared" si="89"/>
        <v>3956673</v>
      </c>
      <c r="Q685" s="72">
        <f t="shared" si="90"/>
        <v>3956673</v>
      </c>
      <c r="R685" s="129">
        <f t="shared" si="91"/>
        <v>3956673</v>
      </c>
      <c r="S685" s="204" t="e">
        <f t="shared" si="87"/>
        <v>#REF!</v>
      </c>
      <c r="T685" s="125"/>
      <c r="U685" s="126">
        <f t="shared" si="86"/>
        <v>335</v>
      </c>
      <c r="V685" s="127">
        <f t="shared" si="74"/>
        <v>45291</v>
      </c>
      <c r="W685" s="128">
        <f>VLOOKUP(V685,IPC!$B$9:$D$855,3,2)</f>
        <v>137.72</v>
      </c>
      <c r="X685" s="128">
        <f>VLOOKUP(O685,IPC!$B$9:$D$855,3,1)</f>
        <v>128.27000000000001</v>
      </c>
      <c r="Z685" s="67" t="s">
        <v>2065</v>
      </c>
    </row>
    <row r="686" spans="1:26" s="67" customFormat="1" hidden="1" x14ac:dyDescent="0.25">
      <c r="A686" s="67" t="s">
        <v>76</v>
      </c>
      <c r="B686" s="134" t="s">
        <v>42</v>
      </c>
      <c r="C686" s="224">
        <v>46</v>
      </c>
      <c r="D686" s="296" t="s">
        <v>478</v>
      </c>
      <c r="E686" s="288">
        <v>900044929</v>
      </c>
      <c r="F686" s="83" t="s">
        <v>541</v>
      </c>
      <c r="G686" s="121" t="s">
        <v>239</v>
      </c>
      <c r="H686" s="121" t="s">
        <v>605</v>
      </c>
      <c r="I686" s="69" t="s">
        <v>248</v>
      </c>
      <c r="J686" s="77" t="s">
        <v>217</v>
      </c>
      <c r="K686" s="121" t="s">
        <v>1038</v>
      </c>
      <c r="L686" s="87">
        <v>6300</v>
      </c>
      <c r="M686" s="72">
        <v>1161600</v>
      </c>
      <c r="N686" s="66">
        <f t="shared" si="88"/>
        <v>1161600</v>
      </c>
      <c r="O686" s="137">
        <v>44958</v>
      </c>
      <c r="P686" s="72">
        <f t="shared" si="89"/>
        <v>1226806</v>
      </c>
      <c r="Q686" s="72">
        <f t="shared" si="90"/>
        <v>1226806</v>
      </c>
      <c r="R686" s="129">
        <f t="shared" si="91"/>
        <v>1226806</v>
      </c>
      <c r="S686" s="204" t="e">
        <f t="shared" si="87"/>
        <v>#REF!</v>
      </c>
      <c r="T686" s="125"/>
      <c r="U686" s="126">
        <f t="shared" si="86"/>
        <v>333</v>
      </c>
      <c r="V686" s="127">
        <f t="shared" si="74"/>
        <v>45291</v>
      </c>
      <c r="W686" s="128">
        <f>VLOOKUP(V686,IPC!$B$9:$D$855,3,2)</f>
        <v>137.72</v>
      </c>
      <c r="X686" s="128">
        <f>VLOOKUP(O686,IPC!$B$9:$D$855,3,1)</f>
        <v>130.4</v>
      </c>
      <c r="Z686" s="67" t="s">
        <v>2176</v>
      </c>
    </row>
    <row r="687" spans="1:26" s="67" customFormat="1" hidden="1" x14ac:dyDescent="0.25">
      <c r="A687" s="67" t="s">
        <v>76</v>
      </c>
      <c r="B687" s="134" t="s">
        <v>42</v>
      </c>
      <c r="C687" s="224">
        <v>46</v>
      </c>
      <c r="D687" s="296" t="s">
        <v>478</v>
      </c>
      <c r="E687" s="288">
        <v>900044929</v>
      </c>
      <c r="F687" s="83" t="s">
        <v>541</v>
      </c>
      <c r="G687" s="121" t="s">
        <v>239</v>
      </c>
      <c r="H687" s="121" t="s">
        <v>605</v>
      </c>
      <c r="I687" s="69" t="s">
        <v>248</v>
      </c>
      <c r="J687" s="77" t="s">
        <v>217</v>
      </c>
      <c r="K687" s="121" t="s">
        <v>1039</v>
      </c>
      <c r="L687" s="87">
        <v>6411</v>
      </c>
      <c r="M687" s="72">
        <v>3685176</v>
      </c>
      <c r="N687" s="66">
        <f t="shared" si="88"/>
        <v>3685176</v>
      </c>
      <c r="O687" s="137">
        <v>44973</v>
      </c>
      <c r="P687" s="72">
        <f t="shared" si="89"/>
        <v>3892043</v>
      </c>
      <c r="Q687" s="72">
        <f t="shared" si="90"/>
        <v>3892043</v>
      </c>
      <c r="R687" s="129">
        <f t="shared" si="91"/>
        <v>3892043</v>
      </c>
      <c r="S687" s="204" t="e">
        <f t="shared" si="87"/>
        <v>#REF!</v>
      </c>
      <c r="T687" s="125"/>
      <c r="U687" s="126">
        <f t="shared" si="86"/>
        <v>318</v>
      </c>
      <c r="V687" s="127">
        <f t="shared" si="74"/>
        <v>45291</v>
      </c>
      <c r="W687" s="128">
        <f>VLOOKUP(V687,IPC!$B$9:$D$855,3,2)</f>
        <v>137.72</v>
      </c>
      <c r="X687" s="128">
        <f>VLOOKUP(O687,IPC!$B$9:$D$855,3,1)</f>
        <v>130.4</v>
      </c>
      <c r="Z687" s="67" t="s">
        <v>1658</v>
      </c>
    </row>
    <row r="688" spans="1:26" s="67" customFormat="1" hidden="1" x14ac:dyDescent="0.25">
      <c r="A688" s="67" t="s">
        <v>76</v>
      </c>
      <c r="B688" s="134" t="s">
        <v>42</v>
      </c>
      <c r="C688" s="224">
        <v>46</v>
      </c>
      <c r="D688" s="296" t="s">
        <v>478</v>
      </c>
      <c r="E688" s="288">
        <v>900044929</v>
      </c>
      <c r="F688" s="83" t="s">
        <v>541</v>
      </c>
      <c r="G688" s="121" t="s">
        <v>239</v>
      </c>
      <c r="H688" s="121" t="s">
        <v>605</v>
      </c>
      <c r="I688" s="69" t="s">
        <v>248</v>
      </c>
      <c r="J688" s="77" t="s">
        <v>217</v>
      </c>
      <c r="K688" s="121" t="s">
        <v>1040</v>
      </c>
      <c r="L688" s="87">
        <v>7254</v>
      </c>
      <c r="M688" s="72">
        <v>700000</v>
      </c>
      <c r="N688" s="66">
        <f t="shared" si="88"/>
        <v>700000</v>
      </c>
      <c r="O688" s="137">
        <v>45077</v>
      </c>
      <c r="P688" s="72">
        <f t="shared" si="89"/>
        <v>722777</v>
      </c>
      <c r="Q688" s="72">
        <f t="shared" si="90"/>
        <v>722777</v>
      </c>
      <c r="R688" s="129">
        <f t="shared" si="91"/>
        <v>722777</v>
      </c>
      <c r="S688" s="204" t="e">
        <f t="shared" si="87"/>
        <v>#REF!</v>
      </c>
      <c r="T688" s="125"/>
      <c r="U688" s="126">
        <f t="shared" si="86"/>
        <v>214</v>
      </c>
      <c r="V688" s="127">
        <f t="shared" si="74"/>
        <v>45291</v>
      </c>
      <c r="W688" s="128">
        <f>VLOOKUP(V688,IPC!$B$9:$D$855,3,2)</f>
        <v>137.72</v>
      </c>
      <c r="X688" s="128">
        <f>VLOOKUP(O688,IPC!$B$9:$D$855,3,1)</f>
        <v>133.38</v>
      </c>
      <c r="Z688" s="67" t="s">
        <v>1977</v>
      </c>
    </row>
    <row r="689" spans="1:26" s="67" customFormat="1" hidden="1" x14ac:dyDescent="0.25">
      <c r="A689" s="67" t="s">
        <v>76</v>
      </c>
      <c r="B689" s="134" t="s">
        <v>42</v>
      </c>
      <c r="C689" s="224">
        <v>47</v>
      </c>
      <c r="D689" s="296" t="s">
        <v>479</v>
      </c>
      <c r="E689" s="288">
        <v>900577659</v>
      </c>
      <c r="F689" s="83" t="s">
        <v>542</v>
      </c>
      <c r="G689" s="121" t="s">
        <v>108</v>
      </c>
      <c r="H689" s="121" t="s">
        <v>606</v>
      </c>
      <c r="I689" s="69" t="s">
        <v>248</v>
      </c>
      <c r="J689" s="77" t="s">
        <v>217</v>
      </c>
      <c r="K689" s="121" t="s">
        <v>1041</v>
      </c>
      <c r="L689" s="87">
        <v>4789</v>
      </c>
      <c r="M689" s="72">
        <v>1833443.02</v>
      </c>
      <c r="N689" s="66">
        <f t="shared" si="88"/>
        <v>1833443.02</v>
      </c>
      <c r="O689" s="137">
        <v>44916</v>
      </c>
      <c r="P689" s="72">
        <f t="shared" si="89"/>
        <v>2003505</v>
      </c>
      <c r="Q689" s="72">
        <f t="shared" si="90"/>
        <v>2003505</v>
      </c>
      <c r="R689" s="129">
        <f t="shared" si="91"/>
        <v>2003505</v>
      </c>
      <c r="S689" s="204" t="e">
        <f t="shared" si="87"/>
        <v>#REF!</v>
      </c>
      <c r="T689" s="125"/>
      <c r="U689" s="126">
        <f t="shared" si="86"/>
        <v>375</v>
      </c>
      <c r="V689" s="127">
        <f t="shared" si="74"/>
        <v>45291</v>
      </c>
      <c r="W689" s="128">
        <f>VLOOKUP(V689,IPC!$B$9:$D$855,3,2)</f>
        <v>137.72</v>
      </c>
      <c r="X689" s="128">
        <f>VLOOKUP(O689,IPC!$B$9:$D$855,3,1)</f>
        <v>126.03</v>
      </c>
      <c r="Z689" s="67" t="s">
        <v>2018</v>
      </c>
    </row>
    <row r="690" spans="1:26" s="67" customFormat="1" hidden="1" x14ac:dyDescent="0.25">
      <c r="A690" s="67" t="s">
        <v>76</v>
      </c>
      <c r="B690" s="134" t="s">
        <v>42</v>
      </c>
      <c r="C690" s="224">
        <v>47</v>
      </c>
      <c r="D690" s="296" t="s">
        <v>479</v>
      </c>
      <c r="E690" s="288">
        <v>900577659</v>
      </c>
      <c r="F690" s="83" t="s">
        <v>542</v>
      </c>
      <c r="G690" s="121" t="s">
        <v>108</v>
      </c>
      <c r="H690" s="121" t="s">
        <v>606</v>
      </c>
      <c r="I690" s="69" t="s">
        <v>248</v>
      </c>
      <c r="J690" s="77" t="s">
        <v>217</v>
      </c>
      <c r="K690" s="121" t="s">
        <v>1042</v>
      </c>
      <c r="L690" s="87">
        <v>4980</v>
      </c>
      <c r="M690" s="72">
        <v>965782.93</v>
      </c>
      <c r="N690" s="66">
        <f t="shared" si="88"/>
        <v>965782.93</v>
      </c>
      <c r="O690" s="137">
        <v>44936</v>
      </c>
      <c r="P690" s="72">
        <f t="shared" si="89"/>
        <v>1036935</v>
      </c>
      <c r="Q690" s="72">
        <f t="shared" si="90"/>
        <v>1036935</v>
      </c>
      <c r="R690" s="129">
        <f t="shared" si="91"/>
        <v>1036935</v>
      </c>
      <c r="S690" s="204" t="e">
        <f t="shared" si="87"/>
        <v>#REF!</v>
      </c>
      <c r="T690" s="125"/>
      <c r="U690" s="126">
        <f t="shared" si="86"/>
        <v>355</v>
      </c>
      <c r="V690" s="127">
        <f t="shared" si="74"/>
        <v>45291</v>
      </c>
      <c r="W690" s="128">
        <f>VLOOKUP(V690,IPC!$B$9:$D$855,3,2)</f>
        <v>137.72</v>
      </c>
      <c r="X690" s="128">
        <f>VLOOKUP(O690,IPC!$B$9:$D$855,3,1)</f>
        <v>128.27000000000001</v>
      </c>
      <c r="Z690" s="67" t="s">
        <v>2087</v>
      </c>
    </row>
    <row r="691" spans="1:26" s="67" customFormat="1" hidden="1" x14ac:dyDescent="0.25">
      <c r="A691" s="67" t="s">
        <v>76</v>
      </c>
      <c r="B691" s="134" t="s">
        <v>42</v>
      </c>
      <c r="C691" s="224">
        <v>47</v>
      </c>
      <c r="D691" s="296" t="s">
        <v>479</v>
      </c>
      <c r="E691" s="288">
        <v>900577659</v>
      </c>
      <c r="F691" s="83" t="s">
        <v>542</v>
      </c>
      <c r="G691" s="121" t="s">
        <v>108</v>
      </c>
      <c r="H691" s="121" t="s">
        <v>606</v>
      </c>
      <c r="I691" s="69" t="s">
        <v>248</v>
      </c>
      <c r="J691" s="77" t="s">
        <v>217</v>
      </c>
      <c r="K691" s="121" t="s">
        <v>1043</v>
      </c>
      <c r="L691" s="87">
        <v>4982</v>
      </c>
      <c r="M691" s="72">
        <v>5576070.9100000001</v>
      </c>
      <c r="N691" s="66">
        <f t="shared" si="88"/>
        <v>5576070.9100000001</v>
      </c>
      <c r="O691" s="137">
        <v>44937</v>
      </c>
      <c r="P691" s="72">
        <f t="shared" si="89"/>
        <v>5986875</v>
      </c>
      <c r="Q691" s="72">
        <f t="shared" si="90"/>
        <v>5986875</v>
      </c>
      <c r="R691" s="129">
        <f t="shared" si="91"/>
        <v>5986875</v>
      </c>
      <c r="S691" s="204" t="e">
        <f t="shared" ref="S691:S754" si="92">+R691/$R$848</f>
        <v>#REF!</v>
      </c>
      <c r="T691" s="125"/>
      <c r="U691" s="126">
        <f t="shared" si="86"/>
        <v>354</v>
      </c>
      <c r="V691" s="127">
        <f t="shared" si="74"/>
        <v>45291</v>
      </c>
      <c r="W691" s="128">
        <f>VLOOKUP(V691,IPC!$B$9:$D$855,3,2)</f>
        <v>137.72</v>
      </c>
      <c r="X691" s="128">
        <f>VLOOKUP(O691,IPC!$B$9:$D$855,3,1)</f>
        <v>128.27000000000001</v>
      </c>
      <c r="Z691" s="67" t="s">
        <v>2177</v>
      </c>
    </row>
    <row r="692" spans="1:26" s="67" customFormat="1" hidden="1" x14ac:dyDescent="0.25">
      <c r="A692" s="67" t="s">
        <v>76</v>
      </c>
      <c r="B692" s="134" t="s">
        <v>42</v>
      </c>
      <c r="C692" s="224">
        <v>47</v>
      </c>
      <c r="D692" s="296" t="s">
        <v>479</v>
      </c>
      <c r="E692" s="288">
        <v>900577659</v>
      </c>
      <c r="F692" s="83" t="s">
        <v>542</v>
      </c>
      <c r="G692" s="121" t="s">
        <v>108</v>
      </c>
      <c r="H692" s="121" t="s">
        <v>606</v>
      </c>
      <c r="I692" s="69" t="s">
        <v>248</v>
      </c>
      <c r="J692" s="77" t="s">
        <v>217</v>
      </c>
      <c r="K692" s="121" t="s">
        <v>1044</v>
      </c>
      <c r="L692" s="87">
        <v>5111</v>
      </c>
      <c r="M692" s="72">
        <v>13316194.119999999</v>
      </c>
      <c r="N692" s="66">
        <f t="shared" si="88"/>
        <v>13316194.119999999</v>
      </c>
      <c r="O692" s="137">
        <v>44956</v>
      </c>
      <c r="P692" s="72">
        <f t="shared" si="89"/>
        <v>14297234</v>
      </c>
      <c r="Q692" s="72">
        <f t="shared" si="90"/>
        <v>14297234</v>
      </c>
      <c r="R692" s="129">
        <f t="shared" si="91"/>
        <v>14297234</v>
      </c>
      <c r="S692" s="204" t="e">
        <f t="shared" si="92"/>
        <v>#REF!</v>
      </c>
      <c r="T692" s="125"/>
      <c r="U692" s="126">
        <f t="shared" si="86"/>
        <v>335</v>
      </c>
      <c r="V692" s="127">
        <f t="shared" si="74"/>
        <v>45291</v>
      </c>
      <c r="W692" s="128">
        <f>VLOOKUP(V692,IPC!$B$9:$D$855,3,2)</f>
        <v>137.72</v>
      </c>
      <c r="X692" s="128">
        <f>VLOOKUP(O692,IPC!$B$9:$D$855,3,1)</f>
        <v>128.27000000000001</v>
      </c>
      <c r="Z692" s="67" t="s">
        <v>2065</v>
      </c>
    </row>
    <row r="693" spans="1:26" s="67" customFormat="1" hidden="1" x14ac:dyDescent="0.25">
      <c r="A693" s="67" t="s">
        <v>76</v>
      </c>
      <c r="B693" s="134" t="s">
        <v>42</v>
      </c>
      <c r="C693" s="224">
        <v>47</v>
      </c>
      <c r="D693" s="296" t="s">
        <v>479</v>
      </c>
      <c r="E693" s="288">
        <v>900577659</v>
      </c>
      <c r="F693" s="83" t="s">
        <v>542</v>
      </c>
      <c r="G693" s="121" t="s">
        <v>108</v>
      </c>
      <c r="H693" s="121" t="s">
        <v>606</v>
      </c>
      <c r="I693" s="69" t="s">
        <v>248</v>
      </c>
      <c r="J693" s="77" t="s">
        <v>217</v>
      </c>
      <c r="K693" s="121" t="s">
        <v>1045</v>
      </c>
      <c r="L693" s="87">
        <v>5258</v>
      </c>
      <c r="M693" s="72">
        <v>3278953.5</v>
      </c>
      <c r="N693" s="66">
        <f t="shared" si="88"/>
        <v>3278953.5</v>
      </c>
      <c r="O693" s="137">
        <v>44992</v>
      </c>
      <c r="P693" s="72">
        <f t="shared" si="89"/>
        <v>3427013</v>
      </c>
      <c r="Q693" s="72">
        <f t="shared" si="90"/>
        <v>3427013</v>
      </c>
      <c r="R693" s="129">
        <f t="shared" si="91"/>
        <v>3427013</v>
      </c>
      <c r="S693" s="204" t="e">
        <f t="shared" si="92"/>
        <v>#REF!</v>
      </c>
      <c r="T693" s="125"/>
      <c r="U693" s="126">
        <f t="shared" si="86"/>
        <v>299</v>
      </c>
      <c r="V693" s="127">
        <f t="shared" si="74"/>
        <v>45291</v>
      </c>
      <c r="W693" s="128">
        <f>VLOOKUP(V693,IPC!$B$9:$D$855,3,2)</f>
        <v>137.72</v>
      </c>
      <c r="X693" s="128">
        <f>VLOOKUP(O693,IPC!$B$9:$D$855,3,1)</f>
        <v>131.77000000000001</v>
      </c>
      <c r="Z693" s="67" t="s">
        <v>2178</v>
      </c>
    </row>
    <row r="694" spans="1:26" s="67" customFormat="1" hidden="1" x14ac:dyDescent="0.25">
      <c r="A694" s="67" t="s">
        <v>76</v>
      </c>
      <c r="B694" s="134" t="s">
        <v>42</v>
      </c>
      <c r="C694" s="224">
        <v>47</v>
      </c>
      <c r="D694" s="296" t="s">
        <v>479</v>
      </c>
      <c r="E694" s="288">
        <v>900577659</v>
      </c>
      <c r="F694" s="83" t="s">
        <v>542</v>
      </c>
      <c r="G694" s="121" t="s">
        <v>108</v>
      </c>
      <c r="H694" s="121" t="s">
        <v>606</v>
      </c>
      <c r="I694" s="69" t="s">
        <v>248</v>
      </c>
      <c r="J694" s="77" t="s">
        <v>217</v>
      </c>
      <c r="K694" s="121" t="s">
        <v>1046</v>
      </c>
      <c r="L694" s="87">
        <v>5314</v>
      </c>
      <c r="M694" s="72">
        <v>15924101.699999999</v>
      </c>
      <c r="N694" s="66">
        <f t="shared" si="88"/>
        <v>15924101.699999999</v>
      </c>
      <c r="O694" s="137">
        <v>44999</v>
      </c>
      <c r="P694" s="72">
        <f t="shared" si="89"/>
        <v>16643146</v>
      </c>
      <c r="Q694" s="72">
        <f t="shared" si="90"/>
        <v>16643146</v>
      </c>
      <c r="R694" s="129">
        <f t="shared" si="91"/>
        <v>16643146</v>
      </c>
      <c r="S694" s="204" t="e">
        <f t="shared" si="92"/>
        <v>#REF!</v>
      </c>
      <c r="T694" s="125"/>
      <c r="U694" s="126">
        <f t="shared" si="86"/>
        <v>292</v>
      </c>
      <c r="V694" s="127">
        <f t="shared" si="74"/>
        <v>45291</v>
      </c>
      <c r="W694" s="128">
        <f>VLOOKUP(V694,IPC!$B$9:$D$855,3,2)</f>
        <v>137.72</v>
      </c>
      <c r="X694" s="128">
        <f>VLOOKUP(O694,IPC!$B$9:$D$855,3,1)</f>
        <v>131.77000000000001</v>
      </c>
      <c r="Z694" s="67" t="s">
        <v>2179</v>
      </c>
    </row>
    <row r="695" spans="1:26" s="67" customFormat="1" hidden="1" x14ac:dyDescent="0.25">
      <c r="A695" s="67" t="s">
        <v>76</v>
      </c>
      <c r="B695" s="134" t="s">
        <v>42</v>
      </c>
      <c r="C695" s="224">
        <v>47</v>
      </c>
      <c r="D695" s="296" t="s">
        <v>479</v>
      </c>
      <c r="E695" s="288">
        <v>900577659</v>
      </c>
      <c r="F695" s="83" t="s">
        <v>542</v>
      </c>
      <c r="G695" s="121" t="s">
        <v>108</v>
      </c>
      <c r="H695" s="121" t="s">
        <v>606</v>
      </c>
      <c r="I695" s="69" t="s">
        <v>248</v>
      </c>
      <c r="J695" s="77" t="s">
        <v>217</v>
      </c>
      <c r="K695" s="121" t="s">
        <v>1047</v>
      </c>
      <c r="L695" s="87">
        <v>5329</v>
      </c>
      <c r="M695" s="72">
        <v>41313</v>
      </c>
      <c r="N695" s="66">
        <f t="shared" si="88"/>
        <v>41313</v>
      </c>
      <c r="O695" s="137">
        <v>45001</v>
      </c>
      <c r="P695" s="72">
        <f t="shared" si="89"/>
        <v>43178</v>
      </c>
      <c r="Q695" s="72">
        <f t="shared" si="90"/>
        <v>43178</v>
      </c>
      <c r="R695" s="129">
        <f t="shared" si="91"/>
        <v>43178</v>
      </c>
      <c r="S695" s="204" t="e">
        <f t="shared" si="92"/>
        <v>#REF!</v>
      </c>
      <c r="T695" s="125"/>
      <c r="U695" s="126">
        <f t="shared" si="86"/>
        <v>290</v>
      </c>
      <c r="V695" s="127">
        <f t="shared" si="74"/>
        <v>45291</v>
      </c>
      <c r="W695" s="128">
        <f>VLOOKUP(V695,IPC!$B$9:$D$855,3,2)</f>
        <v>137.72</v>
      </c>
      <c r="X695" s="128">
        <f>VLOOKUP(O695,IPC!$B$9:$D$855,3,1)</f>
        <v>131.77000000000001</v>
      </c>
      <c r="Z695" s="67" t="s">
        <v>1975</v>
      </c>
    </row>
    <row r="696" spans="1:26" s="67" customFormat="1" hidden="1" x14ac:dyDescent="0.25">
      <c r="A696" s="67" t="s">
        <v>76</v>
      </c>
      <c r="B696" s="134" t="s">
        <v>42</v>
      </c>
      <c r="C696" s="224">
        <v>47</v>
      </c>
      <c r="D696" s="296" t="s">
        <v>479</v>
      </c>
      <c r="E696" s="288">
        <v>900577659</v>
      </c>
      <c r="F696" s="83" t="s">
        <v>542</v>
      </c>
      <c r="G696" s="121" t="s">
        <v>108</v>
      </c>
      <c r="H696" s="121" t="s">
        <v>606</v>
      </c>
      <c r="I696" s="69" t="s">
        <v>248</v>
      </c>
      <c r="J696" s="77" t="s">
        <v>217</v>
      </c>
      <c r="K696" s="121" t="s">
        <v>1048</v>
      </c>
      <c r="L696" s="87">
        <v>5389</v>
      </c>
      <c r="M696" s="72">
        <v>2575794</v>
      </c>
      <c r="N696" s="66">
        <f t="shared" si="88"/>
        <v>2575794</v>
      </c>
      <c r="O696" s="137">
        <v>45007</v>
      </c>
      <c r="P696" s="72">
        <f t="shared" si="89"/>
        <v>2692103</v>
      </c>
      <c r="Q696" s="72">
        <f t="shared" si="90"/>
        <v>2692103</v>
      </c>
      <c r="R696" s="129">
        <f t="shared" si="91"/>
        <v>2692103</v>
      </c>
      <c r="S696" s="204" t="e">
        <f t="shared" si="92"/>
        <v>#REF!</v>
      </c>
      <c r="T696" s="125"/>
      <c r="U696" s="126">
        <f t="shared" si="86"/>
        <v>284</v>
      </c>
      <c r="V696" s="127">
        <f t="shared" si="74"/>
        <v>45291</v>
      </c>
      <c r="W696" s="128">
        <f>VLOOKUP(V696,IPC!$B$9:$D$855,3,2)</f>
        <v>137.72</v>
      </c>
      <c r="X696" s="128">
        <f>VLOOKUP(O696,IPC!$B$9:$D$855,3,1)</f>
        <v>131.77000000000001</v>
      </c>
      <c r="Z696" s="67" t="s">
        <v>2180</v>
      </c>
    </row>
    <row r="697" spans="1:26" s="67" customFormat="1" hidden="1" x14ac:dyDescent="0.25">
      <c r="A697" s="67" t="s">
        <v>76</v>
      </c>
      <c r="B697" s="134" t="s">
        <v>42</v>
      </c>
      <c r="C697" s="224">
        <v>47</v>
      </c>
      <c r="D697" s="296" t="s">
        <v>479</v>
      </c>
      <c r="E697" s="288">
        <v>900577659</v>
      </c>
      <c r="F697" s="83" t="s">
        <v>542</v>
      </c>
      <c r="G697" s="121" t="s">
        <v>108</v>
      </c>
      <c r="H697" s="121" t="s">
        <v>606</v>
      </c>
      <c r="I697" s="69" t="s">
        <v>248</v>
      </c>
      <c r="J697" s="77" t="s">
        <v>217</v>
      </c>
      <c r="K697" s="121" t="s">
        <v>1049</v>
      </c>
      <c r="L697" s="87">
        <v>5390</v>
      </c>
      <c r="M697" s="72">
        <v>1754490</v>
      </c>
      <c r="N697" s="66">
        <f t="shared" si="88"/>
        <v>1754490</v>
      </c>
      <c r="O697" s="137">
        <v>45007</v>
      </c>
      <c r="P697" s="72">
        <f t="shared" si="89"/>
        <v>1833713</v>
      </c>
      <c r="Q697" s="72">
        <f t="shared" si="90"/>
        <v>1833713</v>
      </c>
      <c r="R697" s="129">
        <f t="shared" si="91"/>
        <v>1833713</v>
      </c>
      <c r="S697" s="204" t="e">
        <f t="shared" si="92"/>
        <v>#REF!</v>
      </c>
      <c r="T697" s="125"/>
      <c r="U697" s="126">
        <f t="shared" si="86"/>
        <v>284</v>
      </c>
      <c r="V697" s="127">
        <f t="shared" si="74"/>
        <v>45291</v>
      </c>
      <c r="W697" s="128">
        <f>VLOOKUP(V697,IPC!$B$9:$D$855,3,2)</f>
        <v>137.72</v>
      </c>
      <c r="X697" s="128">
        <f>VLOOKUP(O697,IPC!$B$9:$D$855,3,1)</f>
        <v>131.77000000000001</v>
      </c>
      <c r="Z697" s="67" t="s">
        <v>2180</v>
      </c>
    </row>
    <row r="698" spans="1:26" s="67" customFormat="1" hidden="1" x14ac:dyDescent="0.25">
      <c r="A698" s="67" t="s">
        <v>76</v>
      </c>
      <c r="B698" s="134" t="s">
        <v>42</v>
      </c>
      <c r="C698" s="224">
        <v>47</v>
      </c>
      <c r="D698" s="296" t="s">
        <v>479</v>
      </c>
      <c r="E698" s="288">
        <v>900577659</v>
      </c>
      <c r="F698" s="83" t="s">
        <v>542</v>
      </c>
      <c r="G698" s="121" t="s">
        <v>108</v>
      </c>
      <c r="H698" s="121" t="s">
        <v>606</v>
      </c>
      <c r="I698" s="69" t="s">
        <v>248</v>
      </c>
      <c r="J698" s="77" t="s">
        <v>217</v>
      </c>
      <c r="K698" s="121" t="s">
        <v>1050</v>
      </c>
      <c r="L698" s="87">
        <v>5442</v>
      </c>
      <c r="M698" s="72">
        <v>6870464.2400000002</v>
      </c>
      <c r="N698" s="66">
        <f t="shared" si="88"/>
        <v>6870464.2400000002</v>
      </c>
      <c r="O698" s="137">
        <v>45020</v>
      </c>
      <c r="P698" s="72">
        <f t="shared" si="89"/>
        <v>7125003</v>
      </c>
      <c r="Q698" s="72">
        <f t="shared" si="90"/>
        <v>7125003</v>
      </c>
      <c r="R698" s="129">
        <f t="shared" si="91"/>
        <v>7125003</v>
      </c>
      <c r="S698" s="204" t="e">
        <f t="shared" si="92"/>
        <v>#REF!</v>
      </c>
      <c r="T698" s="125"/>
      <c r="U698" s="126">
        <f t="shared" si="86"/>
        <v>271</v>
      </c>
      <c r="V698" s="127">
        <f t="shared" si="74"/>
        <v>45291</v>
      </c>
      <c r="W698" s="128">
        <f>VLOOKUP(V698,IPC!$B$9:$D$855,3,2)</f>
        <v>137.72</v>
      </c>
      <c r="X698" s="128">
        <f>VLOOKUP(O698,IPC!$B$9:$D$855,3,1)</f>
        <v>132.80000000000001</v>
      </c>
      <c r="Z698" s="67" t="s">
        <v>2181</v>
      </c>
    </row>
    <row r="699" spans="1:26" s="67" customFormat="1" hidden="1" x14ac:dyDescent="0.25">
      <c r="A699" s="67" t="s">
        <v>76</v>
      </c>
      <c r="B699" s="134" t="s">
        <v>42</v>
      </c>
      <c r="C699" s="224">
        <v>48</v>
      </c>
      <c r="D699" s="296" t="s">
        <v>480</v>
      </c>
      <c r="E699" s="288">
        <v>900026143</v>
      </c>
      <c r="F699" s="83" t="s">
        <v>543</v>
      </c>
      <c r="G699" s="121" t="s">
        <v>108</v>
      </c>
      <c r="H699" s="121" t="s">
        <v>607</v>
      </c>
      <c r="I699" s="69" t="s">
        <v>248</v>
      </c>
      <c r="J699" s="77" t="s">
        <v>217</v>
      </c>
      <c r="K699" s="121" t="s">
        <v>1051</v>
      </c>
      <c r="L699" s="87">
        <v>10682</v>
      </c>
      <c r="M699" s="72">
        <v>3212968.6</v>
      </c>
      <c r="N699" s="66">
        <f t="shared" si="88"/>
        <v>3212968.6</v>
      </c>
      <c r="O699" s="137">
        <v>44637</v>
      </c>
      <c r="P699" s="72">
        <f t="shared" si="89"/>
        <v>3806038</v>
      </c>
      <c r="Q699" s="72">
        <f t="shared" si="90"/>
        <v>3806038</v>
      </c>
      <c r="R699" s="129">
        <f t="shared" si="91"/>
        <v>3806038</v>
      </c>
      <c r="S699" s="204" t="e">
        <f t="shared" si="92"/>
        <v>#REF!</v>
      </c>
      <c r="T699" s="125"/>
      <c r="U699" s="126">
        <f t="shared" si="86"/>
        <v>654</v>
      </c>
      <c r="V699" s="127">
        <f t="shared" si="74"/>
        <v>45291</v>
      </c>
      <c r="W699" s="128">
        <f>VLOOKUP(V699,IPC!$B$9:$D$855,3,2)</f>
        <v>137.72</v>
      </c>
      <c r="X699" s="128">
        <f>VLOOKUP(O699,IPC!$B$9:$D$855,3,1)</f>
        <v>116.26</v>
      </c>
      <c r="Z699" s="67" t="s">
        <v>2182</v>
      </c>
    </row>
    <row r="700" spans="1:26" s="67" customFormat="1" hidden="1" x14ac:dyDescent="0.25">
      <c r="A700" s="67" t="s">
        <v>76</v>
      </c>
      <c r="B700" s="134" t="s">
        <v>42</v>
      </c>
      <c r="C700" s="224">
        <v>48</v>
      </c>
      <c r="D700" s="296" t="s">
        <v>480</v>
      </c>
      <c r="E700" s="288">
        <v>900026143</v>
      </c>
      <c r="F700" s="83" t="s">
        <v>543</v>
      </c>
      <c r="G700" s="121" t="s">
        <v>108</v>
      </c>
      <c r="H700" s="121" t="s">
        <v>607</v>
      </c>
      <c r="I700" s="69" t="s">
        <v>248</v>
      </c>
      <c r="J700" s="77" t="s">
        <v>217</v>
      </c>
      <c r="K700" s="121" t="s">
        <v>1052</v>
      </c>
      <c r="L700" s="87">
        <v>10683</v>
      </c>
      <c r="M700" s="72">
        <v>4505106.5999999996</v>
      </c>
      <c r="N700" s="66">
        <f t="shared" si="88"/>
        <v>4505106.5999999996</v>
      </c>
      <c r="O700" s="137">
        <v>44637</v>
      </c>
      <c r="P700" s="72">
        <f t="shared" si="89"/>
        <v>5336687</v>
      </c>
      <c r="Q700" s="72">
        <f t="shared" si="90"/>
        <v>5336687</v>
      </c>
      <c r="R700" s="129">
        <f t="shared" si="91"/>
        <v>5336687</v>
      </c>
      <c r="S700" s="204" t="e">
        <f t="shared" si="92"/>
        <v>#REF!</v>
      </c>
      <c r="T700" s="125"/>
      <c r="U700" s="126">
        <f t="shared" si="86"/>
        <v>654</v>
      </c>
      <c r="V700" s="127">
        <f t="shared" si="74"/>
        <v>45291</v>
      </c>
      <c r="W700" s="128">
        <f>VLOOKUP(V700,IPC!$B$9:$D$855,3,2)</f>
        <v>137.72</v>
      </c>
      <c r="X700" s="128">
        <f>VLOOKUP(O700,IPC!$B$9:$D$855,3,1)</f>
        <v>116.26</v>
      </c>
      <c r="Z700" s="67" t="s">
        <v>2182</v>
      </c>
    </row>
    <row r="701" spans="1:26" s="67" customFormat="1" hidden="1" x14ac:dyDescent="0.25">
      <c r="A701" s="67" t="s">
        <v>76</v>
      </c>
      <c r="B701" s="134" t="s">
        <v>42</v>
      </c>
      <c r="C701" s="224">
        <v>48</v>
      </c>
      <c r="D701" s="296" t="s">
        <v>480</v>
      </c>
      <c r="E701" s="288">
        <v>900026143</v>
      </c>
      <c r="F701" s="83" t="s">
        <v>543</v>
      </c>
      <c r="G701" s="121" t="s">
        <v>108</v>
      </c>
      <c r="H701" s="121" t="s">
        <v>607</v>
      </c>
      <c r="I701" s="69" t="s">
        <v>248</v>
      </c>
      <c r="J701" s="77" t="s">
        <v>217</v>
      </c>
      <c r="K701" s="121" t="s">
        <v>1053</v>
      </c>
      <c r="L701" s="87">
        <v>10684</v>
      </c>
      <c r="M701" s="72">
        <v>5294358.0999999996</v>
      </c>
      <c r="N701" s="66">
        <f t="shared" si="88"/>
        <v>5294358.0999999996</v>
      </c>
      <c r="O701" s="137">
        <v>44637</v>
      </c>
      <c r="P701" s="72">
        <f t="shared" si="89"/>
        <v>6271624</v>
      </c>
      <c r="Q701" s="72">
        <f t="shared" si="90"/>
        <v>6271624</v>
      </c>
      <c r="R701" s="129">
        <f t="shared" si="91"/>
        <v>6271624</v>
      </c>
      <c r="S701" s="204" t="e">
        <f t="shared" si="92"/>
        <v>#REF!</v>
      </c>
      <c r="T701" s="125"/>
      <c r="U701" s="126">
        <f t="shared" si="86"/>
        <v>654</v>
      </c>
      <c r="V701" s="127">
        <f t="shared" si="74"/>
        <v>45291</v>
      </c>
      <c r="W701" s="128">
        <f>VLOOKUP(V701,IPC!$B$9:$D$855,3,2)</f>
        <v>137.72</v>
      </c>
      <c r="X701" s="128">
        <f>VLOOKUP(O701,IPC!$B$9:$D$855,3,1)</f>
        <v>116.26</v>
      </c>
      <c r="Z701" s="67" t="s">
        <v>2182</v>
      </c>
    </row>
    <row r="702" spans="1:26" s="67" customFormat="1" x14ac:dyDescent="0.25">
      <c r="A702" s="67" t="s">
        <v>76</v>
      </c>
      <c r="B702" s="134" t="s">
        <v>2237</v>
      </c>
      <c r="C702" s="224">
        <v>49</v>
      </c>
      <c r="D702" s="296" t="s">
        <v>481</v>
      </c>
      <c r="E702" s="288">
        <v>901100093</v>
      </c>
      <c r="F702" s="83" t="s">
        <v>544</v>
      </c>
      <c r="G702" s="121" t="s">
        <v>239</v>
      </c>
      <c r="H702" s="121" t="s">
        <v>608</v>
      </c>
      <c r="I702" s="69" t="s">
        <v>248</v>
      </c>
      <c r="J702" s="77" t="s">
        <v>217</v>
      </c>
      <c r="K702" s="121" t="s">
        <v>1054</v>
      </c>
      <c r="L702" s="87">
        <v>564</v>
      </c>
      <c r="M702" s="72">
        <v>9280800</v>
      </c>
      <c r="N702" s="66">
        <f t="shared" si="88"/>
        <v>9280800</v>
      </c>
      <c r="O702" s="137">
        <v>44713</v>
      </c>
      <c r="P702" s="72">
        <f t="shared" si="89"/>
        <v>10712864</v>
      </c>
      <c r="Q702" s="72">
        <f t="shared" si="90"/>
        <v>10712864</v>
      </c>
      <c r="R702" s="129">
        <f t="shared" si="91"/>
        <v>10712864</v>
      </c>
      <c r="S702" s="204" t="e">
        <f t="shared" si="92"/>
        <v>#REF!</v>
      </c>
      <c r="T702" s="125"/>
      <c r="U702" s="126">
        <f t="shared" si="86"/>
        <v>578</v>
      </c>
      <c r="V702" s="127">
        <f t="shared" si="74"/>
        <v>45291</v>
      </c>
      <c r="W702" s="128">
        <f>VLOOKUP(V702,IPC!$B$9:$D$855,3,2)</f>
        <v>137.72</v>
      </c>
      <c r="X702" s="128">
        <f>VLOOKUP(O702,IPC!$B$9:$D$855,3,1)</f>
        <v>119.31</v>
      </c>
      <c r="Z702" s="67" t="s">
        <v>2009</v>
      </c>
    </row>
    <row r="703" spans="1:26" s="67" customFormat="1" x14ac:dyDescent="0.25">
      <c r="A703" s="67" t="s">
        <v>76</v>
      </c>
      <c r="B703" s="134" t="s">
        <v>2237</v>
      </c>
      <c r="C703" s="224">
        <v>50</v>
      </c>
      <c r="D703" s="296" t="s">
        <v>482</v>
      </c>
      <c r="E703" s="288">
        <v>900496602</v>
      </c>
      <c r="F703" s="83" t="s">
        <v>545</v>
      </c>
      <c r="G703" s="121" t="s">
        <v>218</v>
      </c>
      <c r="H703" s="121" t="s">
        <v>609</v>
      </c>
      <c r="I703" s="69" t="s">
        <v>248</v>
      </c>
      <c r="J703" s="77" t="s">
        <v>217</v>
      </c>
      <c r="K703" s="121" t="s">
        <v>1055</v>
      </c>
      <c r="L703" s="87">
        <v>13531</v>
      </c>
      <c r="M703" s="72">
        <v>1433050</v>
      </c>
      <c r="N703" s="66">
        <f t="shared" si="88"/>
        <v>1433050</v>
      </c>
      <c r="O703" s="137">
        <v>45133</v>
      </c>
      <c r="P703" s="72">
        <f t="shared" si="89"/>
        <v>1467904</v>
      </c>
      <c r="Q703" s="72">
        <f t="shared" si="90"/>
        <v>1467904</v>
      </c>
      <c r="R703" s="129">
        <f t="shared" si="91"/>
        <v>1467904</v>
      </c>
      <c r="S703" s="204" t="e">
        <f t="shared" si="92"/>
        <v>#REF!</v>
      </c>
      <c r="T703" s="125"/>
      <c r="U703" s="126">
        <f t="shared" si="86"/>
        <v>158</v>
      </c>
      <c r="V703" s="127">
        <f t="shared" si="74"/>
        <v>45291</v>
      </c>
      <c r="W703" s="128">
        <f>VLOOKUP(V703,IPC!$B$9:$D$855,3,2)</f>
        <v>137.72</v>
      </c>
      <c r="X703" s="128">
        <f>VLOOKUP(O703,IPC!$B$9:$D$855,3,1)</f>
        <v>134.44999999999999</v>
      </c>
      <c r="Z703" s="67" t="s">
        <v>2183</v>
      </c>
    </row>
    <row r="704" spans="1:26" s="67" customFormat="1" x14ac:dyDescent="0.25">
      <c r="A704" s="67" t="s">
        <v>76</v>
      </c>
      <c r="B704" s="134" t="s">
        <v>2237</v>
      </c>
      <c r="C704" s="224">
        <v>50</v>
      </c>
      <c r="D704" s="296" t="s">
        <v>482</v>
      </c>
      <c r="E704" s="288">
        <v>900496602</v>
      </c>
      <c r="F704" s="83" t="s">
        <v>545</v>
      </c>
      <c r="G704" s="121" t="s">
        <v>218</v>
      </c>
      <c r="H704" s="121" t="s">
        <v>609</v>
      </c>
      <c r="I704" s="69" t="s">
        <v>248</v>
      </c>
      <c r="J704" s="77" t="s">
        <v>217</v>
      </c>
      <c r="K704" s="121" t="s">
        <v>1056</v>
      </c>
      <c r="L704" s="87">
        <v>13557</v>
      </c>
      <c r="M704" s="72">
        <v>3334500</v>
      </c>
      <c r="N704" s="66">
        <f t="shared" si="88"/>
        <v>3334500</v>
      </c>
      <c r="O704" s="137">
        <v>45142</v>
      </c>
      <c r="P704" s="72">
        <f t="shared" si="89"/>
        <v>3391885</v>
      </c>
      <c r="Q704" s="72">
        <f t="shared" si="90"/>
        <v>3391885</v>
      </c>
      <c r="R704" s="129">
        <f t="shared" si="91"/>
        <v>3391885</v>
      </c>
      <c r="S704" s="204" t="e">
        <f t="shared" si="92"/>
        <v>#REF!</v>
      </c>
      <c r="T704" s="125"/>
      <c r="U704" s="126">
        <f t="shared" si="86"/>
        <v>149</v>
      </c>
      <c r="V704" s="127">
        <f t="shared" si="74"/>
        <v>45291</v>
      </c>
      <c r="W704" s="128">
        <f>VLOOKUP(V704,IPC!$B$9:$D$855,3,2)</f>
        <v>137.72</v>
      </c>
      <c r="X704" s="128">
        <f>VLOOKUP(O704,IPC!$B$9:$D$855,3,1)</f>
        <v>135.38999999999999</v>
      </c>
      <c r="Z704" s="67" t="s">
        <v>2184</v>
      </c>
    </row>
    <row r="705" spans="1:26" s="67" customFormat="1" x14ac:dyDescent="0.25">
      <c r="A705" s="67" t="s">
        <v>76</v>
      </c>
      <c r="B705" s="134" t="s">
        <v>2237</v>
      </c>
      <c r="C705" s="224">
        <v>50</v>
      </c>
      <c r="D705" s="296" t="s">
        <v>482</v>
      </c>
      <c r="E705" s="288">
        <v>900496602</v>
      </c>
      <c r="F705" s="83" t="s">
        <v>545</v>
      </c>
      <c r="G705" s="121" t="s">
        <v>218</v>
      </c>
      <c r="H705" s="121" t="s">
        <v>609</v>
      </c>
      <c r="I705" s="69" t="s">
        <v>248</v>
      </c>
      <c r="J705" s="77" t="s">
        <v>217</v>
      </c>
      <c r="K705" s="121" t="s">
        <v>1057</v>
      </c>
      <c r="L705" s="87">
        <v>13565</v>
      </c>
      <c r="M705" s="72">
        <v>4836975</v>
      </c>
      <c r="N705" s="66">
        <f t="shared" si="88"/>
        <v>4836975</v>
      </c>
      <c r="O705" s="137">
        <v>45147</v>
      </c>
      <c r="P705" s="72">
        <f t="shared" si="89"/>
        <v>4920217</v>
      </c>
      <c r="Q705" s="72">
        <f t="shared" si="90"/>
        <v>4920217</v>
      </c>
      <c r="R705" s="129">
        <f t="shared" si="91"/>
        <v>4920217</v>
      </c>
      <c r="S705" s="204" t="e">
        <f t="shared" si="92"/>
        <v>#REF!</v>
      </c>
      <c r="T705" s="125"/>
      <c r="U705" s="126">
        <f t="shared" si="86"/>
        <v>144</v>
      </c>
      <c r="V705" s="127">
        <f t="shared" si="74"/>
        <v>45291</v>
      </c>
      <c r="W705" s="128">
        <f>VLOOKUP(V705,IPC!$B$9:$D$855,3,2)</f>
        <v>137.72</v>
      </c>
      <c r="X705" s="128">
        <f>VLOOKUP(O705,IPC!$B$9:$D$855,3,1)</f>
        <v>135.38999999999999</v>
      </c>
      <c r="Z705" s="67" t="s">
        <v>2185</v>
      </c>
    </row>
    <row r="706" spans="1:26" s="67" customFormat="1" ht="26.4" hidden="1" x14ac:dyDescent="0.25">
      <c r="A706" s="67" t="s">
        <v>76</v>
      </c>
      <c r="B706" s="134" t="s">
        <v>42</v>
      </c>
      <c r="C706" s="224">
        <v>51</v>
      </c>
      <c r="D706" s="296" t="s">
        <v>483</v>
      </c>
      <c r="E706" s="288">
        <v>900618062</v>
      </c>
      <c r="F706" s="83" t="s">
        <v>546</v>
      </c>
      <c r="G706" s="121" t="s">
        <v>637</v>
      </c>
      <c r="H706" s="121" t="s">
        <v>610</v>
      </c>
      <c r="I706" s="69" t="s">
        <v>248</v>
      </c>
      <c r="J706" s="77" t="s">
        <v>217</v>
      </c>
      <c r="K706" s="121" t="s">
        <v>1058</v>
      </c>
      <c r="L706" s="87">
        <v>939</v>
      </c>
      <c r="M706" s="72">
        <v>1712409</v>
      </c>
      <c r="N706" s="66">
        <f t="shared" si="88"/>
        <v>1712409</v>
      </c>
      <c r="O706" s="137">
        <v>44515</v>
      </c>
      <c r="P706" s="72">
        <f t="shared" si="89"/>
        <v>2132305</v>
      </c>
      <c r="Q706" s="72">
        <f t="shared" si="90"/>
        <v>2132305</v>
      </c>
      <c r="R706" s="129">
        <f t="shared" si="91"/>
        <v>2132305</v>
      </c>
      <c r="S706" s="204" t="e">
        <f t="shared" si="92"/>
        <v>#REF!</v>
      </c>
      <c r="T706" s="125"/>
      <c r="U706" s="126">
        <f t="shared" si="86"/>
        <v>776</v>
      </c>
      <c r="V706" s="127">
        <f t="shared" si="74"/>
        <v>45291</v>
      </c>
      <c r="W706" s="128">
        <f>VLOOKUP(V706,IPC!$B$9:$D$855,3,2)</f>
        <v>137.72</v>
      </c>
      <c r="X706" s="128">
        <f>VLOOKUP(O706,IPC!$B$9:$D$855,3,1)</f>
        <v>110.6</v>
      </c>
      <c r="Z706" s="67" t="s">
        <v>2186</v>
      </c>
    </row>
    <row r="707" spans="1:26" s="67" customFormat="1" ht="26.4" hidden="1" x14ac:dyDescent="0.25">
      <c r="A707" s="67" t="s">
        <v>76</v>
      </c>
      <c r="B707" s="134" t="s">
        <v>42</v>
      </c>
      <c r="C707" s="224">
        <v>51</v>
      </c>
      <c r="D707" s="296" t="s">
        <v>483</v>
      </c>
      <c r="E707" s="288">
        <v>900618062</v>
      </c>
      <c r="F707" s="83" t="s">
        <v>546</v>
      </c>
      <c r="G707" s="121" t="s">
        <v>637</v>
      </c>
      <c r="H707" s="121" t="s">
        <v>610</v>
      </c>
      <c r="I707" s="69" t="s">
        <v>248</v>
      </c>
      <c r="J707" s="77" t="s">
        <v>217</v>
      </c>
      <c r="K707" s="121" t="s">
        <v>1059</v>
      </c>
      <c r="L707" s="87">
        <v>972</v>
      </c>
      <c r="M707" s="72">
        <v>4244857</v>
      </c>
      <c r="N707" s="66">
        <f t="shared" si="88"/>
        <v>4244857</v>
      </c>
      <c r="O707" s="137">
        <v>44533</v>
      </c>
      <c r="P707" s="72">
        <f t="shared" si="89"/>
        <v>5247300</v>
      </c>
      <c r="Q707" s="72">
        <f t="shared" si="90"/>
        <v>5247300</v>
      </c>
      <c r="R707" s="129">
        <f t="shared" si="91"/>
        <v>5247300</v>
      </c>
      <c r="S707" s="204" t="e">
        <f t="shared" si="92"/>
        <v>#REF!</v>
      </c>
      <c r="T707" s="125"/>
      <c r="U707" s="126">
        <f t="shared" si="86"/>
        <v>758</v>
      </c>
      <c r="V707" s="127">
        <f t="shared" si="74"/>
        <v>45291</v>
      </c>
      <c r="W707" s="128">
        <f>VLOOKUP(V707,IPC!$B$9:$D$855,3,2)</f>
        <v>137.72</v>
      </c>
      <c r="X707" s="128">
        <f>VLOOKUP(O707,IPC!$B$9:$D$855,3,1)</f>
        <v>111.41</v>
      </c>
      <c r="Z707" s="67" t="s">
        <v>2187</v>
      </c>
    </row>
    <row r="708" spans="1:26" s="67" customFormat="1" ht="26.4" hidden="1" x14ac:dyDescent="0.25">
      <c r="A708" s="67" t="s">
        <v>76</v>
      </c>
      <c r="B708" s="134" t="s">
        <v>42</v>
      </c>
      <c r="C708" s="224">
        <v>51</v>
      </c>
      <c r="D708" s="296" t="s">
        <v>483</v>
      </c>
      <c r="E708" s="288">
        <v>900618062</v>
      </c>
      <c r="F708" s="83" t="s">
        <v>546</v>
      </c>
      <c r="G708" s="121" t="s">
        <v>637</v>
      </c>
      <c r="H708" s="121" t="s">
        <v>610</v>
      </c>
      <c r="I708" s="69" t="s">
        <v>248</v>
      </c>
      <c r="J708" s="77" t="s">
        <v>217</v>
      </c>
      <c r="K708" s="121" t="s">
        <v>1060</v>
      </c>
      <c r="L708" s="87">
        <v>984</v>
      </c>
      <c r="M708" s="72">
        <v>850000</v>
      </c>
      <c r="N708" s="66">
        <f t="shared" si="88"/>
        <v>850000</v>
      </c>
      <c r="O708" s="137">
        <v>44535</v>
      </c>
      <c r="P708" s="72">
        <f t="shared" si="89"/>
        <v>1050732</v>
      </c>
      <c r="Q708" s="72">
        <f t="shared" si="90"/>
        <v>1050732</v>
      </c>
      <c r="R708" s="129">
        <f t="shared" si="91"/>
        <v>1050732</v>
      </c>
      <c r="S708" s="204" t="e">
        <f t="shared" si="92"/>
        <v>#REF!</v>
      </c>
      <c r="T708" s="125"/>
      <c r="U708" s="126">
        <f t="shared" si="86"/>
        <v>756</v>
      </c>
      <c r="V708" s="127">
        <f t="shared" si="74"/>
        <v>45291</v>
      </c>
      <c r="W708" s="128">
        <f>VLOOKUP(V708,IPC!$B$9:$D$855,3,2)</f>
        <v>137.72</v>
      </c>
      <c r="X708" s="128">
        <f>VLOOKUP(O708,IPC!$B$9:$D$855,3,1)</f>
        <v>111.41</v>
      </c>
      <c r="Z708" s="67" t="s">
        <v>2036</v>
      </c>
    </row>
    <row r="709" spans="1:26" s="67" customFormat="1" ht="26.4" hidden="1" x14ac:dyDescent="0.25">
      <c r="A709" s="67" t="s">
        <v>76</v>
      </c>
      <c r="B709" s="134" t="s">
        <v>42</v>
      </c>
      <c r="C709" s="224">
        <v>52</v>
      </c>
      <c r="D709" s="296" t="s">
        <v>484</v>
      </c>
      <c r="E709" s="288">
        <v>900508744</v>
      </c>
      <c r="F709" s="83" t="s">
        <v>547</v>
      </c>
      <c r="G709" s="121" t="s">
        <v>638</v>
      </c>
      <c r="H709" s="121" t="s">
        <v>611</v>
      </c>
      <c r="I709" s="69" t="s">
        <v>248</v>
      </c>
      <c r="J709" s="77" t="s">
        <v>217</v>
      </c>
      <c r="K709" s="121" t="s">
        <v>1061</v>
      </c>
      <c r="L709" s="87">
        <v>3099</v>
      </c>
      <c r="M709" s="72">
        <v>1811238</v>
      </c>
      <c r="N709" s="66">
        <f t="shared" si="88"/>
        <v>1811238</v>
      </c>
      <c r="O709" s="137">
        <v>45012</v>
      </c>
      <c r="P709" s="72">
        <f t="shared" si="89"/>
        <v>1893023</v>
      </c>
      <c r="Q709" s="72">
        <f t="shared" si="90"/>
        <v>1893023</v>
      </c>
      <c r="R709" s="129">
        <f t="shared" si="91"/>
        <v>1893023</v>
      </c>
      <c r="S709" s="204" t="e">
        <f t="shared" si="92"/>
        <v>#REF!</v>
      </c>
      <c r="T709" s="125"/>
      <c r="U709" s="126">
        <f t="shared" si="86"/>
        <v>279</v>
      </c>
      <c r="V709" s="127">
        <f t="shared" si="74"/>
        <v>45291</v>
      </c>
      <c r="W709" s="128">
        <f>VLOOKUP(V709,IPC!$B$9:$D$855,3,2)</f>
        <v>137.72</v>
      </c>
      <c r="X709" s="128">
        <f>VLOOKUP(O709,IPC!$B$9:$D$855,3,1)</f>
        <v>131.77000000000001</v>
      </c>
      <c r="Z709" s="67" t="s">
        <v>2188</v>
      </c>
    </row>
    <row r="710" spans="1:26" s="67" customFormat="1" hidden="1" x14ac:dyDescent="0.25">
      <c r="A710" s="67" t="s">
        <v>76</v>
      </c>
      <c r="B710" s="134" t="s">
        <v>42</v>
      </c>
      <c r="C710" s="224">
        <v>53</v>
      </c>
      <c r="D710" s="296" t="s">
        <v>485</v>
      </c>
      <c r="E710" s="288">
        <v>900207526</v>
      </c>
      <c r="F710" s="83" t="s">
        <v>548</v>
      </c>
      <c r="G710" s="121" t="s">
        <v>239</v>
      </c>
      <c r="H710" s="121" t="s">
        <v>612</v>
      </c>
      <c r="I710" s="69" t="s">
        <v>248</v>
      </c>
      <c r="J710" s="77" t="s">
        <v>217</v>
      </c>
      <c r="K710" s="121" t="s">
        <v>1062</v>
      </c>
      <c r="L710" s="87">
        <v>623</v>
      </c>
      <c r="M710" s="72">
        <v>3311069</v>
      </c>
      <c r="N710" s="66">
        <f t="shared" si="88"/>
        <v>3311069</v>
      </c>
      <c r="O710" s="137">
        <v>44469</v>
      </c>
      <c r="P710" s="72">
        <f t="shared" si="89"/>
        <v>4143951</v>
      </c>
      <c r="Q710" s="72">
        <f t="shared" si="90"/>
        <v>4143951</v>
      </c>
      <c r="R710" s="129">
        <f t="shared" si="91"/>
        <v>4143951</v>
      </c>
      <c r="S710" s="204" t="e">
        <f t="shared" si="92"/>
        <v>#REF!</v>
      </c>
      <c r="T710" s="125"/>
      <c r="U710" s="126">
        <f t="shared" si="86"/>
        <v>822</v>
      </c>
      <c r="V710" s="127">
        <f t="shared" si="74"/>
        <v>45291</v>
      </c>
      <c r="W710" s="128">
        <f>VLOOKUP(V710,IPC!$B$9:$D$855,3,2)</f>
        <v>137.72</v>
      </c>
      <c r="X710" s="128">
        <f>VLOOKUP(O710,IPC!$B$9:$D$855,3,1)</f>
        <v>110.04</v>
      </c>
      <c r="Z710" s="67" t="s">
        <v>2189</v>
      </c>
    </row>
    <row r="711" spans="1:26" s="67" customFormat="1" hidden="1" x14ac:dyDescent="0.25">
      <c r="A711" s="67" t="s">
        <v>76</v>
      </c>
      <c r="B711" s="134" t="s">
        <v>42</v>
      </c>
      <c r="C711" s="224">
        <v>53</v>
      </c>
      <c r="D711" s="296" t="s">
        <v>485</v>
      </c>
      <c r="E711" s="288">
        <v>900207526</v>
      </c>
      <c r="F711" s="83" t="s">
        <v>548</v>
      </c>
      <c r="G711" s="121" t="s">
        <v>239</v>
      </c>
      <c r="H711" s="121" t="s">
        <v>612</v>
      </c>
      <c r="I711" s="69" t="s">
        <v>248</v>
      </c>
      <c r="J711" s="77" t="s">
        <v>217</v>
      </c>
      <c r="K711" s="121" t="s">
        <v>1063</v>
      </c>
      <c r="L711" s="87">
        <v>812</v>
      </c>
      <c r="M711" s="72">
        <v>1544000</v>
      </c>
      <c r="N711" s="66">
        <f t="shared" si="88"/>
        <v>1544000</v>
      </c>
      <c r="O711" s="137">
        <v>44550</v>
      </c>
      <c r="P711" s="72">
        <f t="shared" si="89"/>
        <v>1908623</v>
      </c>
      <c r="Q711" s="72">
        <f t="shared" si="90"/>
        <v>1908623</v>
      </c>
      <c r="R711" s="129">
        <f t="shared" si="91"/>
        <v>1908623</v>
      </c>
      <c r="S711" s="204" t="e">
        <f t="shared" si="92"/>
        <v>#REF!</v>
      </c>
      <c r="T711" s="125"/>
      <c r="U711" s="126">
        <f t="shared" si="86"/>
        <v>741</v>
      </c>
      <c r="V711" s="127">
        <f t="shared" si="74"/>
        <v>45291</v>
      </c>
      <c r="W711" s="128">
        <f>VLOOKUP(V711,IPC!$B$9:$D$855,3,2)</f>
        <v>137.72</v>
      </c>
      <c r="X711" s="128">
        <f>VLOOKUP(O711,IPC!$B$9:$D$855,3,1)</f>
        <v>111.41</v>
      </c>
      <c r="Z711" s="67" t="s">
        <v>2167</v>
      </c>
    </row>
    <row r="712" spans="1:26" s="67" customFormat="1" hidden="1" x14ac:dyDescent="0.25">
      <c r="A712" s="67" t="s">
        <v>76</v>
      </c>
      <c r="B712" s="134" t="s">
        <v>42</v>
      </c>
      <c r="C712" s="224">
        <v>53</v>
      </c>
      <c r="D712" s="296" t="s">
        <v>485</v>
      </c>
      <c r="E712" s="288">
        <v>900207526</v>
      </c>
      <c r="F712" s="83" t="s">
        <v>548</v>
      </c>
      <c r="G712" s="121" t="s">
        <v>239</v>
      </c>
      <c r="H712" s="121" t="s">
        <v>612</v>
      </c>
      <c r="I712" s="69" t="s">
        <v>248</v>
      </c>
      <c r="J712" s="77" t="s">
        <v>217</v>
      </c>
      <c r="K712" s="121" t="s">
        <v>1064</v>
      </c>
      <c r="L712" s="87">
        <v>1006</v>
      </c>
      <c r="M712" s="72">
        <v>1577775</v>
      </c>
      <c r="N712" s="66">
        <f t="shared" si="88"/>
        <v>1577775</v>
      </c>
      <c r="O712" s="137">
        <v>44636</v>
      </c>
      <c r="P712" s="72">
        <f t="shared" si="89"/>
        <v>1869011</v>
      </c>
      <c r="Q712" s="72">
        <f t="shared" si="90"/>
        <v>1869011</v>
      </c>
      <c r="R712" s="129">
        <f t="shared" si="91"/>
        <v>1869011</v>
      </c>
      <c r="S712" s="204" t="e">
        <f t="shared" si="92"/>
        <v>#REF!</v>
      </c>
      <c r="T712" s="125"/>
      <c r="U712" s="126">
        <f t="shared" si="86"/>
        <v>655</v>
      </c>
      <c r="V712" s="127">
        <f t="shared" si="74"/>
        <v>45291</v>
      </c>
      <c r="W712" s="128">
        <f>VLOOKUP(V712,IPC!$B$9:$D$855,3,2)</f>
        <v>137.72</v>
      </c>
      <c r="X712" s="128">
        <f>VLOOKUP(O712,IPC!$B$9:$D$855,3,1)</f>
        <v>116.26</v>
      </c>
      <c r="Z712" s="67" t="s">
        <v>1992</v>
      </c>
    </row>
    <row r="713" spans="1:26" s="67" customFormat="1" hidden="1" x14ac:dyDescent="0.25">
      <c r="A713" s="67" t="s">
        <v>76</v>
      </c>
      <c r="B713" s="134" t="s">
        <v>42</v>
      </c>
      <c r="C713" s="224">
        <v>53</v>
      </c>
      <c r="D713" s="296" t="s">
        <v>485</v>
      </c>
      <c r="E713" s="288">
        <v>900207526</v>
      </c>
      <c r="F713" s="83" t="s">
        <v>548</v>
      </c>
      <c r="G713" s="121" t="s">
        <v>239</v>
      </c>
      <c r="H713" s="121" t="s">
        <v>612</v>
      </c>
      <c r="I713" s="69" t="s">
        <v>248</v>
      </c>
      <c r="J713" s="77" t="s">
        <v>217</v>
      </c>
      <c r="K713" s="121" t="s">
        <v>1065</v>
      </c>
      <c r="L713" s="87">
        <v>1101</v>
      </c>
      <c r="M713" s="72">
        <v>1837360</v>
      </c>
      <c r="N713" s="66">
        <f t="shared" si="88"/>
        <v>1837360</v>
      </c>
      <c r="O713" s="137">
        <v>44690</v>
      </c>
      <c r="P713" s="72">
        <f t="shared" si="89"/>
        <v>2131771</v>
      </c>
      <c r="Q713" s="72">
        <f t="shared" si="90"/>
        <v>2131771</v>
      </c>
      <c r="R713" s="129">
        <f t="shared" si="91"/>
        <v>2131771</v>
      </c>
      <c r="S713" s="204" t="e">
        <f t="shared" si="92"/>
        <v>#REF!</v>
      </c>
      <c r="T713" s="125"/>
      <c r="U713" s="126">
        <f t="shared" si="86"/>
        <v>601</v>
      </c>
      <c r="V713" s="127">
        <f t="shared" si="74"/>
        <v>45291</v>
      </c>
      <c r="W713" s="128">
        <f>VLOOKUP(V713,IPC!$B$9:$D$855,3,2)</f>
        <v>137.72</v>
      </c>
      <c r="X713" s="128">
        <f>VLOOKUP(O713,IPC!$B$9:$D$855,3,1)</f>
        <v>118.7</v>
      </c>
      <c r="Z713" s="67" t="s">
        <v>2190</v>
      </c>
    </row>
    <row r="714" spans="1:26" s="67" customFormat="1" hidden="1" x14ac:dyDescent="0.25">
      <c r="A714" s="67" t="s">
        <v>76</v>
      </c>
      <c r="B714" s="134" t="s">
        <v>42</v>
      </c>
      <c r="C714" s="224">
        <v>53</v>
      </c>
      <c r="D714" s="296" t="s">
        <v>485</v>
      </c>
      <c r="E714" s="288">
        <v>900207526</v>
      </c>
      <c r="F714" s="83" t="s">
        <v>548</v>
      </c>
      <c r="G714" s="121" t="s">
        <v>239</v>
      </c>
      <c r="H714" s="121" t="s">
        <v>612</v>
      </c>
      <c r="I714" s="69" t="s">
        <v>248</v>
      </c>
      <c r="J714" s="77" t="s">
        <v>217</v>
      </c>
      <c r="K714" s="121" t="s">
        <v>1066</v>
      </c>
      <c r="L714" s="87">
        <v>1177</v>
      </c>
      <c r="M714" s="72">
        <v>2993083.6</v>
      </c>
      <c r="N714" s="66">
        <f t="shared" si="88"/>
        <v>2993083.6</v>
      </c>
      <c r="O714" s="137">
        <v>44714</v>
      </c>
      <c r="P714" s="72">
        <f t="shared" si="89"/>
        <v>3454928</v>
      </c>
      <c r="Q714" s="72">
        <f t="shared" si="90"/>
        <v>3454928</v>
      </c>
      <c r="R714" s="129">
        <f t="shared" si="91"/>
        <v>3454928</v>
      </c>
      <c r="S714" s="204" t="e">
        <f t="shared" si="92"/>
        <v>#REF!</v>
      </c>
      <c r="T714" s="125"/>
      <c r="U714" s="126">
        <f t="shared" si="86"/>
        <v>577</v>
      </c>
      <c r="V714" s="127">
        <f t="shared" si="74"/>
        <v>45291</v>
      </c>
      <c r="W714" s="128">
        <f>VLOOKUP(V714,IPC!$B$9:$D$855,3,2)</f>
        <v>137.72</v>
      </c>
      <c r="X714" s="128">
        <f>VLOOKUP(O714,IPC!$B$9:$D$855,3,1)</f>
        <v>119.31</v>
      </c>
      <c r="Z714" s="67" t="s">
        <v>2138</v>
      </c>
    </row>
    <row r="715" spans="1:26" s="67" customFormat="1" hidden="1" x14ac:dyDescent="0.25">
      <c r="A715" s="67" t="s">
        <v>76</v>
      </c>
      <c r="B715" s="134" t="s">
        <v>42</v>
      </c>
      <c r="C715" s="224">
        <v>53</v>
      </c>
      <c r="D715" s="296" t="s">
        <v>485</v>
      </c>
      <c r="E715" s="288">
        <v>900207526</v>
      </c>
      <c r="F715" s="83" t="s">
        <v>548</v>
      </c>
      <c r="G715" s="121" t="s">
        <v>239</v>
      </c>
      <c r="H715" s="121" t="s">
        <v>612</v>
      </c>
      <c r="I715" s="69" t="s">
        <v>248</v>
      </c>
      <c r="J715" s="77" t="s">
        <v>217</v>
      </c>
      <c r="K715" s="121" t="s">
        <v>1067</v>
      </c>
      <c r="L715" s="87">
        <v>1245</v>
      </c>
      <c r="M715" s="72">
        <v>5367500</v>
      </c>
      <c r="N715" s="66">
        <f t="shared" si="88"/>
        <v>5367500</v>
      </c>
      <c r="O715" s="137">
        <v>44745</v>
      </c>
      <c r="P715" s="72">
        <f t="shared" si="89"/>
        <v>6146272</v>
      </c>
      <c r="Q715" s="72">
        <f t="shared" si="90"/>
        <v>6146272</v>
      </c>
      <c r="R715" s="129">
        <f t="shared" si="91"/>
        <v>6146272</v>
      </c>
      <c r="S715" s="204" t="e">
        <f t="shared" si="92"/>
        <v>#REF!</v>
      </c>
      <c r="T715" s="125"/>
      <c r="U715" s="126">
        <f t="shared" si="86"/>
        <v>546</v>
      </c>
      <c r="V715" s="127">
        <f t="shared" si="74"/>
        <v>45291</v>
      </c>
      <c r="W715" s="128">
        <f>VLOOKUP(V715,IPC!$B$9:$D$855,3,2)</f>
        <v>137.72</v>
      </c>
      <c r="X715" s="128">
        <f>VLOOKUP(O715,IPC!$B$9:$D$855,3,1)</f>
        <v>120.27</v>
      </c>
      <c r="Z715" s="67" t="s">
        <v>1982</v>
      </c>
    </row>
    <row r="716" spans="1:26" s="67" customFormat="1" hidden="1" x14ac:dyDescent="0.25">
      <c r="A716" s="67" t="s">
        <v>76</v>
      </c>
      <c r="B716" s="134" t="s">
        <v>42</v>
      </c>
      <c r="C716" s="224">
        <v>53</v>
      </c>
      <c r="D716" s="296" t="s">
        <v>485</v>
      </c>
      <c r="E716" s="288">
        <v>900207526</v>
      </c>
      <c r="F716" s="83" t="s">
        <v>548</v>
      </c>
      <c r="G716" s="121" t="s">
        <v>239</v>
      </c>
      <c r="H716" s="121" t="s">
        <v>612</v>
      </c>
      <c r="I716" s="69" t="s">
        <v>248</v>
      </c>
      <c r="J716" s="77" t="s">
        <v>217</v>
      </c>
      <c r="K716" s="121" t="s">
        <v>1068</v>
      </c>
      <c r="L716" s="87">
        <v>980</v>
      </c>
      <c r="M716" s="72">
        <v>4628019</v>
      </c>
      <c r="N716" s="66">
        <f t="shared" si="88"/>
        <v>4628019</v>
      </c>
      <c r="O716" s="137">
        <v>44621</v>
      </c>
      <c r="P716" s="72">
        <f t="shared" si="89"/>
        <v>5482288</v>
      </c>
      <c r="Q716" s="72">
        <f t="shared" si="90"/>
        <v>5482288</v>
      </c>
      <c r="R716" s="129">
        <f t="shared" si="91"/>
        <v>5482288</v>
      </c>
      <c r="S716" s="204" t="e">
        <f t="shared" si="92"/>
        <v>#REF!</v>
      </c>
      <c r="T716" s="125"/>
      <c r="U716" s="126">
        <f t="shared" si="86"/>
        <v>670</v>
      </c>
      <c r="V716" s="127">
        <f t="shared" si="74"/>
        <v>45291</v>
      </c>
      <c r="W716" s="128">
        <f>VLOOKUP(V716,IPC!$B$9:$D$855,3,2)</f>
        <v>137.72</v>
      </c>
      <c r="X716" s="128">
        <f>VLOOKUP(O716,IPC!$B$9:$D$855,3,1)</f>
        <v>116.26</v>
      </c>
      <c r="Z716" s="67" t="s">
        <v>2191</v>
      </c>
    </row>
    <row r="717" spans="1:26" s="67" customFormat="1" hidden="1" x14ac:dyDescent="0.25">
      <c r="A717" s="67" t="s">
        <v>76</v>
      </c>
      <c r="B717" s="134" t="s">
        <v>42</v>
      </c>
      <c r="C717" s="224">
        <v>54</v>
      </c>
      <c r="D717" s="296" t="s">
        <v>486</v>
      </c>
      <c r="E717" s="288">
        <v>900155383</v>
      </c>
      <c r="F717" s="83" t="s">
        <v>549</v>
      </c>
      <c r="G717" s="121" t="s">
        <v>239</v>
      </c>
      <c r="H717" s="121" t="s">
        <v>613</v>
      </c>
      <c r="I717" s="69" t="s">
        <v>248</v>
      </c>
      <c r="J717" s="77" t="s">
        <v>217</v>
      </c>
      <c r="K717" s="121" t="s">
        <v>1069</v>
      </c>
      <c r="L717" s="87">
        <v>4179</v>
      </c>
      <c r="M717" s="72">
        <v>825550</v>
      </c>
      <c r="N717" s="66">
        <f t="shared" si="88"/>
        <v>825550</v>
      </c>
      <c r="O717" s="137">
        <v>44995</v>
      </c>
      <c r="P717" s="72">
        <f t="shared" si="89"/>
        <v>862827</v>
      </c>
      <c r="Q717" s="72">
        <f t="shared" si="90"/>
        <v>862827</v>
      </c>
      <c r="R717" s="129">
        <f t="shared" si="91"/>
        <v>862827</v>
      </c>
      <c r="S717" s="204" t="e">
        <f t="shared" si="92"/>
        <v>#REF!</v>
      </c>
      <c r="T717" s="125"/>
      <c r="U717" s="126">
        <f t="shared" si="86"/>
        <v>296</v>
      </c>
      <c r="V717" s="127">
        <f t="shared" si="74"/>
        <v>45291</v>
      </c>
      <c r="W717" s="128">
        <f>VLOOKUP(V717,IPC!$B$9:$D$855,3,2)</f>
        <v>137.72</v>
      </c>
      <c r="X717" s="128">
        <f>VLOOKUP(O717,IPC!$B$9:$D$855,3,1)</f>
        <v>131.77000000000001</v>
      </c>
      <c r="Z717" s="67" t="s">
        <v>2192</v>
      </c>
    </row>
    <row r="718" spans="1:26" s="67" customFormat="1" hidden="1" x14ac:dyDescent="0.25">
      <c r="A718" s="67" t="s">
        <v>76</v>
      </c>
      <c r="B718" s="134" t="s">
        <v>42</v>
      </c>
      <c r="C718" s="224">
        <v>54</v>
      </c>
      <c r="D718" s="296" t="s">
        <v>486</v>
      </c>
      <c r="E718" s="288">
        <v>900155383</v>
      </c>
      <c r="F718" s="83" t="s">
        <v>549</v>
      </c>
      <c r="G718" s="121" t="s">
        <v>239</v>
      </c>
      <c r="H718" s="121" t="s">
        <v>613</v>
      </c>
      <c r="I718" s="69" t="s">
        <v>248</v>
      </c>
      <c r="J718" s="77" t="s">
        <v>217</v>
      </c>
      <c r="K718" s="121" t="s">
        <v>1070</v>
      </c>
      <c r="L718" s="87">
        <v>4180</v>
      </c>
      <c r="M718" s="72">
        <v>1398637.5</v>
      </c>
      <c r="N718" s="66">
        <f t="shared" si="88"/>
        <v>1398637.5</v>
      </c>
      <c r="O718" s="137">
        <v>44995</v>
      </c>
      <c r="P718" s="72">
        <f t="shared" si="89"/>
        <v>1461792</v>
      </c>
      <c r="Q718" s="72">
        <f t="shared" si="90"/>
        <v>1461792</v>
      </c>
      <c r="R718" s="129">
        <f t="shared" si="91"/>
        <v>1461792</v>
      </c>
      <c r="S718" s="204" t="e">
        <f t="shared" si="92"/>
        <v>#REF!</v>
      </c>
      <c r="T718" s="125"/>
      <c r="U718" s="126">
        <f t="shared" si="86"/>
        <v>296</v>
      </c>
      <c r="V718" s="127">
        <f t="shared" si="74"/>
        <v>45291</v>
      </c>
      <c r="W718" s="128">
        <f>VLOOKUP(V718,IPC!$B$9:$D$855,3,2)</f>
        <v>137.72</v>
      </c>
      <c r="X718" s="128">
        <f>VLOOKUP(O718,IPC!$B$9:$D$855,3,1)</f>
        <v>131.77000000000001</v>
      </c>
      <c r="Z718" s="67" t="s">
        <v>2192</v>
      </c>
    </row>
    <row r="719" spans="1:26" s="67" customFormat="1" hidden="1" x14ac:dyDescent="0.25">
      <c r="A719" s="67" t="s">
        <v>76</v>
      </c>
      <c r="B719" s="134" t="s">
        <v>42</v>
      </c>
      <c r="C719" s="224">
        <v>54</v>
      </c>
      <c r="D719" s="296" t="s">
        <v>486</v>
      </c>
      <c r="E719" s="288">
        <v>900155383</v>
      </c>
      <c r="F719" s="83" t="s">
        <v>549</v>
      </c>
      <c r="G719" s="121" t="s">
        <v>239</v>
      </c>
      <c r="H719" s="121" t="s">
        <v>613</v>
      </c>
      <c r="I719" s="69" t="s">
        <v>248</v>
      </c>
      <c r="J719" s="77" t="s">
        <v>217</v>
      </c>
      <c r="K719" s="121" t="s">
        <v>1071</v>
      </c>
      <c r="L719" s="87">
        <v>4200</v>
      </c>
      <c r="M719" s="72">
        <v>1755000</v>
      </c>
      <c r="N719" s="66">
        <f t="shared" si="88"/>
        <v>1755000</v>
      </c>
      <c r="O719" s="137">
        <v>44998</v>
      </c>
      <c r="P719" s="72">
        <f t="shared" si="89"/>
        <v>1834246</v>
      </c>
      <c r="Q719" s="72">
        <f t="shared" si="90"/>
        <v>1834246</v>
      </c>
      <c r="R719" s="129">
        <f t="shared" si="91"/>
        <v>1834246</v>
      </c>
      <c r="S719" s="204" t="e">
        <f t="shared" si="92"/>
        <v>#REF!</v>
      </c>
      <c r="T719" s="125"/>
      <c r="U719" s="126">
        <f t="shared" si="86"/>
        <v>293</v>
      </c>
      <c r="V719" s="127">
        <f t="shared" si="74"/>
        <v>45291</v>
      </c>
      <c r="W719" s="128">
        <f>VLOOKUP(V719,IPC!$B$9:$D$855,3,2)</f>
        <v>137.72</v>
      </c>
      <c r="X719" s="128">
        <f>VLOOKUP(O719,IPC!$B$9:$D$855,3,1)</f>
        <v>131.77000000000001</v>
      </c>
      <c r="Z719" s="67" t="s">
        <v>2058</v>
      </c>
    </row>
    <row r="720" spans="1:26" s="67" customFormat="1" hidden="1" x14ac:dyDescent="0.25">
      <c r="A720" s="67" t="s">
        <v>76</v>
      </c>
      <c r="B720" s="134" t="s">
        <v>42</v>
      </c>
      <c r="C720" s="224">
        <v>54</v>
      </c>
      <c r="D720" s="296" t="s">
        <v>486</v>
      </c>
      <c r="E720" s="288">
        <v>900155383</v>
      </c>
      <c r="F720" s="83" t="s">
        <v>549</v>
      </c>
      <c r="G720" s="121" t="s">
        <v>239</v>
      </c>
      <c r="H720" s="121" t="s">
        <v>613</v>
      </c>
      <c r="I720" s="69" t="s">
        <v>248</v>
      </c>
      <c r="J720" s="77" t="s">
        <v>217</v>
      </c>
      <c r="K720" s="121" t="s">
        <v>1072</v>
      </c>
      <c r="L720" s="87">
        <v>4302</v>
      </c>
      <c r="M720" s="72">
        <v>1308450</v>
      </c>
      <c r="N720" s="66">
        <f t="shared" si="88"/>
        <v>1308450</v>
      </c>
      <c r="O720" s="137">
        <v>45018</v>
      </c>
      <c r="P720" s="72">
        <f t="shared" si="89"/>
        <v>1356926</v>
      </c>
      <c r="Q720" s="72">
        <f t="shared" si="90"/>
        <v>1356926</v>
      </c>
      <c r="R720" s="129">
        <f t="shared" si="91"/>
        <v>1356926</v>
      </c>
      <c r="S720" s="204" t="e">
        <f t="shared" si="92"/>
        <v>#REF!</v>
      </c>
      <c r="T720" s="125"/>
      <c r="U720" s="126">
        <f t="shared" si="86"/>
        <v>273</v>
      </c>
      <c r="V720" s="127">
        <f t="shared" si="74"/>
        <v>45291</v>
      </c>
      <c r="W720" s="128">
        <f>VLOOKUP(V720,IPC!$B$9:$D$855,3,2)</f>
        <v>137.72</v>
      </c>
      <c r="X720" s="128">
        <f>VLOOKUP(O720,IPC!$B$9:$D$855,3,1)</f>
        <v>132.80000000000001</v>
      </c>
      <c r="Z720" s="67" t="s">
        <v>2193</v>
      </c>
    </row>
    <row r="721" spans="1:26" s="67" customFormat="1" hidden="1" x14ac:dyDescent="0.25">
      <c r="A721" s="67" t="s">
        <v>76</v>
      </c>
      <c r="B721" s="134" t="s">
        <v>42</v>
      </c>
      <c r="C721" s="224">
        <v>54</v>
      </c>
      <c r="D721" s="296" t="s">
        <v>486</v>
      </c>
      <c r="E721" s="288">
        <v>900155383</v>
      </c>
      <c r="F721" s="83" t="s">
        <v>549</v>
      </c>
      <c r="G721" s="121" t="s">
        <v>239</v>
      </c>
      <c r="H721" s="121" t="s">
        <v>613</v>
      </c>
      <c r="I721" s="69" t="s">
        <v>248</v>
      </c>
      <c r="J721" s="77" t="s">
        <v>217</v>
      </c>
      <c r="K721" s="121" t="s">
        <v>1073</v>
      </c>
      <c r="L721" s="87">
        <v>4303</v>
      </c>
      <c r="M721" s="72">
        <v>1308450</v>
      </c>
      <c r="N721" s="66">
        <f t="shared" si="88"/>
        <v>1308450</v>
      </c>
      <c r="O721" s="137">
        <v>45018</v>
      </c>
      <c r="P721" s="72">
        <f t="shared" si="89"/>
        <v>1356926</v>
      </c>
      <c r="Q721" s="72">
        <f t="shared" si="90"/>
        <v>1356926</v>
      </c>
      <c r="R721" s="129">
        <f t="shared" si="91"/>
        <v>1356926</v>
      </c>
      <c r="S721" s="204" t="e">
        <f t="shared" si="92"/>
        <v>#REF!</v>
      </c>
      <c r="T721" s="125"/>
      <c r="U721" s="126">
        <f t="shared" si="86"/>
        <v>273</v>
      </c>
      <c r="V721" s="127">
        <f t="shared" si="74"/>
        <v>45291</v>
      </c>
      <c r="W721" s="128">
        <f>VLOOKUP(V721,IPC!$B$9:$D$855,3,2)</f>
        <v>137.72</v>
      </c>
      <c r="X721" s="128">
        <f>VLOOKUP(O721,IPC!$B$9:$D$855,3,1)</f>
        <v>132.80000000000001</v>
      </c>
      <c r="Z721" s="67" t="s">
        <v>2193</v>
      </c>
    </row>
    <row r="722" spans="1:26" s="67" customFormat="1" hidden="1" x14ac:dyDescent="0.25">
      <c r="A722" s="67" t="s">
        <v>76</v>
      </c>
      <c r="B722" s="134" t="s">
        <v>42</v>
      </c>
      <c r="C722" s="224">
        <v>54</v>
      </c>
      <c r="D722" s="296" t="s">
        <v>486</v>
      </c>
      <c r="E722" s="288">
        <v>900155383</v>
      </c>
      <c r="F722" s="83" t="s">
        <v>549</v>
      </c>
      <c r="G722" s="121" t="s">
        <v>239</v>
      </c>
      <c r="H722" s="121" t="s">
        <v>613</v>
      </c>
      <c r="I722" s="69" t="s">
        <v>248</v>
      </c>
      <c r="J722" s="77" t="s">
        <v>217</v>
      </c>
      <c r="K722" s="121" t="s">
        <v>1074</v>
      </c>
      <c r="L722" s="87">
        <v>4376</v>
      </c>
      <c r="M722" s="72">
        <v>1531725</v>
      </c>
      <c r="N722" s="66">
        <f t="shared" si="88"/>
        <v>1531725</v>
      </c>
      <c r="O722" s="137">
        <v>45030</v>
      </c>
      <c r="P722" s="72">
        <f t="shared" si="89"/>
        <v>1588473</v>
      </c>
      <c r="Q722" s="72">
        <f t="shared" si="90"/>
        <v>1588473</v>
      </c>
      <c r="R722" s="129">
        <f t="shared" si="91"/>
        <v>1588473</v>
      </c>
      <c r="S722" s="204" t="e">
        <f t="shared" si="92"/>
        <v>#REF!</v>
      </c>
      <c r="T722" s="125"/>
      <c r="U722" s="126">
        <f t="shared" si="86"/>
        <v>261</v>
      </c>
      <c r="V722" s="127">
        <f t="shared" si="74"/>
        <v>45291</v>
      </c>
      <c r="W722" s="128">
        <f>VLOOKUP(V722,IPC!$B$9:$D$855,3,2)</f>
        <v>137.72</v>
      </c>
      <c r="X722" s="128">
        <f>VLOOKUP(O722,IPC!$B$9:$D$855,3,1)</f>
        <v>132.80000000000001</v>
      </c>
      <c r="Z722" s="67" t="s">
        <v>2194</v>
      </c>
    </row>
    <row r="723" spans="1:26" s="67" customFormat="1" hidden="1" x14ac:dyDescent="0.25">
      <c r="A723" s="67" t="s">
        <v>76</v>
      </c>
      <c r="B723" s="134" t="s">
        <v>42</v>
      </c>
      <c r="C723" s="224">
        <v>54</v>
      </c>
      <c r="D723" s="296" t="s">
        <v>486</v>
      </c>
      <c r="E723" s="288">
        <v>900155383</v>
      </c>
      <c r="F723" s="83" t="s">
        <v>549</v>
      </c>
      <c r="G723" s="121" t="s">
        <v>239</v>
      </c>
      <c r="H723" s="121" t="s">
        <v>613</v>
      </c>
      <c r="I723" s="69" t="s">
        <v>248</v>
      </c>
      <c r="J723" s="77" t="s">
        <v>217</v>
      </c>
      <c r="K723" s="121" t="s">
        <v>1075</v>
      </c>
      <c r="L723" s="87">
        <v>4377</v>
      </c>
      <c r="M723" s="72">
        <v>1813500</v>
      </c>
      <c r="N723" s="66">
        <f t="shared" si="88"/>
        <v>1813500</v>
      </c>
      <c r="O723" s="137">
        <v>45030</v>
      </c>
      <c r="P723" s="72">
        <f t="shared" si="89"/>
        <v>1880687</v>
      </c>
      <c r="Q723" s="72">
        <f t="shared" si="90"/>
        <v>1880687</v>
      </c>
      <c r="R723" s="129">
        <f t="shared" si="91"/>
        <v>1880687</v>
      </c>
      <c r="S723" s="204" t="e">
        <f t="shared" si="92"/>
        <v>#REF!</v>
      </c>
      <c r="T723" s="125"/>
      <c r="U723" s="126">
        <f t="shared" si="86"/>
        <v>261</v>
      </c>
      <c r="V723" s="127">
        <f t="shared" si="74"/>
        <v>45291</v>
      </c>
      <c r="W723" s="128">
        <f>VLOOKUP(V723,IPC!$B$9:$D$855,3,2)</f>
        <v>137.72</v>
      </c>
      <c r="X723" s="128">
        <f>VLOOKUP(O723,IPC!$B$9:$D$855,3,1)</f>
        <v>132.80000000000001</v>
      </c>
      <c r="Z723" s="67" t="s">
        <v>2194</v>
      </c>
    </row>
    <row r="724" spans="1:26" s="67" customFormat="1" hidden="1" x14ac:dyDescent="0.25">
      <c r="A724" s="67" t="s">
        <v>76</v>
      </c>
      <c r="B724" s="134" t="s">
        <v>42</v>
      </c>
      <c r="C724" s="224">
        <v>54</v>
      </c>
      <c r="D724" s="296" t="s">
        <v>486</v>
      </c>
      <c r="E724" s="288">
        <v>900155383</v>
      </c>
      <c r="F724" s="83" t="s">
        <v>549</v>
      </c>
      <c r="G724" s="121" t="s">
        <v>239</v>
      </c>
      <c r="H724" s="121" t="s">
        <v>613</v>
      </c>
      <c r="I724" s="69" t="s">
        <v>248</v>
      </c>
      <c r="J724" s="77" t="s">
        <v>217</v>
      </c>
      <c r="K724" s="121" t="s">
        <v>1076</v>
      </c>
      <c r="L724" s="87">
        <v>4405</v>
      </c>
      <c r="M724" s="72">
        <v>775000</v>
      </c>
      <c r="N724" s="66">
        <f t="shared" si="88"/>
        <v>775000</v>
      </c>
      <c r="O724" s="137">
        <v>45034</v>
      </c>
      <c r="P724" s="72">
        <f t="shared" si="89"/>
        <v>803712</v>
      </c>
      <c r="Q724" s="72">
        <f t="shared" si="90"/>
        <v>803712</v>
      </c>
      <c r="R724" s="129">
        <f t="shared" si="91"/>
        <v>803712</v>
      </c>
      <c r="S724" s="204" t="e">
        <f t="shared" si="92"/>
        <v>#REF!</v>
      </c>
      <c r="T724" s="125"/>
      <c r="U724" s="126">
        <f t="shared" si="86"/>
        <v>257</v>
      </c>
      <c r="V724" s="127">
        <f t="shared" si="74"/>
        <v>45291</v>
      </c>
      <c r="W724" s="128">
        <f>VLOOKUP(V724,IPC!$B$9:$D$855,3,2)</f>
        <v>137.72</v>
      </c>
      <c r="X724" s="128">
        <f>VLOOKUP(O724,IPC!$B$9:$D$855,3,1)</f>
        <v>132.80000000000001</v>
      </c>
      <c r="Z724" s="67" t="s">
        <v>2090</v>
      </c>
    </row>
    <row r="725" spans="1:26" s="67" customFormat="1" hidden="1" x14ac:dyDescent="0.25">
      <c r="A725" s="67" t="s">
        <v>76</v>
      </c>
      <c r="B725" s="134" t="s">
        <v>42</v>
      </c>
      <c r="C725" s="224">
        <v>54</v>
      </c>
      <c r="D725" s="296" t="s">
        <v>486</v>
      </c>
      <c r="E725" s="288">
        <v>900155383</v>
      </c>
      <c r="F725" s="83" t="s">
        <v>549</v>
      </c>
      <c r="G725" s="121" t="s">
        <v>239</v>
      </c>
      <c r="H725" s="121" t="s">
        <v>613</v>
      </c>
      <c r="I725" s="69" t="s">
        <v>248</v>
      </c>
      <c r="J725" s="77" t="s">
        <v>217</v>
      </c>
      <c r="K725" s="121" t="s">
        <v>1077</v>
      </c>
      <c r="L725" s="87">
        <v>4407</v>
      </c>
      <c r="M725" s="72">
        <v>1746225</v>
      </c>
      <c r="N725" s="66">
        <f t="shared" si="88"/>
        <v>1746225</v>
      </c>
      <c r="O725" s="137">
        <v>45035</v>
      </c>
      <c r="P725" s="72">
        <f t="shared" si="89"/>
        <v>1810919</v>
      </c>
      <c r="Q725" s="72">
        <f t="shared" si="90"/>
        <v>1810919</v>
      </c>
      <c r="R725" s="129">
        <f t="shared" si="91"/>
        <v>1810919</v>
      </c>
      <c r="S725" s="204" t="e">
        <f t="shared" si="92"/>
        <v>#REF!</v>
      </c>
      <c r="T725" s="125"/>
      <c r="U725" s="126">
        <f t="shared" si="86"/>
        <v>256</v>
      </c>
      <c r="V725" s="127">
        <f t="shared" si="74"/>
        <v>45291</v>
      </c>
      <c r="W725" s="128">
        <f>VLOOKUP(V725,IPC!$B$9:$D$855,3,2)</f>
        <v>137.72</v>
      </c>
      <c r="X725" s="128">
        <f>VLOOKUP(O725,IPC!$B$9:$D$855,3,1)</f>
        <v>132.80000000000001</v>
      </c>
      <c r="Z725" s="67" t="s">
        <v>2099</v>
      </c>
    </row>
    <row r="726" spans="1:26" s="67" customFormat="1" hidden="1" x14ac:dyDescent="0.25">
      <c r="A726" s="67" t="s">
        <v>76</v>
      </c>
      <c r="B726" s="134" t="s">
        <v>42</v>
      </c>
      <c r="C726" s="224">
        <v>54</v>
      </c>
      <c r="D726" s="296" t="s">
        <v>486</v>
      </c>
      <c r="E726" s="288">
        <v>900155383</v>
      </c>
      <c r="F726" s="83" t="s">
        <v>549</v>
      </c>
      <c r="G726" s="121" t="s">
        <v>239</v>
      </c>
      <c r="H726" s="121" t="s">
        <v>613</v>
      </c>
      <c r="I726" s="69" t="s">
        <v>248</v>
      </c>
      <c r="J726" s="77" t="s">
        <v>217</v>
      </c>
      <c r="K726" s="121" t="s">
        <v>1078</v>
      </c>
      <c r="L726" s="87">
        <v>4418</v>
      </c>
      <c r="M726" s="72">
        <v>1609725</v>
      </c>
      <c r="N726" s="66">
        <f t="shared" si="88"/>
        <v>1609725</v>
      </c>
      <c r="O726" s="137">
        <v>45036</v>
      </c>
      <c r="P726" s="72">
        <f t="shared" si="89"/>
        <v>1669362</v>
      </c>
      <c r="Q726" s="72">
        <f t="shared" si="90"/>
        <v>1669362</v>
      </c>
      <c r="R726" s="129">
        <f t="shared" si="91"/>
        <v>1669362</v>
      </c>
      <c r="S726" s="204" t="e">
        <f t="shared" si="92"/>
        <v>#REF!</v>
      </c>
      <c r="T726" s="125"/>
      <c r="U726" s="126">
        <f t="shared" si="86"/>
        <v>255</v>
      </c>
      <c r="V726" s="127">
        <f t="shared" si="74"/>
        <v>45291</v>
      </c>
      <c r="W726" s="128">
        <f>VLOOKUP(V726,IPC!$B$9:$D$855,3,2)</f>
        <v>137.72</v>
      </c>
      <c r="X726" s="128">
        <f>VLOOKUP(O726,IPC!$B$9:$D$855,3,1)</f>
        <v>132.80000000000001</v>
      </c>
      <c r="Z726" s="67" t="s">
        <v>2195</v>
      </c>
    </row>
    <row r="727" spans="1:26" s="67" customFormat="1" hidden="1" x14ac:dyDescent="0.25">
      <c r="A727" s="67" t="s">
        <v>76</v>
      </c>
      <c r="B727" s="134" t="s">
        <v>42</v>
      </c>
      <c r="C727" s="224">
        <v>54</v>
      </c>
      <c r="D727" s="296" t="s">
        <v>486</v>
      </c>
      <c r="E727" s="288">
        <v>900155383</v>
      </c>
      <c r="F727" s="83" t="s">
        <v>549</v>
      </c>
      <c r="G727" s="121" t="s">
        <v>239</v>
      </c>
      <c r="H727" s="121" t="s">
        <v>613</v>
      </c>
      <c r="I727" s="69" t="s">
        <v>248</v>
      </c>
      <c r="J727" s="77" t="s">
        <v>217</v>
      </c>
      <c r="K727" s="121" t="s">
        <v>1079</v>
      </c>
      <c r="L727" s="87">
        <v>4419</v>
      </c>
      <c r="M727" s="72">
        <v>1199250</v>
      </c>
      <c r="N727" s="66">
        <f t="shared" si="88"/>
        <v>1199250</v>
      </c>
      <c r="O727" s="137">
        <v>45036</v>
      </c>
      <c r="P727" s="72">
        <f t="shared" si="89"/>
        <v>1243680</v>
      </c>
      <c r="Q727" s="72">
        <f t="shared" si="90"/>
        <v>1243680</v>
      </c>
      <c r="R727" s="129">
        <f t="shared" si="91"/>
        <v>1243680</v>
      </c>
      <c r="S727" s="204" t="e">
        <f t="shared" si="92"/>
        <v>#REF!</v>
      </c>
      <c r="T727" s="125"/>
      <c r="U727" s="126">
        <f t="shared" si="86"/>
        <v>255</v>
      </c>
      <c r="V727" s="127">
        <f t="shared" si="74"/>
        <v>45291</v>
      </c>
      <c r="W727" s="128">
        <f>VLOOKUP(V727,IPC!$B$9:$D$855,3,2)</f>
        <v>137.72</v>
      </c>
      <c r="X727" s="128">
        <f>VLOOKUP(O727,IPC!$B$9:$D$855,3,1)</f>
        <v>132.80000000000001</v>
      </c>
      <c r="Z727" s="67" t="s">
        <v>2195</v>
      </c>
    </row>
    <row r="728" spans="1:26" s="67" customFormat="1" hidden="1" x14ac:dyDescent="0.25">
      <c r="A728" s="67" t="s">
        <v>76</v>
      </c>
      <c r="B728" s="134" t="s">
        <v>42</v>
      </c>
      <c r="C728" s="224">
        <v>54</v>
      </c>
      <c r="D728" s="296" t="s">
        <v>486</v>
      </c>
      <c r="E728" s="288">
        <v>900155383</v>
      </c>
      <c r="F728" s="83" t="s">
        <v>549</v>
      </c>
      <c r="G728" s="121" t="s">
        <v>239</v>
      </c>
      <c r="H728" s="121" t="s">
        <v>613</v>
      </c>
      <c r="I728" s="69" t="s">
        <v>248</v>
      </c>
      <c r="J728" s="77" t="s">
        <v>217</v>
      </c>
      <c r="K728" s="121" t="s">
        <v>1080</v>
      </c>
      <c r="L728" s="87">
        <v>4472</v>
      </c>
      <c r="M728" s="72">
        <v>1310400</v>
      </c>
      <c r="N728" s="66">
        <f t="shared" si="88"/>
        <v>1310400</v>
      </c>
      <c r="O728" s="137">
        <v>45048</v>
      </c>
      <c r="P728" s="72">
        <f t="shared" si="89"/>
        <v>1353039</v>
      </c>
      <c r="Q728" s="72">
        <f t="shared" si="90"/>
        <v>1353039</v>
      </c>
      <c r="R728" s="129">
        <f t="shared" si="91"/>
        <v>1353039</v>
      </c>
      <c r="S728" s="204" t="e">
        <f t="shared" si="92"/>
        <v>#REF!</v>
      </c>
      <c r="T728" s="125"/>
      <c r="U728" s="126">
        <f t="shared" si="86"/>
        <v>243</v>
      </c>
      <c r="V728" s="127">
        <f t="shared" si="74"/>
        <v>45291</v>
      </c>
      <c r="W728" s="128">
        <f>VLOOKUP(V728,IPC!$B$9:$D$855,3,2)</f>
        <v>137.72</v>
      </c>
      <c r="X728" s="128">
        <f>VLOOKUP(O728,IPC!$B$9:$D$855,3,1)</f>
        <v>133.38</v>
      </c>
      <c r="Z728" s="67" t="s">
        <v>2091</v>
      </c>
    </row>
    <row r="729" spans="1:26" s="67" customFormat="1" hidden="1" x14ac:dyDescent="0.25">
      <c r="A729" s="67" t="s">
        <v>76</v>
      </c>
      <c r="B729" s="134" t="s">
        <v>42</v>
      </c>
      <c r="C729" s="224">
        <v>54</v>
      </c>
      <c r="D729" s="296" t="s">
        <v>486</v>
      </c>
      <c r="E729" s="288">
        <v>900155383</v>
      </c>
      <c r="F729" s="83" t="s">
        <v>549</v>
      </c>
      <c r="G729" s="121" t="s">
        <v>239</v>
      </c>
      <c r="H729" s="121" t="s">
        <v>613</v>
      </c>
      <c r="I729" s="69" t="s">
        <v>248</v>
      </c>
      <c r="J729" s="77" t="s">
        <v>217</v>
      </c>
      <c r="K729" s="121" t="s">
        <v>1081</v>
      </c>
      <c r="L729" s="87">
        <v>4473</v>
      </c>
      <c r="M729" s="72">
        <v>600000</v>
      </c>
      <c r="N729" s="66">
        <f t="shared" si="88"/>
        <v>600000</v>
      </c>
      <c r="O729" s="137">
        <v>45048</v>
      </c>
      <c r="P729" s="72">
        <f t="shared" si="89"/>
        <v>619523</v>
      </c>
      <c r="Q729" s="72">
        <f t="shared" si="90"/>
        <v>619523</v>
      </c>
      <c r="R729" s="129">
        <f t="shared" si="91"/>
        <v>619523</v>
      </c>
      <c r="S729" s="204" t="e">
        <f t="shared" si="92"/>
        <v>#REF!</v>
      </c>
      <c r="T729" s="125"/>
      <c r="U729" s="126">
        <f t="shared" si="86"/>
        <v>243</v>
      </c>
      <c r="V729" s="127">
        <f t="shared" si="74"/>
        <v>45291</v>
      </c>
      <c r="W729" s="128">
        <f>VLOOKUP(V729,IPC!$B$9:$D$855,3,2)</f>
        <v>137.72</v>
      </c>
      <c r="X729" s="128">
        <f>VLOOKUP(O729,IPC!$B$9:$D$855,3,1)</f>
        <v>133.38</v>
      </c>
      <c r="Z729" s="67" t="s">
        <v>2091</v>
      </c>
    </row>
    <row r="730" spans="1:26" s="67" customFormat="1" hidden="1" x14ac:dyDescent="0.25">
      <c r="A730" s="67" t="s">
        <v>76</v>
      </c>
      <c r="B730" s="134" t="s">
        <v>42</v>
      </c>
      <c r="C730" s="224">
        <v>54</v>
      </c>
      <c r="D730" s="296" t="s">
        <v>486</v>
      </c>
      <c r="E730" s="288">
        <v>900155383</v>
      </c>
      <c r="F730" s="83" t="s">
        <v>549</v>
      </c>
      <c r="G730" s="121" t="s">
        <v>239</v>
      </c>
      <c r="H730" s="121" t="s">
        <v>613</v>
      </c>
      <c r="I730" s="69" t="s">
        <v>248</v>
      </c>
      <c r="J730" s="77" t="s">
        <v>217</v>
      </c>
      <c r="K730" s="121" t="s">
        <v>1082</v>
      </c>
      <c r="L730" s="87">
        <v>4535</v>
      </c>
      <c r="M730" s="72">
        <v>172500</v>
      </c>
      <c r="N730" s="66">
        <f t="shared" si="88"/>
        <v>172500</v>
      </c>
      <c r="O730" s="137">
        <v>45060</v>
      </c>
      <c r="P730" s="72">
        <f t="shared" si="89"/>
        <v>178113</v>
      </c>
      <c r="Q730" s="72">
        <f t="shared" si="90"/>
        <v>178113</v>
      </c>
      <c r="R730" s="129">
        <f t="shared" si="91"/>
        <v>178113</v>
      </c>
      <c r="S730" s="204" t="e">
        <f t="shared" si="92"/>
        <v>#REF!</v>
      </c>
      <c r="T730" s="125"/>
      <c r="U730" s="126">
        <f t="shared" si="86"/>
        <v>231</v>
      </c>
      <c r="V730" s="127">
        <f t="shared" si="74"/>
        <v>45291</v>
      </c>
      <c r="W730" s="128">
        <f>VLOOKUP(V730,IPC!$B$9:$D$855,3,2)</f>
        <v>137.72</v>
      </c>
      <c r="X730" s="128">
        <f>VLOOKUP(O730,IPC!$B$9:$D$855,3,1)</f>
        <v>133.38</v>
      </c>
      <c r="Z730" s="67" t="s">
        <v>2093</v>
      </c>
    </row>
    <row r="731" spans="1:26" s="67" customFormat="1" hidden="1" x14ac:dyDescent="0.25">
      <c r="A731" s="67" t="s">
        <v>76</v>
      </c>
      <c r="B731" s="134" t="s">
        <v>42</v>
      </c>
      <c r="C731" s="224">
        <v>54</v>
      </c>
      <c r="D731" s="296" t="s">
        <v>486</v>
      </c>
      <c r="E731" s="288">
        <v>900155383</v>
      </c>
      <c r="F731" s="83" t="s">
        <v>549</v>
      </c>
      <c r="G731" s="121" t="s">
        <v>239</v>
      </c>
      <c r="H731" s="121" t="s">
        <v>613</v>
      </c>
      <c r="I731" s="69" t="s">
        <v>248</v>
      </c>
      <c r="J731" s="77" t="s">
        <v>217</v>
      </c>
      <c r="K731" s="121" t="s">
        <v>1083</v>
      </c>
      <c r="L731" s="87">
        <v>4550</v>
      </c>
      <c r="M731" s="72">
        <v>1696500</v>
      </c>
      <c r="N731" s="66">
        <f t="shared" si="88"/>
        <v>1696500</v>
      </c>
      <c r="O731" s="137">
        <v>45064</v>
      </c>
      <c r="P731" s="72">
        <f t="shared" si="89"/>
        <v>1751702</v>
      </c>
      <c r="Q731" s="72">
        <f t="shared" si="90"/>
        <v>1751702</v>
      </c>
      <c r="R731" s="129">
        <f t="shared" si="91"/>
        <v>1751702</v>
      </c>
      <c r="S731" s="204" t="e">
        <f t="shared" si="92"/>
        <v>#REF!</v>
      </c>
      <c r="T731" s="125"/>
      <c r="U731" s="126">
        <f t="shared" si="86"/>
        <v>227</v>
      </c>
      <c r="V731" s="127">
        <f t="shared" si="74"/>
        <v>45291</v>
      </c>
      <c r="W731" s="128">
        <f>VLOOKUP(V731,IPC!$B$9:$D$855,3,2)</f>
        <v>137.72</v>
      </c>
      <c r="X731" s="128">
        <f>VLOOKUP(O731,IPC!$B$9:$D$855,3,1)</f>
        <v>133.38</v>
      </c>
      <c r="Z731" s="67" t="s">
        <v>2196</v>
      </c>
    </row>
    <row r="732" spans="1:26" s="67" customFormat="1" hidden="1" x14ac:dyDescent="0.25">
      <c r="A732" s="67" t="s">
        <v>76</v>
      </c>
      <c r="B732" s="134" t="s">
        <v>42</v>
      </c>
      <c r="C732" s="224">
        <v>54</v>
      </c>
      <c r="D732" s="296" t="s">
        <v>486</v>
      </c>
      <c r="E732" s="288">
        <v>900155383</v>
      </c>
      <c r="F732" s="83" t="s">
        <v>549</v>
      </c>
      <c r="G732" s="121" t="s">
        <v>239</v>
      </c>
      <c r="H732" s="121" t="s">
        <v>613</v>
      </c>
      <c r="I732" s="69" t="s">
        <v>248</v>
      </c>
      <c r="J732" s="77" t="s">
        <v>217</v>
      </c>
      <c r="K732" s="121" t="s">
        <v>1084</v>
      </c>
      <c r="L732" s="87">
        <v>4594</v>
      </c>
      <c r="M732" s="72">
        <v>1061500</v>
      </c>
      <c r="N732" s="66">
        <f t="shared" si="88"/>
        <v>1061500</v>
      </c>
      <c r="O732" s="137">
        <v>45069</v>
      </c>
      <c r="P732" s="72">
        <f t="shared" si="89"/>
        <v>1096040</v>
      </c>
      <c r="Q732" s="72">
        <f t="shared" si="90"/>
        <v>1096040</v>
      </c>
      <c r="R732" s="129">
        <f t="shared" si="91"/>
        <v>1096040</v>
      </c>
      <c r="S732" s="204" t="e">
        <f t="shared" si="92"/>
        <v>#REF!</v>
      </c>
      <c r="T732" s="125"/>
      <c r="U732" s="126">
        <f t="shared" si="86"/>
        <v>222</v>
      </c>
      <c r="V732" s="127">
        <f t="shared" si="74"/>
        <v>45291</v>
      </c>
      <c r="W732" s="128">
        <f>VLOOKUP(V732,IPC!$B$9:$D$855,3,2)</f>
        <v>137.72</v>
      </c>
      <c r="X732" s="128">
        <f>VLOOKUP(O732,IPC!$B$9:$D$855,3,1)</f>
        <v>133.38</v>
      </c>
      <c r="Z732" s="67" t="s">
        <v>2197</v>
      </c>
    </row>
    <row r="733" spans="1:26" s="67" customFormat="1" hidden="1" x14ac:dyDescent="0.25">
      <c r="A733" s="67" t="s">
        <v>76</v>
      </c>
      <c r="B733" s="134" t="s">
        <v>42</v>
      </c>
      <c r="C733" s="224">
        <v>54</v>
      </c>
      <c r="D733" s="296" t="s">
        <v>486</v>
      </c>
      <c r="E733" s="288">
        <v>900155383</v>
      </c>
      <c r="F733" s="83" t="s">
        <v>549</v>
      </c>
      <c r="G733" s="121" t="s">
        <v>239</v>
      </c>
      <c r="H733" s="121" t="s">
        <v>613</v>
      </c>
      <c r="I733" s="69" t="s">
        <v>248</v>
      </c>
      <c r="J733" s="77" t="s">
        <v>217</v>
      </c>
      <c r="K733" s="121" t="s">
        <v>1085</v>
      </c>
      <c r="L733" s="87">
        <v>4783</v>
      </c>
      <c r="M733" s="72">
        <v>702000</v>
      </c>
      <c r="N733" s="66">
        <f t="shared" si="88"/>
        <v>702000</v>
      </c>
      <c r="O733" s="137">
        <v>45109</v>
      </c>
      <c r="P733" s="72">
        <f t="shared" si="89"/>
        <v>719074</v>
      </c>
      <c r="Q733" s="72">
        <f t="shared" si="90"/>
        <v>719074</v>
      </c>
      <c r="R733" s="129">
        <f t="shared" si="91"/>
        <v>719074</v>
      </c>
      <c r="S733" s="204" t="e">
        <f t="shared" si="92"/>
        <v>#REF!</v>
      </c>
      <c r="T733" s="125"/>
      <c r="U733" s="126">
        <f t="shared" si="86"/>
        <v>182</v>
      </c>
      <c r="V733" s="127">
        <f t="shared" si="74"/>
        <v>45291</v>
      </c>
      <c r="W733" s="128">
        <f>VLOOKUP(V733,IPC!$B$9:$D$855,3,2)</f>
        <v>137.72</v>
      </c>
      <c r="X733" s="128">
        <f>VLOOKUP(O733,IPC!$B$9:$D$855,3,1)</f>
        <v>134.44999999999999</v>
      </c>
      <c r="Z733" s="67" t="s">
        <v>1995</v>
      </c>
    </row>
    <row r="734" spans="1:26" s="67" customFormat="1" hidden="1" x14ac:dyDescent="0.25">
      <c r="A734" s="67" t="s">
        <v>76</v>
      </c>
      <c r="B734" s="134" t="s">
        <v>42</v>
      </c>
      <c r="C734" s="224">
        <v>54</v>
      </c>
      <c r="D734" s="296" t="s">
        <v>486</v>
      </c>
      <c r="E734" s="288">
        <v>900155383</v>
      </c>
      <c r="F734" s="83" t="s">
        <v>549</v>
      </c>
      <c r="G734" s="121" t="s">
        <v>239</v>
      </c>
      <c r="H734" s="121" t="s">
        <v>613</v>
      </c>
      <c r="I734" s="69" t="s">
        <v>248</v>
      </c>
      <c r="J734" s="77" t="s">
        <v>217</v>
      </c>
      <c r="K734" s="121" t="s">
        <v>1086</v>
      </c>
      <c r="L734" s="87">
        <v>4784</v>
      </c>
      <c r="M734" s="72">
        <v>951500</v>
      </c>
      <c r="N734" s="66">
        <f t="shared" si="88"/>
        <v>951500</v>
      </c>
      <c r="O734" s="137">
        <v>45109</v>
      </c>
      <c r="P734" s="72">
        <f t="shared" si="89"/>
        <v>974642</v>
      </c>
      <c r="Q734" s="72">
        <f t="shared" si="90"/>
        <v>974642</v>
      </c>
      <c r="R734" s="129">
        <f t="shared" si="91"/>
        <v>974642</v>
      </c>
      <c r="S734" s="204" t="e">
        <f t="shared" si="92"/>
        <v>#REF!</v>
      </c>
      <c r="T734" s="125"/>
      <c r="U734" s="126">
        <f t="shared" si="86"/>
        <v>182</v>
      </c>
      <c r="V734" s="127">
        <f t="shared" si="74"/>
        <v>45291</v>
      </c>
      <c r="W734" s="128">
        <f>VLOOKUP(V734,IPC!$B$9:$D$855,3,2)</f>
        <v>137.72</v>
      </c>
      <c r="X734" s="128">
        <f>VLOOKUP(O734,IPC!$B$9:$D$855,3,1)</f>
        <v>134.44999999999999</v>
      </c>
      <c r="Z734" s="67" t="s">
        <v>1995</v>
      </c>
    </row>
    <row r="735" spans="1:26" s="67" customFormat="1" hidden="1" x14ac:dyDescent="0.25">
      <c r="A735" s="67" t="s">
        <v>76</v>
      </c>
      <c r="B735" s="134" t="s">
        <v>42</v>
      </c>
      <c r="C735" s="224">
        <v>54</v>
      </c>
      <c r="D735" s="296" t="s">
        <v>486</v>
      </c>
      <c r="E735" s="288">
        <v>900155383</v>
      </c>
      <c r="F735" s="83" t="s">
        <v>549</v>
      </c>
      <c r="G735" s="121" t="s">
        <v>239</v>
      </c>
      <c r="H735" s="121" t="s">
        <v>613</v>
      </c>
      <c r="I735" s="69" t="s">
        <v>248</v>
      </c>
      <c r="J735" s="77" t="s">
        <v>217</v>
      </c>
      <c r="K735" s="121" t="s">
        <v>1087</v>
      </c>
      <c r="L735" s="87">
        <v>4978</v>
      </c>
      <c r="M735" s="72">
        <v>2047500</v>
      </c>
      <c r="N735" s="66">
        <f t="shared" si="88"/>
        <v>2047500</v>
      </c>
      <c r="O735" s="137">
        <v>45148</v>
      </c>
      <c r="P735" s="72">
        <f t="shared" si="89"/>
        <v>2082737</v>
      </c>
      <c r="Q735" s="72">
        <f t="shared" si="90"/>
        <v>2082737</v>
      </c>
      <c r="R735" s="129">
        <f t="shared" si="91"/>
        <v>2082737</v>
      </c>
      <c r="S735" s="204" t="e">
        <f t="shared" si="92"/>
        <v>#REF!</v>
      </c>
      <c r="T735" s="125"/>
      <c r="U735" s="126">
        <f t="shared" si="86"/>
        <v>143</v>
      </c>
      <c r="V735" s="127">
        <f t="shared" si="74"/>
        <v>45291</v>
      </c>
      <c r="W735" s="128">
        <f>VLOOKUP(V735,IPC!$B$9:$D$855,3,2)</f>
        <v>137.72</v>
      </c>
      <c r="X735" s="128">
        <f>VLOOKUP(O735,IPC!$B$9:$D$855,3,1)</f>
        <v>135.38999999999999</v>
      </c>
      <c r="Z735" s="67" t="s">
        <v>2198</v>
      </c>
    </row>
    <row r="736" spans="1:26" s="67" customFormat="1" hidden="1" x14ac:dyDescent="0.25">
      <c r="A736" s="67" t="s">
        <v>76</v>
      </c>
      <c r="B736" s="134" t="s">
        <v>42</v>
      </c>
      <c r="C736" s="224">
        <v>54</v>
      </c>
      <c r="D736" s="296" t="s">
        <v>486</v>
      </c>
      <c r="E736" s="288">
        <v>900155383</v>
      </c>
      <c r="F736" s="83" t="s">
        <v>549</v>
      </c>
      <c r="G736" s="121" t="s">
        <v>239</v>
      </c>
      <c r="H736" s="121" t="s">
        <v>613</v>
      </c>
      <c r="I736" s="69" t="s">
        <v>248</v>
      </c>
      <c r="J736" s="77" t="s">
        <v>217</v>
      </c>
      <c r="K736" s="121" t="s">
        <v>1088</v>
      </c>
      <c r="L736" s="87">
        <v>5022</v>
      </c>
      <c r="M736" s="72">
        <v>1345012.5</v>
      </c>
      <c r="N736" s="66">
        <f t="shared" si="88"/>
        <v>1345012.5</v>
      </c>
      <c r="O736" s="137">
        <v>45156</v>
      </c>
      <c r="P736" s="72">
        <f t="shared" si="89"/>
        <v>1368160</v>
      </c>
      <c r="Q736" s="72">
        <f t="shared" si="90"/>
        <v>1368160</v>
      </c>
      <c r="R736" s="129">
        <f t="shared" si="91"/>
        <v>1368160</v>
      </c>
      <c r="S736" s="204" t="e">
        <f t="shared" si="92"/>
        <v>#REF!</v>
      </c>
      <c r="T736" s="125"/>
      <c r="U736" s="126">
        <f t="shared" si="86"/>
        <v>135</v>
      </c>
      <c r="V736" s="127">
        <f t="shared" si="74"/>
        <v>45291</v>
      </c>
      <c r="W736" s="128">
        <f>VLOOKUP(V736,IPC!$B$9:$D$855,3,2)</f>
        <v>137.72</v>
      </c>
      <c r="X736" s="128">
        <f>VLOOKUP(O736,IPC!$B$9:$D$855,3,1)</f>
        <v>135.38999999999999</v>
      </c>
      <c r="Z736" s="67" t="s">
        <v>2199</v>
      </c>
    </row>
    <row r="737" spans="1:26" s="67" customFormat="1" hidden="1" x14ac:dyDescent="0.25">
      <c r="A737" s="67" t="s">
        <v>76</v>
      </c>
      <c r="B737" s="134" t="s">
        <v>42</v>
      </c>
      <c r="C737" s="224">
        <v>54</v>
      </c>
      <c r="D737" s="296" t="s">
        <v>486</v>
      </c>
      <c r="E737" s="288">
        <v>900155383</v>
      </c>
      <c r="F737" s="83" t="s">
        <v>549</v>
      </c>
      <c r="G737" s="121" t="s">
        <v>239</v>
      </c>
      <c r="H737" s="121" t="s">
        <v>613</v>
      </c>
      <c r="I737" s="69" t="s">
        <v>248</v>
      </c>
      <c r="J737" s="77" t="s">
        <v>217</v>
      </c>
      <c r="K737" s="121" t="s">
        <v>1089</v>
      </c>
      <c r="L737" s="87">
        <v>5028</v>
      </c>
      <c r="M737" s="72">
        <v>1093000</v>
      </c>
      <c r="N737" s="66">
        <f t="shared" si="88"/>
        <v>1093000</v>
      </c>
      <c r="O737" s="137">
        <v>45160</v>
      </c>
      <c r="P737" s="72">
        <f t="shared" si="89"/>
        <v>1111810</v>
      </c>
      <c r="Q737" s="72">
        <f t="shared" si="90"/>
        <v>1111810</v>
      </c>
      <c r="R737" s="129">
        <f t="shared" si="91"/>
        <v>1111810</v>
      </c>
      <c r="S737" s="204" t="e">
        <f t="shared" si="92"/>
        <v>#REF!</v>
      </c>
      <c r="T737" s="125"/>
      <c r="U737" s="126">
        <f t="shared" si="86"/>
        <v>131</v>
      </c>
      <c r="V737" s="127">
        <f t="shared" si="74"/>
        <v>45291</v>
      </c>
      <c r="W737" s="128">
        <f>VLOOKUP(V737,IPC!$B$9:$D$855,3,2)</f>
        <v>137.72</v>
      </c>
      <c r="X737" s="128">
        <f>VLOOKUP(O737,IPC!$B$9:$D$855,3,1)</f>
        <v>135.38999999999999</v>
      </c>
      <c r="Z737" s="67" t="s">
        <v>2200</v>
      </c>
    </row>
    <row r="738" spans="1:26" s="67" customFormat="1" ht="26.4" hidden="1" x14ac:dyDescent="0.25">
      <c r="A738" s="67" t="s">
        <v>76</v>
      </c>
      <c r="B738" s="134" t="s">
        <v>42</v>
      </c>
      <c r="C738" s="224">
        <v>55</v>
      </c>
      <c r="D738" s="296" t="s">
        <v>487</v>
      </c>
      <c r="E738" s="288">
        <v>900805913</v>
      </c>
      <c r="F738" s="83" t="s">
        <v>550</v>
      </c>
      <c r="G738" s="121" t="s">
        <v>239</v>
      </c>
      <c r="H738" s="121" t="s">
        <v>614</v>
      </c>
      <c r="I738" s="69" t="s">
        <v>248</v>
      </c>
      <c r="J738" s="77" t="s">
        <v>217</v>
      </c>
      <c r="K738" s="121" t="s">
        <v>1090</v>
      </c>
      <c r="L738" s="87">
        <v>2095</v>
      </c>
      <c r="M738" s="72">
        <v>1822322.93</v>
      </c>
      <c r="N738" s="66">
        <f t="shared" si="88"/>
        <v>1822322.93</v>
      </c>
      <c r="O738" s="137">
        <v>44941</v>
      </c>
      <c r="P738" s="72">
        <f t="shared" si="89"/>
        <v>1956578</v>
      </c>
      <c r="Q738" s="72">
        <f t="shared" si="90"/>
        <v>1956578</v>
      </c>
      <c r="R738" s="129">
        <f t="shared" si="91"/>
        <v>1956578</v>
      </c>
      <c r="S738" s="204" t="e">
        <f t="shared" si="92"/>
        <v>#REF!</v>
      </c>
      <c r="T738" s="125"/>
      <c r="U738" s="126">
        <f t="shared" si="86"/>
        <v>350</v>
      </c>
      <c r="V738" s="127">
        <f t="shared" si="74"/>
        <v>45291</v>
      </c>
      <c r="W738" s="128">
        <f>VLOOKUP(V738,IPC!$B$9:$D$855,3,2)</f>
        <v>137.72</v>
      </c>
      <c r="X738" s="128">
        <f>VLOOKUP(O738,IPC!$B$9:$D$855,3,1)</f>
        <v>128.27000000000001</v>
      </c>
      <c r="Z738" s="67" t="s">
        <v>2201</v>
      </c>
    </row>
    <row r="739" spans="1:26" s="67" customFormat="1" hidden="1" x14ac:dyDescent="0.25">
      <c r="A739" s="67" t="s">
        <v>76</v>
      </c>
      <c r="B739" s="134" t="s">
        <v>42</v>
      </c>
      <c r="C739" s="224">
        <v>56</v>
      </c>
      <c r="D739" s="296" t="s">
        <v>488</v>
      </c>
      <c r="E739" s="288">
        <v>811041784</v>
      </c>
      <c r="F739" s="83" t="s">
        <v>551</v>
      </c>
      <c r="G739" s="121" t="s">
        <v>218</v>
      </c>
      <c r="H739" s="121" t="s">
        <v>615</v>
      </c>
      <c r="I739" s="69" t="s">
        <v>248</v>
      </c>
      <c r="J739" s="77" t="s">
        <v>217</v>
      </c>
      <c r="K739" s="121" t="s">
        <v>1091</v>
      </c>
      <c r="L739" s="87">
        <v>24965</v>
      </c>
      <c r="M739" s="72">
        <v>9498700</v>
      </c>
      <c r="N739" s="66">
        <f t="shared" si="88"/>
        <v>9498700</v>
      </c>
      <c r="O739" s="137">
        <v>45019</v>
      </c>
      <c r="P739" s="72">
        <f t="shared" si="89"/>
        <v>9850610</v>
      </c>
      <c r="Q739" s="72">
        <f t="shared" si="90"/>
        <v>9850610</v>
      </c>
      <c r="R739" s="129">
        <f t="shared" si="91"/>
        <v>9850610</v>
      </c>
      <c r="S739" s="204" t="e">
        <f t="shared" si="92"/>
        <v>#REF!</v>
      </c>
      <c r="T739" s="125"/>
      <c r="U739" s="126">
        <f t="shared" si="86"/>
        <v>272</v>
      </c>
      <c r="V739" s="127">
        <f t="shared" si="74"/>
        <v>45291</v>
      </c>
      <c r="W739" s="128">
        <f>VLOOKUP(V739,IPC!$B$9:$D$855,3,2)</f>
        <v>137.72</v>
      </c>
      <c r="X739" s="128">
        <f>VLOOKUP(O739,IPC!$B$9:$D$855,3,1)</f>
        <v>132.80000000000001</v>
      </c>
      <c r="Z739" s="67" t="s">
        <v>2202</v>
      </c>
    </row>
    <row r="740" spans="1:26" s="67" customFormat="1" hidden="1" x14ac:dyDescent="0.25">
      <c r="A740" s="67" t="s">
        <v>76</v>
      </c>
      <c r="B740" s="134" t="s">
        <v>42</v>
      </c>
      <c r="C740" s="224">
        <v>56</v>
      </c>
      <c r="D740" s="296" t="s">
        <v>488</v>
      </c>
      <c r="E740" s="288">
        <v>811041784</v>
      </c>
      <c r="F740" s="83" t="s">
        <v>551</v>
      </c>
      <c r="G740" s="121" t="s">
        <v>218</v>
      </c>
      <c r="H740" s="121" t="s">
        <v>615</v>
      </c>
      <c r="I740" s="69" t="s">
        <v>248</v>
      </c>
      <c r="J740" s="77" t="s">
        <v>217</v>
      </c>
      <c r="K740" s="121" t="s">
        <v>1092</v>
      </c>
      <c r="L740" s="87">
        <v>2659</v>
      </c>
      <c r="M740" s="72">
        <v>6301800</v>
      </c>
      <c r="N740" s="66">
        <f t="shared" ref="N740:N803" si="93">IF(U740&gt;1,M740,0)</f>
        <v>6301800</v>
      </c>
      <c r="O740" s="137">
        <v>44998</v>
      </c>
      <c r="P740" s="72">
        <f t="shared" ref="P740:P803" si="94">IFERROR(ROUND((N740*(W740/X740)),0),0)</f>
        <v>6586354</v>
      </c>
      <c r="Q740" s="72">
        <f t="shared" ref="Q740:Q803" si="95">+P740-N740+M740</f>
        <v>6586354</v>
      </c>
      <c r="R740" s="129">
        <f t="shared" ref="R740:R803" si="96">+Q740</f>
        <v>6586354</v>
      </c>
      <c r="S740" s="204" t="e">
        <f t="shared" si="92"/>
        <v>#REF!</v>
      </c>
      <c r="T740" s="125"/>
      <c r="U740" s="126">
        <f t="shared" si="86"/>
        <v>293</v>
      </c>
      <c r="V740" s="127">
        <f t="shared" si="74"/>
        <v>45291</v>
      </c>
      <c r="W740" s="128">
        <f>VLOOKUP(V740,IPC!$B$9:$D$855,3,2)</f>
        <v>137.72</v>
      </c>
      <c r="X740" s="128">
        <f>VLOOKUP(O740,IPC!$B$9:$D$855,3,1)</f>
        <v>131.77000000000001</v>
      </c>
      <c r="Z740" s="67" t="s">
        <v>2058</v>
      </c>
    </row>
    <row r="741" spans="1:26" s="67" customFormat="1" ht="26.4" x14ac:dyDescent="0.25">
      <c r="A741" s="67" t="s">
        <v>76</v>
      </c>
      <c r="B741" s="134" t="s">
        <v>2237</v>
      </c>
      <c r="C741" s="224">
        <v>57</v>
      </c>
      <c r="D741" s="296" t="s">
        <v>489</v>
      </c>
      <c r="E741" s="288">
        <v>800227279</v>
      </c>
      <c r="F741" s="83" t="s">
        <v>1880</v>
      </c>
      <c r="G741" s="121" t="s">
        <v>239</v>
      </c>
      <c r="H741" s="121" t="s">
        <v>616</v>
      </c>
      <c r="I741" s="69" t="s">
        <v>248</v>
      </c>
      <c r="J741" s="77" t="s">
        <v>217</v>
      </c>
      <c r="K741" s="121" t="s">
        <v>1094</v>
      </c>
      <c r="L741" s="87">
        <v>16408</v>
      </c>
      <c r="M741" s="72">
        <v>34322179</v>
      </c>
      <c r="N741" s="66">
        <f t="shared" si="93"/>
        <v>34322179</v>
      </c>
      <c r="O741" s="137">
        <v>44995</v>
      </c>
      <c r="P741" s="72">
        <f t="shared" si="94"/>
        <v>35871978</v>
      </c>
      <c r="Q741" s="72">
        <f t="shared" si="95"/>
        <v>35871978</v>
      </c>
      <c r="R741" s="129">
        <f t="shared" si="96"/>
        <v>35871978</v>
      </c>
      <c r="S741" s="204" t="e">
        <f t="shared" si="92"/>
        <v>#REF!</v>
      </c>
      <c r="T741" s="125"/>
      <c r="U741" s="126">
        <f t="shared" si="86"/>
        <v>296</v>
      </c>
      <c r="V741" s="127">
        <f t="shared" si="74"/>
        <v>45291</v>
      </c>
      <c r="W741" s="128">
        <f>VLOOKUP(V741,IPC!$B$9:$D$855,3,2)</f>
        <v>137.72</v>
      </c>
      <c r="X741" s="128">
        <f>VLOOKUP(O741,IPC!$B$9:$D$855,3,1)</f>
        <v>131.77000000000001</v>
      </c>
      <c r="Z741" s="67" t="s">
        <v>2192</v>
      </c>
    </row>
    <row r="742" spans="1:26" s="67" customFormat="1" ht="26.4" x14ac:dyDescent="0.25">
      <c r="A742" s="67" t="s">
        <v>76</v>
      </c>
      <c r="B742" s="134" t="s">
        <v>2237</v>
      </c>
      <c r="C742" s="224">
        <v>57</v>
      </c>
      <c r="D742" s="296" t="s">
        <v>489</v>
      </c>
      <c r="E742" s="288">
        <v>800227279</v>
      </c>
      <c r="F742" s="83" t="s">
        <v>552</v>
      </c>
      <c r="G742" s="121" t="s">
        <v>239</v>
      </c>
      <c r="H742" s="121" t="s">
        <v>616</v>
      </c>
      <c r="I742" s="69" t="s">
        <v>248</v>
      </c>
      <c r="J742" s="77" t="s">
        <v>217</v>
      </c>
      <c r="K742" s="121" t="s">
        <v>1095</v>
      </c>
      <c r="L742" s="87">
        <v>16475</v>
      </c>
      <c r="M742" s="72">
        <v>1463355.25</v>
      </c>
      <c r="N742" s="66">
        <f t="shared" si="93"/>
        <v>1463355.25</v>
      </c>
      <c r="O742" s="137">
        <v>44998</v>
      </c>
      <c r="P742" s="72">
        <f t="shared" si="94"/>
        <v>1529432</v>
      </c>
      <c r="Q742" s="72">
        <f t="shared" si="95"/>
        <v>1529432</v>
      </c>
      <c r="R742" s="129">
        <f t="shared" si="96"/>
        <v>1529432</v>
      </c>
      <c r="S742" s="204" t="e">
        <f t="shared" si="92"/>
        <v>#REF!</v>
      </c>
      <c r="T742" s="125"/>
      <c r="U742" s="126">
        <f t="shared" si="86"/>
        <v>293</v>
      </c>
      <c r="V742" s="127">
        <f t="shared" si="74"/>
        <v>45291</v>
      </c>
      <c r="W742" s="128">
        <f>VLOOKUP(V742,IPC!$B$9:$D$855,3,2)</f>
        <v>137.72</v>
      </c>
      <c r="X742" s="128">
        <f>VLOOKUP(O742,IPC!$B$9:$D$855,3,1)</f>
        <v>131.77000000000001</v>
      </c>
      <c r="Z742" s="67" t="s">
        <v>2058</v>
      </c>
    </row>
    <row r="743" spans="1:26" s="67" customFormat="1" ht="26.4" x14ac:dyDescent="0.25">
      <c r="A743" s="67" t="s">
        <v>76</v>
      </c>
      <c r="B743" s="134" t="s">
        <v>2237</v>
      </c>
      <c r="C743" s="224">
        <v>57</v>
      </c>
      <c r="D743" s="296" t="s">
        <v>489</v>
      </c>
      <c r="E743" s="288">
        <v>800227279</v>
      </c>
      <c r="F743" s="83" t="s">
        <v>552</v>
      </c>
      <c r="G743" s="121" t="s">
        <v>239</v>
      </c>
      <c r="H743" s="121" t="s">
        <v>616</v>
      </c>
      <c r="I743" s="69" t="s">
        <v>248</v>
      </c>
      <c r="J743" s="77" t="s">
        <v>217</v>
      </c>
      <c r="K743" s="121" t="s">
        <v>1096</v>
      </c>
      <c r="L743" s="87">
        <v>16698</v>
      </c>
      <c r="M743" s="72">
        <v>395230</v>
      </c>
      <c r="N743" s="66">
        <f t="shared" si="93"/>
        <v>395230</v>
      </c>
      <c r="O743" s="137">
        <v>45018</v>
      </c>
      <c r="P743" s="72">
        <f t="shared" si="94"/>
        <v>409873</v>
      </c>
      <c r="Q743" s="72">
        <f t="shared" si="95"/>
        <v>409873</v>
      </c>
      <c r="R743" s="129">
        <f t="shared" si="96"/>
        <v>409873</v>
      </c>
      <c r="S743" s="204" t="e">
        <f t="shared" si="92"/>
        <v>#REF!</v>
      </c>
      <c r="T743" s="125"/>
      <c r="U743" s="126">
        <f t="shared" si="86"/>
        <v>273</v>
      </c>
      <c r="V743" s="127">
        <f t="shared" si="74"/>
        <v>45291</v>
      </c>
      <c r="W743" s="128">
        <f>VLOOKUP(V743,IPC!$B$9:$D$855,3,2)</f>
        <v>137.72</v>
      </c>
      <c r="X743" s="128">
        <f>VLOOKUP(O743,IPC!$B$9:$D$855,3,1)</f>
        <v>132.80000000000001</v>
      </c>
      <c r="Z743" s="67" t="s">
        <v>2193</v>
      </c>
    </row>
    <row r="744" spans="1:26" s="67" customFormat="1" ht="26.4" x14ac:dyDescent="0.25">
      <c r="A744" s="67" t="s">
        <v>76</v>
      </c>
      <c r="B744" s="134" t="s">
        <v>2237</v>
      </c>
      <c r="C744" s="224">
        <v>57</v>
      </c>
      <c r="D744" s="296" t="s">
        <v>489</v>
      </c>
      <c r="E744" s="288">
        <v>800227279</v>
      </c>
      <c r="F744" s="83" t="s">
        <v>552</v>
      </c>
      <c r="G744" s="121" t="s">
        <v>239</v>
      </c>
      <c r="H744" s="121" t="s">
        <v>616</v>
      </c>
      <c r="I744" s="69" t="s">
        <v>248</v>
      </c>
      <c r="J744" s="77" t="s">
        <v>217</v>
      </c>
      <c r="K744" s="121" t="s">
        <v>1097</v>
      </c>
      <c r="L744" s="87">
        <v>16779</v>
      </c>
      <c r="M744" s="72">
        <v>166650</v>
      </c>
      <c r="N744" s="66">
        <f t="shared" si="93"/>
        <v>166650</v>
      </c>
      <c r="O744" s="137">
        <v>45018</v>
      </c>
      <c r="P744" s="72">
        <f t="shared" si="94"/>
        <v>172824</v>
      </c>
      <c r="Q744" s="72">
        <f t="shared" si="95"/>
        <v>172824</v>
      </c>
      <c r="R744" s="129">
        <f t="shared" si="96"/>
        <v>172824</v>
      </c>
      <c r="S744" s="204" t="e">
        <f t="shared" si="92"/>
        <v>#REF!</v>
      </c>
      <c r="T744" s="125"/>
      <c r="U744" s="126">
        <f t="shared" si="86"/>
        <v>273</v>
      </c>
      <c r="V744" s="127">
        <f t="shared" si="74"/>
        <v>45291</v>
      </c>
      <c r="W744" s="128">
        <f>VLOOKUP(V744,IPC!$B$9:$D$855,3,2)</f>
        <v>137.72</v>
      </c>
      <c r="X744" s="128">
        <f>VLOOKUP(O744,IPC!$B$9:$D$855,3,1)</f>
        <v>132.80000000000001</v>
      </c>
      <c r="Z744" s="67" t="s">
        <v>2193</v>
      </c>
    </row>
    <row r="745" spans="1:26" s="67" customFormat="1" ht="26.4" x14ac:dyDescent="0.25">
      <c r="A745" s="67" t="s">
        <v>76</v>
      </c>
      <c r="B745" s="134" t="s">
        <v>2237</v>
      </c>
      <c r="C745" s="224">
        <v>57</v>
      </c>
      <c r="D745" s="296" t="s">
        <v>489</v>
      </c>
      <c r="E745" s="288">
        <v>800227279</v>
      </c>
      <c r="F745" s="83" t="s">
        <v>552</v>
      </c>
      <c r="G745" s="121" t="s">
        <v>239</v>
      </c>
      <c r="H745" s="121" t="s">
        <v>616</v>
      </c>
      <c r="I745" s="69" t="s">
        <v>248</v>
      </c>
      <c r="J745" s="77" t="s">
        <v>217</v>
      </c>
      <c r="K745" s="121" t="s">
        <v>1098</v>
      </c>
      <c r="L745" s="87">
        <v>16795</v>
      </c>
      <c r="M745" s="72">
        <v>22000</v>
      </c>
      <c r="N745" s="66">
        <f t="shared" si="93"/>
        <v>22000</v>
      </c>
      <c r="O745" s="137">
        <v>45030</v>
      </c>
      <c r="P745" s="72">
        <f t="shared" si="94"/>
        <v>22815</v>
      </c>
      <c r="Q745" s="72">
        <f t="shared" si="95"/>
        <v>22815</v>
      </c>
      <c r="R745" s="129">
        <f t="shared" si="96"/>
        <v>22815</v>
      </c>
      <c r="S745" s="204" t="e">
        <f t="shared" si="92"/>
        <v>#REF!</v>
      </c>
      <c r="T745" s="125"/>
      <c r="U745" s="126">
        <f t="shared" si="86"/>
        <v>261</v>
      </c>
      <c r="V745" s="127">
        <f t="shared" si="74"/>
        <v>45291</v>
      </c>
      <c r="W745" s="128">
        <f>VLOOKUP(V745,IPC!$B$9:$D$855,3,2)</f>
        <v>137.72</v>
      </c>
      <c r="X745" s="128">
        <f>VLOOKUP(O745,IPC!$B$9:$D$855,3,1)</f>
        <v>132.80000000000001</v>
      </c>
      <c r="Z745" s="67" t="s">
        <v>2194</v>
      </c>
    </row>
    <row r="746" spans="1:26" s="67" customFormat="1" ht="26.4" x14ac:dyDescent="0.25">
      <c r="A746" s="67" t="s">
        <v>76</v>
      </c>
      <c r="B746" s="134" t="s">
        <v>2237</v>
      </c>
      <c r="C746" s="224">
        <v>57</v>
      </c>
      <c r="D746" s="296" t="s">
        <v>489</v>
      </c>
      <c r="E746" s="288">
        <v>800227279</v>
      </c>
      <c r="F746" s="83" t="s">
        <v>552</v>
      </c>
      <c r="G746" s="121" t="s">
        <v>239</v>
      </c>
      <c r="H746" s="121" t="s">
        <v>616</v>
      </c>
      <c r="I746" s="69" t="s">
        <v>248</v>
      </c>
      <c r="J746" s="77" t="s">
        <v>217</v>
      </c>
      <c r="K746" s="121" t="s">
        <v>1099</v>
      </c>
      <c r="L746" s="87">
        <v>17054</v>
      </c>
      <c r="M746" s="72">
        <v>6009937.4400000004</v>
      </c>
      <c r="N746" s="66">
        <f t="shared" si="93"/>
        <v>6009937.4400000004</v>
      </c>
      <c r="O746" s="137">
        <v>45030</v>
      </c>
      <c r="P746" s="72">
        <f t="shared" si="94"/>
        <v>6232595</v>
      </c>
      <c r="Q746" s="72">
        <f t="shared" si="95"/>
        <v>6232595</v>
      </c>
      <c r="R746" s="129">
        <f t="shared" si="96"/>
        <v>6232595</v>
      </c>
      <c r="S746" s="204" t="e">
        <f t="shared" si="92"/>
        <v>#REF!</v>
      </c>
      <c r="T746" s="125"/>
      <c r="U746" s="126">
        <f t="shared" si="86"/>
        <v>261</v>
      </c>
      <c r="V746" s="127">
        <f t="shared" si="74"/>
        <v>45291</v>
      </c>
      <c r="W746" s="128">
        <f>VLOOKUP(V746,IPC!$B$9:$D$855,3,2)</f>
        <v>137.72</v>
      </c>
      <c r="X746" s="128">
        <f>VLOOKUP(O746,IPC!$B$9:$D$855,3,1)</f>
        <v>132.80000000000001</v>
      </c>
      <c r="Z746" s="67" t="s">
        <v>2194</v>
      </c>
    </row>
    <row r="747" spans="1:26" s="67" customFormat="1" ht="26.4" x14ac:dyDescent="0.25">
      <c r="A747" s="67" t="s">
        <v>76</v>
      </c>
      <c r="B747" s="134" t="s">
        <v>2237</v>
      </c>
      <c r="C747" s="224">
        <v>57</v>
      </c>
      <c r="D747" s="296" t="s">
        <v>489</v>
      </c>
      <c r="E747" s="288">
        <v>800227279</v>
      </c>
      <c r="F747" s="83" t="s">
        <v>552</v>
      </c>
      <c r="G747" s="121" t="s">
        <v>239</v>
      </c>
      <c r="H747" s="121" t="s">
        <v>616</v>
      </c>
      <c r="I747" s="69" t="s">
        <v>248</v>
      </c>
      <c r="J747" s="77" t="s">
        <v>217</v>
      </c>
      <c r="K747" s="121" t="s">
        <v>1100</v>
      </c>
      <c r="L747" s="87">
        <v>17055</v>
      </c>
      <c r="M747" s="72">
        <v>403260</v>
      </c>
      <c r="N747" s="66">
        <f t="shared" si="93"/>
        <v>403260</v>
      </c>
      <c r="O747" s="137">
        <v>45034</v>
      </c>
      <c r="P747" s="72">
        <f t="shared" si="94"/>
        <v>418200</v>
      </c>
      <c r="Q747" s="72">
        <f t="shared" si="95"/>
        <v>418200</v>
      </c>
      <c r="R747" s="129">
        <f t="shared" si="96"/>
        <v>418200</v>
      </c>
      <c r="S747" s="204" t="e">
        <f t="shared" si="92"/>
        <v>#REF!</v>
      </c>
      <c r="T747" s="125"/>
      <c r="U747" s="126">
        <f t="shared" si="86"/>
        <v>257</v>
      </c>
      <c r="V747" s="127">
        <f t="shared" si="74"/>
        <v>45291</v>
      </c>
      <c r="W747" s="128">
        <f>VLOOKUP(V747,IPC!$B$9:$D$855,3,2)</f>
        <v>137.72</v>
      </c>
      <c r="X747" s="128">
        <f>VLOOKUP(O747,IPC!$B$9:$D$855,3,1)</f>
        <v>132.80000000000001</v>
      </c>
      <c r="Z747" s="67" t="s">
        <v>2090</v>
      </c>
    </row>
    <row r="748" spans="1:26" s="67" customFormat="1" ht="26.4" x14ac:dyDescent="0.25">
      <c r="A748" s="67" t="s">
        <v>76</v>
      </c>
      <c r="B748" s="134" t="s">
        <v>2237</v>
      </c>
      <c r="C748" s="224">
        <v>57</v>
      </c>
      <c r="D748" s="296" t="s">
        <v>489</v>
      </c>
      <c r="E748" s="288">
        <v>800227279</v>
      </c>
      <c r="F748" s="83" t="s">
        <v>552</v>
      </c>
      <c r="G748" s="121" t="s">
        <v>239</v>
      </c>
      <c r="H748" s="121" t="s">
        <v>616</v>
      </c>
      <c r="I748" s="69" t="s">
        <v>248</v>
      </c>
      <c r="J748" s="77" t="s">
        <v>217</v>
      </c>
      <c r="K748" s="121" t="s">
        <v>1101</v>
      </c>
      <c r="L748" s="87">
        <v>17158</v>
      </c>
      <c r="M748" s="72">
        <v>1534526.47</v>
      </c>
      <c r="N748" s="66">
        <f t="shared" si="93"/>
        <v>1534526.47</v>
      </c>
      <c r="O748" s="137">
        <v>45035</v>
      </c>
      <c r="P748" s="72">
        <f t="shared" si="94"/>
        <v>1591378</v>
      </c>
      <c r="Q748" s="72">
        <f t="shared" si="95"/>
        <v>1591378</v>
      </c>
      <c r="R748" s="129">
        <f t="shared" si="96"/>
        <v>1591378</v>
      </c>
      <c r="S748" s="204" t="e">
        <f t="shared" si="92"/>
        <v>#REF!</v>
      </c>
      <c r="T748" s="125"/>
      <c r="U748" s="126">
        <f t="shared" si="86"/>
        <v>256</v>
      </c>
      <c r="V748" s="127">
        <f t="shared" si="74"/>
        <v>45291</v>
      </c>
      <c r="W748" s="128">
        <f>VLOOKUP(V748,IPC!$B$9:$D$855,3,2)</f>
        <v>137.72</v>
      </c>
      <c r="X748" s="128">
        <f>VLOOKUP(O748,IPC!$B$9:$D$855,3,1)</f>
        <v>132.80000000000001</v>
      </c>
      <c r="Z748" s="67" t="s">
        <v>2099</v>
      </c>
    </row>
    <row r="749" spans="1:26" s="67" customFormat="1" ht="26.4" x14ac:dyDescent="0.25">
      <c r="A749" s="67" t="s">
        <v>76</v>
      </c>
      <c r="B749" s="134" t="s">
        <v>2237</v>
      </c>
      <c r="C749" s="224">
        <v>57</v>
      </c>
      <c r="D749" s="296" t="s">
        <v>489</v>
      </c>
      <c r="E749" s="288">
        <v>800227279</v>
      </c>
      <c r="F749" s="83" t="s">
        <v>552</v>
      </c>
      <c r="G749" s="121" t="s">
        <v>239</v>
      </c>
      <c r="H749" s="121" t="s">
        <v>616</v>
      </c>
      <c r="I749" s="69" t="s">
        <v>248</v>
      </c>
      <c r="J749" s="77" t="s">
        <v>217</v>
      </c>
      <c r="K749" s="121" t="s">
        <v>1102</v>
      </c>
      <c r="L749" s="87">
        <v>17381</v>
      </c>
      <c r="M749" s="72">
        <v>79500</v>
      </c>
      <c r="N749" s="66">
        <f t="shared" si="93"/>
        <v>79500</v>
      </c>
      <c r="O749" s="137">
        <v>45036</v>
      </c>
      <c r="P749" s="72">
        <f t="shared" si="94"/>
        <v>82445</v>
      </c>
      <c r="Q749" s="72">
        <f t="shared" si="95"/>
        <v>82445</v>
      </c>
      <c r="R749" s="129">
        <f t="shared" si="96"/>
        <v>82445</v>
      </c>
      <c r="S749" s="204" t="e">
        <f t="shared" si="92"/>
        <v>#REF!</v>
      </c>
      <c r="T749" s="125"/>
      <c r="U749" s="126">
        <f t="shared" si="86"/>
        <v>255</v>
      </c>
      <c r="V749" s="127">
        <f t="shared" si="74"/>
        <v>45291</v>
      </c>
      <c r="W749" s="128">
        <f>VLOOKUP(V749,IPC!$B$9:$D$855,3,2)</f>
        <v>137.72</v>
      </c>
      <c r="X749" s="128">
        <f>VLOOKUP(O749,IPC!$B$9:$D$855,3,1)</f>
        <v>132.80000000000001</v>
      </c>
      <c r="Z749" s="67" t="s">
        <v>2195</v>
      </c>
    </row>
    <row r="750" spans="1:26" s="67" customFormat="1" ht="26.4" x14ac:dyDescent="0.25">
      <c r="A750" s="67" t="s">
        <v>76</v>
      </c>
      <c r="B750" s="134" t="s">
        <v>2237</v>
      </c>
      <c r="C750" s="224">
        <v>57</v>
      </c>
      <c r="D750" s="296" t="s">
        <v>489</v>
      </c>
      <c r="E750" s="288">
        <v>800227279</v>
      </c>
      <c r="F750" s="83" t="s">
        <v>552</v>
      </c>
      <c r="G750" s="121" t="s">
        <v>239</v>
      </c>
      <c r="H750" s="121" t="s">
        <v>616</v>
      </c>
      <c r="I750" s="69" t="s">
        <v>248</v>
      </c>
      <c r="J750" s="77" t="s">
        <v>217</v>
      </c>
      <c r="K750" s="121" t="s">
        <v>1103</v>
      </c>
      <c r="L750" s="87">
        <v>17383</v>
      </c>
      <c r="M750" s="72">
        <v>2038398.65</v>
      </c>
      <c r="N750" s="66">
        <f t="shared" si="93"/>
        <v>2038398.65</v>
      </c>
      <c r="O750" s="137">
        <v>45036</v>
      </c>
      <c r="P750" s="72">
        <f t="shared" si="94"/>
        <v>2113918</v>
      </c>
      <c r="Q750" s="72">
        <f t="shared" si="95"/>
        <v>2113918</v>
      </c>
      <c r="R750" s="129">
        <f t="shared" si="96"/>
        <v>2113918</v>
      </c>
      <c r="S750" s="204" t="e">
        <f t="shared" si="92"/>
        <v>#REF!</v>
      </c>
      <c r="T750" s="125"/>
      <c r="U750" s="126">
        <f t="shared" si="86"/>
        <v>255</v>
      </c>
      <c r="V750" s="127">
        <f t="shared" si="74"/>
        <v>45291</v>
      </c>
      <c r="W750" s="128">
        <f>VLOOKUP(V750,IPC!$B$9:$D$855,3,2)</f>
        <v>137.72</v>
      </c>
      <c r="X750" s="128">
        <f>VLOOKUP(O750,IPC!$B$9:$D$855,3,1)</f>
        <v>132.80000000000001</v>
      </c>
      <c r="Z750" s="67" t="s">
        <v>2195</v>
      </c>
    </row>
    <row r="751" spans="1:26" s="67" customFormat="1" ht="26.4" x14ac:dyDescent="0.25">
      <c r="A751" s="67" t="s">
        <v>76</v>
      </c>
      <c r="B751" s="134" t="s">
        <v>2237</v>
      </c>
      <c r="C751" s="224">
        <v>57</v>
      </c>
      <c r="D751" s="296" t="s">
        <v>489</v>
      </c>
      <c r="E751" s="288">
        <v>800227279</v>
      </c>
      <c r="F751" s="83" t="s">
        <v>552</v>
      </c>
      <c r="G751" s="121" t="s">
        <v>239</v>
      </c>
      <c r="H751" s="121" t="s">
        <v>616</v>
      </c>
      <c r="I751" s="69" t="s">
        <v>248</v>
      </c>
      <c r="J751" s="77" t="s">
        <v>217</v>
      </c>
      <c r="K751" s="121" t="s">
        <v>1104</v>
      </c>
      <c r="L751" s="87">
        <v>18065</v>
      </c>
      <c r="M751" s="72">
        <v>792220</v>
      </c>
      <c r="N751" s="66">
        <f t="shared" si="93"/>
        <v>792220</v>
      </c>
      <c r="O751" s="137">
        <v>45048</v>
      </c>
      <c r="P751" s="72">
        <f t="shared" si="94"/>
        <v>817998</v>
      </c>
      <c r="Q751" s="72">
        <f t="shared" si="95"/>
        <v>817998</v>
      </c>
      <c r="R751" s="129">
        <f t="shared" si="96"/>
        <v>817998</v>
      </c>
      <c r="S751" s="204" t="e">
        <f t="shared" si="92"/>
        <v>#REF!</v>
      </c>
      <c r="T751" s="125"/>
      <c r="U751" s="126">
        <f t="shared" si="86"/>
        <v>243</v>
      </c>
      <c r="V751" s="127">
        <f t="shared" si="74"/>
        <v>45291</v>
      </c>
      <c r="W751" s="128">
        <f>VLOOKUP(V751,IPC!$B$9:$D$855,3,2)</f>
        <v>137.72</v>
      </c>
      <c r="X751" s="128">
        <f>VLOOKUP(O751,IPC!$B$9:$D$855,3,1)</f>
        <v>133.38</v>
      </c>
      <c r="Z751" s="67" t="s">
        <v>2091</v>
      </c>
    </row>
    <row r="752" spans="1:26" s="67" customFormat="1" ht="26.4" x14ac:dyDescent="0.25">
      <c r="A752" s="67" t="s">
        <v>76</v>
      </c>
      <c r="B752" s="134" t="s">
        <v>2237</v>
      </c>
      <c r="C752" s="224">
        <v>57</v>
      </c>
      <c r="D752" s="296" t="s">
        <v>489</v>
      </c>
      <c r="E752" s="288">
        <v>800227279</v>
      </c>
      <c r="F752" s="83" t="s">
        <v>552</v>
      </c>
      <c r="G752" s="121" t="s">
        <v>239</v>
      </c>
      <c r="H752" s="121" t="s">
        <v>616</v>
      </c>
      <c r="I752" s="69" t="s">
        <v>248</v>
      </c>
      <c r="J752" s="77" t="s">
        <v>217</v>
      </c>
      <c r="K752" s="121" t="s">
        <v>1105</v>
      </c>
      <c r="L752" s="87">
        <v>18066</v>
      </c>
      <c r="M752" s="72">
        <v>33330</v>
      </c>
      <c r="N752" s="66">
        <f t="shared" si="93"/>
        <v>33330</v>
      </c>
      <c r="O752" s="137">
        <v>45048</v>
      </c>
      <c r="P752" s="72">
        <f t="shared" si="94"/>
        <v>34415</v>
      </c>
      <c r="Q752" s="72">
        <f t="shared" si="95"/>
        <v>34415</v>
      </c>
      <c r="R752" s="129">
        <f t="shared" si="96"/>
        <v>34415</v>
      </c>
      <c r="S752" s="204" t="e">
        <f t="shared" si="92"/>
        <v>#REF!</v>
      </c>
      <c r="T752" s="125"/>
      <c r="U752" s="126">
        <f t="shared" si="86"/>
        <v>243</v>
      </c>
      <c r="V752" s="127">
        <f t="shared" si="74"/>
        <v>45291</v>
      </c>
      <c r="W752" s="128">
        <f>VLOOKUP(V752,IPC!$B$9:$D$855,3,2)</f>
        <v>137.72</v>
      </c>
      <c r="X752" s="128">
        <f>VLOOKUP(O752,IPC!$B$9:$D$855,3,1)</f>
        <v>133.38</v>
      </c>
      <c r="Z752" s="67" t="s">
        <v>2091</v>
      </c>
    </row>
    <row r="753" spans="1:26" s="67" customFormat="1" ht="26.4" x14ac:dyDescent="0.25">
      <c r="A753" s="67" t="s">
        <v>76</v>
      </c>
      <c r="B753" s="134" t="s">
        <v>2237</v>
      </c>
      <c r="C753" s="224">
        <v>57</v>
      </c>
      <c r="D753" s="296" t="s">
        <v>489</v>
      </c>
      <c r="E753" s="288">
        <v>800227279</v>
      </c>
      <c r="F753" s="83" t="s">
        <v>552</v>
      </c>
      <c r="G753" s="121" t="s">
        <v>239</v>
      </c>
      <c r="H753" s="121" t="s">
        <v>616</v>
      </c>
      <c r="I753" s="69" t="s">
        <v>248</v>
      </c>
      <c r="J753" s="77" t="s">
        <v>217</v>
      </c>
      <c r="K753" s="121" t="s">
        <v>1106</v>
      </c>
      <c r="L753" s="87">
        <v>18484</v>
      </c>
      <c r="M753" s="72">
        <v>627000</v>
      </c>
      <c r="N753" s="66">
        <f t="shared" si="93"/>
        <v>627000</v>
      </c>
      <c r="O753" s="137">
        <v>45060</v>
      </c>
      <c r="P753" s="72">
        <f t="shared" si="94"/>
        <v>647402</v>
      </c>
      <c r="Q753" s="72">
        <f t="shared" si="95"/>
        <v>647402</v>
      </c>
      <c r="R753" s="129">
        <f t="shared" si="96"/>
        <v>647402</v>
      </c>
      <c r="S753" s="204" t="e">
        <f t="shared" si="92"/>
        <v>#REF!</v>
      </c>
      <c r="T753" s="125"/>
      <c r="U753" s="126">
        <f t="shared" si="86"/>
        <v>231</v>
      </c>
      <c r="V753" s="127">
        <f t="shared" si="74"/>
        <v>45291</v>
      </c>
      <c r="W753" s="128">
        <f>VLOOKUP(V753,IPC!$B$9:$D$855,3,2)</f>
        <v>137.72</v>
      </c>
      <c r="X753" s="128">
        <f>VLOOKUP(O753,IPC!$B$9:$D$855,3,1)</f>
        <v>133.38</v>
      </c>
      <c r="Z753" s="67" t="s">
        <v>2093</v>
      </c>
    </row>
    <row r="754" spans="1:26" s="67" customFormat="1" ht="26.4" x14ac:dyDescent="0.25">
      <c r="A754" s="67" t="s">
        <v>76</v>
      </c>
      <c r="B754" s="134" t="s">
        <v>2237</v>
      </c>
      <c r="C754" s="224">
        <v>57</v>
      </c>
      <c r="D754" s="296" t="s">
        <v>489</v>
      </c>
      <c r="E754" s="288">
        <v>800227279</v>
      </c>
      <c r="F754" s="83" t="s">
        <v>552</v>
      </c>
      <c r="G754" s="121" t="s">
        <v>239</v>
      </c>
      <c r="H754" s="121" t="s">
        <v>616</v>
      </c>
      <c r="I754" s="69" t="s">
        <v>248</v>
      </c>
      <c r="J754" s="77" t="s">
        <v>217</v>
      </c>
      <c r="K754" s="121" t="s">
        <v>1107</v>
      </c>
      <c r="L754" s="87">
        <v>18485</v>
      </c>
      <c r="M754" s="72">
        <v>2070783</v>
      </c>
      <c r="N754" s="66">
        <f t="shared" si="93"/>
        <v>2070783</v>
      </c>
      <c r="O754" s="137">
        <v>45064</v>
      </c>
      <c r="P754" s="72">
        <f t="shared" si="94"/>
        <v>2138163</v>
      </c>
      <c r="Q754" s="72">
        <f t="shared" si="95"/>
        <v>2138163</v>
      </c>
      <c r="R754" s="129">
        <f t="shared" si="96"/>
        <v>2138163</v>
      </c>
      <c r="S754" s="204" t="e">
        <f t="shared" si="92"/>
        <v>#REF!</v>
      </c>
      <c r="T754" s="125"/>
      <c r="U754" s="126">
        <f t="shared" si="86"/>
        <v>227</v>
      </c>
      <c r="V754" s="127">
        <f t="shared" si="74"/>
        <v>45291</v>
      </c>
      <c r="W754" s="128">
        <f>VLOOKUP(V754,IPC!$B$9:$D$855,3,2)</f>
        <v>137.72</v>
      </c>
      <c r="X754" s="128">
        <f>VLOOKUP(O754,IPC!$B$9:$D$855,3,1)</f>
        <v>133.38</v>
      </c>
      <c r="Z754" s="67" t="s">
        <v>2196</v>
      </c>
    </row>
    <row r="755" spans="1:26" s="67" customFormat="1" ht="26.4" x14ac:dyDescent="0.25">
      <c r="A755" s="67" t="s">
        <v>76</v>
      </c>
      <c r="B755" s="134" t="s">
        <v>2237</v>
      </c>
      <c r="C755" s="224">
        <v>57</v>
      </c>
      <c r="D755" s="296" t="s">
        <v>489</v>
      </c>
      <c r="E755" s="288">
        <v>800227279</v>
      </c>
      <c r="F755" s="83" t="s">
        <v>552</v>
      </c>
      <c r="G755" s="121" t="s">
        <v>239</v>
      </c>
      <c r="H755" s="121" t="s">
        <v>616</v>
      </c>
      <c r="I755" s="69" t="s">
        <v>248</v>
      </c>
      <c r="J755" s="77" t="s">
        <v>217</v>
      </c>
      <c r="K755" s="121" t="s">
        <v>1108</v>
      </c>
      <c r="L755" s="87">
        <v>18486</v>
      </c>
      <c r="M755" s="72">
        <v>2044234.5</v>
      </c>
      <c r="N755" s="66">
        <f t="shared" si="93"/>
        <v>2044234.5</v>
      </c>
      <c r="O755" s="137">
        <v>45069</v>
      </c>
      <c r="P755" s="72">
        <f t="shared" si="94"/>
        <v>2110751</v>
      </c>
      <c r="Q755" s="72">
        <f t="shared" si="95"/>
        <v>2110751</v>
      </c>
      <c r="R755" s="129">
        <f t="shared" si="96"/>
        <v>2110751</v>
      </c>
      <c r="S755" s="204" t="e">
        <f t="shared" ref="S755:S812" si="97">+R755/$R$848</f>
        <v>#REF!</v>
      </c>
      <c r="T755" s="125"/>
      <c r="U755" s="126">
        <f t="shared" si="86"/>
        <v>222</v>
      </c>
      <c r="V755" s="127">
        <f t="shared" si="74"/>
        <v>45291</v>
      </c>
      <c r="W755" s="128">
        <f>VLOOKUP(V755,IPC!$B$9:$D$855,3,2)</f>
        <v>137.72</v>
      </c>
      <c r="X755" s="128">
        <f>VLOOKUP(O755,IPC!$B$9:$D$855,3,1)</f>
        <v>133.38</v>
      </c>
      <c r="Z755" s="67" t="s">
        <v>2197</v>
      </c>
    </row>
    <row r="756" spans="1:26" s="67" customFormat="1" ht="26.4" x14ac:dyDescent="0.25">
      <c r="A756" s="67" t="s">
        <v>76</v>
      </c>
      <c r="B756" s="134" t="s">
        <v>2237</v>
      </c>
      <c r="C756" s="224">
        <v>57</v>
      </c>
      <c r="D756" s="296" t="s">
        <v>489</v>
      </c>
      <c r="E756" s="288">
        <v>800227279</v>
      </c>
      <c r="F756" s="83" t="s">
        <v>552</v>
      </c>
      <c r="G756" s="121" t="s">
        <v>239</v>
      </c>
      <c r="H756" s="121" t="s">
        <v>616</v>
      </c>
      <c r="I756" s="69" t="s">
        <v>248</v>
      </c>
      <c r="J756" s="77" t="s">
        <v>217</v>
      </c>
      <c r="K756" s="121" t="s">
        <v>1109</v>
      </c>
      <c r="L756" s="87">
        <v>18697</v>
      </c>
      <c r="M756" s="72">
        <v>3089280</v>
      </c>
      <c r="N756" s="66">
        <f t="shared" si="93"/>
        <v>3089280</v>
      </c>
      <c r="O756" s="137">
        <v>45109</v>
      </c>
      <c r="P756" s="72">
        <f t="shared" si="94"/>
        <v>3164415</v>
      </c>
      <c r="Q756" s="72">
        <f t="shared" si="95"/>
        <v>3164415</v>
      </c>
      <c r="R756" s="129">
        <f t="shared" si="96"/>
        <v>3164415</v>
      </c>
      <c r="S756" s="204" t="e">
        <f t="shared" si="97"/>
        <v>#REF!</v>
      </c>
      <c r="T756" s="125"/>
      <c r="U756" s="126">
        <f t="shared" si="86"/>
        <v>182</v>
      </c>
      <c r="V756" s="127">
        <f t="shared" si="74"/>
        <v>45291</v>
      </c>
      <c r="W756" s="128">
        <f>VLOOKUP(V756,IPC!$B$9:$D$855,3,2)</f>
        <v>137.72</v>
      </c>
      <c r="X756" s="128">
        <f>VLOOKUP(O756,IPC!$B$9:$D$855,3,1)</f>
        <v>134.44999999999999</v>
      </c>
      <c r="Z756" s="67" t="s">
        <v>1995</v>
      </c>
    </row>
    <row r="757" spans="1:26" s="67" customFormat="1" ht="26.4" x14ac:dyDescent="0.25">
      <c r="A757" s="67" t="s">
        <v>76</v>
      </c>
      <c r="B757" s="134" t="s">
        <v>2237</v>
      </c>
      <c r="C757" s="224">
        <v>57</v>
      </c>
      <c r="D757" s="296" t="s">
        <v>489</v>
      </c>
      <c r="E757" s="288">
        <v>800227279</v>
      </c>
      <c r="F757" s="83" t="s">
        <v>552</v>
      </c>
      <c r="G757" s="121" t="s">
        <v>239</v>
      </c>
      <c r="H757" s="121" t="s">
        <v>616</v>
      </c>
      <c r="I757" s="69" t="s">
        <v>248</v>
      </c>
      <c r="J757" s="77" t="s">
        <v>217</v>
      </c>
      <c r="K757" s="121" t="s">
        <v>1110</v>
      </c>
      <c r="L757" s="87">
        <v>18698</v>
      </c>
      <c r="M757" s="72">
        <v>88000</v>
      </c>
      <c r="N757" s="66">
        <f t="shared" si="93"/>
        <v>88000</v>
      </c>
      <c r="O757" s="137">
        <v>45109</v>
      </c>
      <c r="P757" s="72">
        <f t="shared" si="94"/>
        <v>90140</v>
      </c>
      <c r="Q757" s="72">
        <f t="shared" si="95"/>
        <v>90140</v>
      </c>
      <c r="R757" s="129">
        <f t="shared" si="96"/>
        <v>90140</v>
      </c>
      <c r="S757" s="204" t="e">
        <f t="shared" si="97"/>
        <v>#REF!</v>
      </c>
      <c r="T757" s="125"/>
      <c r="U757" s="126">
        <f t="shared" si="86"/>
        <v>182</v>
      </c>
      <c r="V757" s="127">
        <f t="shared" si="74"/>
        <v>45291</v>
      </c>
      <c r="W757" s="128">
        <f>VLOOKUP(V757,IPC!$B$9:$D$855,3,2)</f>
        <v>137.72</v>
      </c>
      <c r="X757" s="128">
        <f>VLOOKUP(O757,IPC!$B$9:$D$855,3,1)</f>
        <v>134.44999999999999</v>
      </c>
      <c r="Z757" s="67" t="s">
        <v>1995</v>
      </c>
    </row>
    <row r="758" spans="1:26" s="67" customFormat="1" ht="26.4" x14ac:dyDescent="0.25">
      <c r="A758" s="67" t="s">
        <v>76</v>
      </c>
      <c r="B758" s="134" t="s">
        <v>2237</v>
      </c>
      <c r="C758" s="224">
        <v>57</v>
      </c>
      <c r="D758" s="296" t="s">
        <v>489</v>
      </c>
      <c r="E758" s="288">
        <v>800227279</v>
      </c>
      <c r="F758" s="83" t="s">
        <v>552</v>
      </c>
      <c r="G758" s="121" t="s">
        <v>239</v>
      </c>
      <c r="H758" s="121" t="s">
        <v>616</v>
      </c>
      <c r="I758" s="69" t="s">
        <v>248</v>
      </c>
      <c r="J758" s="77" t="s">
        <v>217</v>
      </c>
      <c r="K758" s="121" t="s">
        <v>1111</v>
      </c>
      <c r="L758" s="87">
        <v>18700</v>
      </c>
      <c r="M758" s="72">
        <v>1428309.3</v>
      </c>
      <c r="N758" s="66">
        <f t="shared" si="93"/>
        <v>1428309.3</v>
      </c>
      <c r="O758" s="137">
        <v>45148</v>
      </c>
      <c r="P758" s="72">
        <f t="shared" si="94"/>
        <v>1452890</v>
      </c>
      <c r="Q758" s="72">
        <f t="shared" si="95"/>
        <v>1452890</v>
      </c>
      <c r="R758" s="129">
        <f t="shared" si="96"/>
        <v>1452890</v>
      </c>
      <c r="S758" s="204" t="e">
        <f t="shared" si="97"/>
        <v>#REF!</v>
      </c>
      <c r="T758" s="125"/>
      <c r="U758" s="126">
        <f t="shared" si="86"/>
        <v>143</v>
      </c>
      <c r="V758" s="127">
        <f t="shared" si="74"/>
        <v>45291</v>
      </c>
      <c r="W758" s="128">
        <f>VLOOKUP(V758,IPC!$B$9:$D$855,3,2)</f>
        <v>137.72</v>
      </c>
      <c r="X758" s="128">
        <f>VLOOKUP(O758,IPC!$B$9:$D$855,3,1)</f>
        <v>135.38999999999999</v>
      </c>
      <c r="Z758" s="67" t="s">
        <v>2198</v>
      </c>
    </row>
    <row r="759" spans="1:26" s="67" customFormat="1" ht="26.4" x14ac:dyDescent="0.25">
      <c r="A759" s="67" t="s">
        <v>76</v>
      </c>
      <c r="B759" s="134" t="s">
        <v>2237</v>
      </c>
      <c r="C759" s="224">
        <v>57</v>
      </c>
      <c r="D759" s="296" t="s">
        <v>489</v>
      </c>
      <c r="E759" s="288">
        <v>800227279</v>
      </c>
      <c r="F759" s="83" t="s">
        <v>552</v>
      </c>
      <c r="G759" s="121" t="s">
        <v>239</v>
      </c>
      <c r="H759" s="121" t="s">
        <v>616</v>
      </c>
      <c r="I759" s="69" t="s">
        <v>248</v>
      </c>
      <c r="J759" s="77" t="s">
        <v>217</v>
      </c>
      <c r="K759" s="121" t="s">
        <v>1112</v>
      </c>
      <c r="L759" s="87">
        <v>18701</v>
      </c>
      <c r="M759" s="72">
        <v>588000</v>
      </c>
      <c r="N759" s="66">
        <f t="shared" si="93"/>
        <v>588000</v>
      </c>
      <c r="O759" s="137">
        <v>45156</v>
      </c>
      <c r="P759" s="72">
        <f t="shared" si="94"/>
        <v>598119</v>
      </c>
      <c r="Q759" s="72">
        <f t="shared" si="95"/>
        <v>598119</v>
      </c>
      <c r="R759" s="129">
        <f t="shared" si="96"/>
        <v>598119</v>
      </c>
      <c r="S759" s="204" t="e">
        <f t="shared" si="97"/>
        <v>#REF!</v>
      </c>
      <c r="T759" s="125"/>
      <c r="U759" s="126">
        <f t="shared" si="86"/>
        <v>135</v>
      </c>
      <c r="V759" s="127">
        <f t="shared" si="74"/>
        <v>45291</v>
      </c>
      <c r="W759" s="128">
        <f>VLOOKUP(V759,IPC!$B$9:$D$855,3,2)</f>
        <v>137.72</v>
      </c>
      <c r="X759" s="128">
        <f>VLOOKUP(O759,IPC!$B$9:$D$855,3,1)</f>
        <v>135.38999999999999</v>
      </c>
      <c r="Z759" s="67" t="s">
        <v>2199</v>
      </c>
    </row>
    <row r="760" spans="1:26" s="67" customFormat="1" ht="26.4" x14ac:dyDescent="0.25">
      <c r="A760" s="67" t="s">
        <v>76</v>
      </c>
      <c r="B760" s="134" t="s">
        <v>2237</v>
      </c>
      <c r="C760" s="224">
        <v>57</v>
      </c>
      <c r="D760" s="296" t="s">
        <v>489</v>
      </c>
      <c r="E760" s="288">
        <v>800227279</v>
      </c>
      <c r="F760" s="83" t="s">
        <v>552</v>
      </c>
      <c r="G760" s="121" t="s">
        <v>239</v>
      </c>
      <c r="H760" s="121" t="s">
        <v>616</v>
      </c>
      <c r="I760" s="69" t="s">
        <v>248</v>
      </c>
      <c r="J760" s="77" t="s">
        <v>217</v>
      </c>
      <c r="K760" s="121" t="s">
        <v>1113</v>
      </c>
      <c r="L760" s="87">
        <v>18702</v>
      </c>
      <c r="M760" s="72">
        <v>431200</v>
      </c>
      <c r="N760" s="66">
        <f t="shared" si="93"/>
        <v>431200</v>
      </c>
      <c r="O760" s="137">
        <v>45160</v>
      </c>
      <c r="P760" s="72">
        <f t="shared" si="94"/>
        <v>438621</v>
      </c>
      <c r="Q760" s="72">
        <f t="shared" si="95"/>
        <v>438621</v>
      </c>
      <c r="R760" s="129">
        <f t="shared" si="96"/>
        <v>438621</v>
      </c>
      <c r="S760" s="204" t="e">
        <f t="shared" si="97"/>
        <v>#REF!</v>
      </c>
      <c r="T760" s="125"/>
      <c r="U760" s="126">
        <f t="shared" si="86"/>
        <v>131</v>
      </c>
      <c r="V760" s="127">
        <f t="shared" si="74"/>
        <v>45291</v>
      </c>
      <c r="W760" s="128">
        <f>VLOOKUP(V760,IPC!$B$9:$D$855,3,2)</f>
        <v>137.72</v>
      </c>
      <c r="X760" s="128">
        <f>VLOOKUP(O760,IPC!$B$9:$D$855,3,1)</f>
        <v>135.38999999999999</v>
      </c>
      <c r="Z760" s="67" t="s">
        <v>2200</v>
      </c>
    </row>
    <row r="761" spans="1:26" s="67" customFormat="1" ht="26.4" x14ac:dyDescent="0.25">
      <c r="A761" s="67" t="s">
        <v>76</v>
      </c>
      <c r="B761" s="134" t="s">
        <v>2237</v>
      </c>
      <c r="C761" s="224">
        <v>57</v>
      </c>
      <c r="D761" s="296" t="s">
        <v>489</v>
      </c>
      <c r="E761" s="288">
        <v>800227279</v>
      </c>
      <c r="F761" s="83" t="s">
        <v>552</v>
      </c>
      <c r="G761" s="121" t="s">
        <v>239</v>
      </c>
      <c r="H761" s="121" t="s">
        <v>616</v>
      </c>
      <c r="I761" s="69" t="s">
        <v>248</v>
      </c>
      <c r="J761" s="77" t="s">
        <v>217</v>
      </c>
      <c r="K761" s="121" t="s">
        <v>1114</v>
      </c>
      <c r="L761" s="87">
        <v>18895</v>
      </c>
      <c r="M761" s="72">
        <v>2803521.6</v>
      </c>
      <c r="N761" s="66">
        <f t="shared" si="93"/>
        <v>0</v>
      </c>
      <c r="O761" s="137">
        <v>45526</v>
      </c>
      <c r="P761" s="72">
        <f t="shared" si="94"/>
        <v>0</v>
      </c>
      <c r="Q761" s="72">
        <f t="shared" si="95"/>
        <v>2803521.6</v>
      </c>
      <c r="R761" s="129">
        <f t="shared" si="96"/>
        <v>2803521.6</v>
      </c>
      <c r="S761" s="204" t="e">
        <f t="shared" si="97"/>
        <v>#REF!</v>
      </c>
      <c r="T761" s="125"/>
      <c r="U761" s="126">
        <f t="shared" si="86"/>
        <v>-235</v>
      </c>
      <c r="V761" s="127">
        <f t="shared" si="74"/>
        <v>45291</v>
      </c>
      <c r="W761" s="128">
        <f>VLOOKUP(V761,IPC!$B$9:$D$855,3,2)</f>
        <v>137.72</v>
      </c>
      <c r="X761" s="128">
        <f>VLOOKUP(O761,IPC!$B$9:$D$855,3,1)</f>
        <v>141.47999999999999</v>
      </c>
      <c r="Z761" s="67" t="s">
        <v>2203</v>
      </c>
    </row>
    <row r="762" spans="1:26" s="67" customFormat="1" ht="26.4" x14ac:dyDescent="0.25">
      <c r="A762" s="67" t="s">
        <v>76</v>
      </c>
      <c r="B762" s="134" t="s">
        <v>2237</v>
      </c>
      <c r="C762" s="224">
        <v>57</v>
      </c>
      <c r="D762" s="296" t="s">
        <v>489</v>
      </c>
      <c r="E762" s="288">
        <v>800227279</v>
      </c>
      <c r="F762" s="83" t="s">
        <v>552</v>
      </c>
      <c r="G762" s="121" t="s">
        <v>239</v>
      </c>
      <c r="H762" s="121" t="s">
        <v>616</v>
      </c>
      <c r="I762" s="69" t="s">
        <v>248</v>
      </c>
      <c r="J762" s="77" t="s">
        <v>217</v>
      </c>
      <c r="K762" s="121" t="s">
        <v>1115</v>
      </c>
      <c r="L762" s="87">
        <v>18896</v>
      </c>
      <c r="M762" s="72">
        <v>924000</v>
      </c>
      <c r="N762" s="66">
        <f t="shared" si="93"/>
        <v>0</v>
      </c>
      <c r="O762" s="137">
        <v>45891</v>
      </c>
      <c r="P762" s="72">
        <f t="shared" si="94"/>
        <v>0</v>
      </c>
      <c r="Q762" s="72">
        <f t="shared" si="95"/>
        <v>924000</v>
      </c>
      <c r="R762" s="129">
        <f t="shared" si="96"/>
        <v>924000</v>
      </c>
      <c r="S762" s="204" t="e">
        <f t="shared" si="97"/>
        <v>#REF!</v>
      </c>
      <c r="T762" s="125"/>
      <c r="U762" s="126">
        <f t="shared" si="86"/>
        <v>-600</v>
      </c>
      <c r="V762" s="127">
        <f t="shared" si="74"/>
        <v>45291</v>
      </c>
      <c r="W762" s="128">
        <f>VLOOKUP(V762,IPC!$B$9:$D$855,3,2)</f>
        <v>137.72</v>
      </c>
      <c r="X762" s="128">
        <f>VLOOKUP(O762,IPC!$B$9:$D$855,3,1)</f>
        <v>141.47999999999999</v>
      </c>
      <c r="Z762" s="67" t="s">
        <v>2204</v>
      </c>
    </row>
    <row r="763" spans="1:26" s="67" customFormat="1" ht="26.4" x14ac:dyDescent="0.25">
      <c r="A763" s="67" t="s">
        <v>76</v>
      </c>
      <c r="B763" s="134" t="s">
        <v>2237</v>
      </c>
      <c r="C763" s="224">
        <v>57</v>
      </c>
      <c r="D763" s="296" t="s">
        <v>489</v>
      </c>
      <c r="E763" s="288">
        <v>800227279</v>
      </c>
      <c r="F763" s="83" t="s">
        <v>552</v>
      </c>
      <c r="G763" s="121" t="s">
        <v>239</v>
      </c>
      <c r="H763" s="121" t="s">
        <v>616</v>
      </c>
      <c r="I763" s="69" t="s">
        <v>248</v>
      </c>
      <c r="J763" s="77" t="s">
        <v>217</v>
      </c>
      <c r="K763" s="121" t="s">
        <v>1921</v>
      </c>
      <c r="L763" s="87">
        <v>19159</v>
      </c>
      <c r="M763" s="72">
        <v>858000</v>
      </c>
      <c r="N763" s="66">
        <f t="shared" si="93"/>
        <v>0</v>
      </c>
      <c r="O763" s="137">
        <v>45322</v>
      </c>
      <c r="P763" s="72">
        <f t="shared" si="94"/>
        <v>0</v>
      </c>
      <c r="Q763" s="72">
        <f t="shared" si="95"/>
        <v>858000</v>
      </c>
      <c r="R763" s="129">
        <f t="shared" si="96"/>
        <v>858000</v>
      </c>
      <c r="S763" s="204" t="e">
        <f t="shared" si="97"/>
        <v>#REF!</v>
      </c>
      <c r="T763" s="125"/>
      <c r="U763" s="126">
        <f t="shared" si="86"/>
        <v>-31</v>
      </c>
      <c r="V763" s="127">
        <f t="shared" si="74"/>
        <v>45291</v>
      </c>
      <c r="W763" s="128">
        <f>VLOOKUP(V763,IPC!$B$9:$D$855,3,2)</f>
        <v>137.72</v>
      </c>
      <c r="X763" s="128">
        <f>VLOOKUP(O763,IPC!$B$9:$D$855,3,1)</f>
        <v>138.97999999999999</v>
      </c>
      <c r="Z763" s="67" t="s">
        <v>1998</v>
      </c>
    </row>
    <row r="764" spans="1:26" s="67" customFormat="1" ht="26.4" x14ac:dyDescent="0.25">
      <c r="A764" s="67" t="s">
        <v>76</v>
      </c>
      <c r="B764" s="134" t="s">
        <v>2237</v>
      </c>
      <c r="C764" s="224">
        <v>57</v>
      </c>
      <c r="D764" s="296" t="s">
        <v>489</v>
      </c>
      <c r="E764" s="288">
        <v>800227279</v>
      </c>
      <c r="F764" s="83" t="s">
        <v>552</v>
      </c>
      <c r="G764" s="121" t="s">
        <v>239</v>
      </c>
      <c r="H764" s="121" t="s">
        <v>616</v>
      </c>
      <c r="I764" s="69" t="s">
        <v>248</v>
      </c>
      <c r="J764" s="77" t="s">
        <v>217</v>
      </c>
      <c r="K764" s="121" t="s">
        <v>1922</v>
      </c>
      <c r="L764" s="87">
        <v>19160</v>
      </c>
      <c r="M764" s="72">
        <v>2227368</v>
      </c>
      <c r="N764" s="66">
        <f t="shared" si="93"/>
        <v>0</v>
      </c>
      <c r="O764" s="137">
        <v>45322</v>
      </c>
      <c r="P764" s="72">
        <f t="shared" si="94"/>
        <v>0</v>
      </c>
      <c r="Q764" s="72">
        <f t="shared" si="95"/>
        <v>2227368</v>
      </c>
      <c r="R764" s="129">
        <f t="shared" si="96"/>
        <v>2227368</v>
      </c>
      <c r="S764" s="204" t="e">
        <f t="shared" si="97"/>
        <v>#REF!</v>
      </c>
      <c r="T764" s="125"/>
      <c r="U764" s="126">
        <f t="shared" si="86"/>
        <v>-31</v>
      </c>
      <c r="V764" s="127">
        <f t="shared" si="74"/>
        <v>45291</v>
      </c>
      <c r="W764" s="128">
        <f>VLOOKUP(V764,IPC!$B$9:$D$855,3,2)</f>
        <v>137.72</v>
      </c>
      <c r="X764" s="128">
        <f>VLOOKUP(O764,IPC!$B$9:$D$855,3,1)</f>
        <v>138.97999999999999</v>
      </c>
      <c r="Z764" s="67" t="s">
        <v>1998</v>
      </c>
    </row>
    <row r="765" spans="1:26" s="67" customFormat="1" ht="26.4" x14ac:dyDescent="0.25">
      <c r="A765" s="67" t="s">
        <v>76</v>
      </c>
      <c r="B765" s="134" t="s">
        <v>2237</v>
      </c>
      <c r="C765" s="224">
        <v>57</v>
      </c>
      <c r="D765" s="296" t="s">
        <v>489</v>
      </c>
      <c r="E765" s="288">
        <v>800227279</v>
      </c>
      <c r="F765" s="83" t="s">
        <v>552</v>
      </c>
      <c r="G765" s="121" t="s">
        <v>239</v>
      </c>
      <c r="H765" s="121" t="s">
        <v>616</v>
      </c>
      <c r="I765" s="69" t="s">
        <v>248</v>
      </c>
      <c r="J765" s="77" t="s">
        <v>217</v>
      </c>
      <c r="K765" s="121" t="s">
        <v>1923</v>
      </c>
      <c r="L765" s="87">
        <v>19162</v>
      </c>
      <c r="M765" s="72">
        <v>1957483</v>
      </c>
      <c r="N765" s="66">
        <f t="shared" si="93"/>
        <v>0</v>
      </c>
      <c r="O765" s="137">
        <v>45322</v>
      </c>
      <c r="P765" s="72">
        <f t="shared" si="94"/>
        <v>0</v>
      </c>
      <c r="Q765" s="72">
        <f t="shared" si="95"/>
        <v>1957483</v>
      </c>
      <c r="R765" s="129">
        <f t="shared" si="96"/>
        <v>1957483</v>
      </c>
      <c r="S765" s="204" t="e">
        <f t="shared" si="97"/>
        <v>#REF!</v>
      </c>
      <c r="T765" s="125"/>
      <c r="U765" s="126">
        <f t="shared" si="86"/>
        <v>-31</v>
      </c>
      <c r="V765" s="127">
        <f t="shared" si="74"/>
        <v>45291</v>
      </c>
      <c r="W765" s="128">
        <f>VLOOKUP(V765,IPC!$B$9:$D$855,3,2)</f>
        <v>137.72</v>
      </c>
      <c r="X765" s="128">
        <f>VLOOKUP(O765,IPC!$B$9:$D$855,3,1)</f>
        <v>138.97999999999999</v>
      </c>
      <c r="Z765" s="67" t="s">
        <v>1998</v>
      </c>
    </row>
    <row r="766" spans="1:26" s="67" customFormat="1" ht="26.4" x14ac:dyDescent="0.25">
      <c r="A766" s="67" t="s">
        <v>76</v>
      </c>
      <c r="B766" s="134" t="s">
        <v>2237</v>
      </c>
      <c r="C766" s="224">
        <v>57</v>
      </c>
      <c r="D766" s="296" t="s">
        <v>489</v>
      </c>
      <c r="E766" s="288">
        <v>800227279</v>
      </c>
      <c r="F766" s="83" t="s">
        <v>552</v>
      </c>
      <c r="G766" s="121" t="s">
        <v>239</v>
      </c>
      <c r="H766" s="121" t="s">
        <v>616</v>
      </c>
      <c r="I766" s="69" t="s">
        <v>248</v>
      </c>
      <c r="J766" s="77" t="s">
        <v>217</v>
      </c>
      <c r="K766" s="121" t="s">
        <v>1924</v>
      </c>
      <c r="L766" s="87">
        <v>19203</v>
      </c>
      <c r="M766" s="72">
        <v>963710</v>
      </c>
      <c r="N766" s="66">
        <f t="shared" si="93"/>
        <v>0</v>
      </c>
      <c r="O766" s="137">
        <v>45324</v>
      </c>
      <c r="P766" s="72">
        <f t="shared" si="94"/>
        <v>0</v>
      </c>
      <c r="Q766" s="72">
        <f t="shared" si="95"/>
        <v>963710</v>
      </c>
      <c r="R766" s="129">
        <f t="shared" si="96"/>
        <v>963710</v>
      </c>
      <c r="S766" s="204" t="e">
        <f t="shared" si="97"/>
        <v>#REF!</v>
      </c>
      <c r="T766" s="125"/>
      <c r="U766" s="126">
        <f t="shared" si="86"/>
        <v>-33</v>
      </c>
      <c r="V766" s="127">
        <f t="shared" si="74"/>
        <v>45291</v>
      </c>
      <c r="W766" s="128">
        <f>VLOOKUP(V766,IPC!$B$9:$D$855,3,2)</f>
        <v>137.72</v>
      </c>
      <c r="X766" s="128">
        <f>VLOOKUP(O766,IPC!$B$9:$D$855,3,1)</f>
        <v>140.49</v>
      </c>
      <c r="Z766" s="67" t="s">
        <v>2205</v>
      </c>
    </row>
    <row r="767" spans="1:26" s="67" customFormat="1" ht="26.4" x14ac:dyDescent="0.25">
      <c r="A767" s="67" t="s">
        <v>76</v>
      </c>
      <c r="B767" s="134" t="s">
        <v>2237</v>
      </c>
      <c r="C767" s="224">
        <v>57</v>
      </c>
      <c r="D767" s="296" t="s">
        <v>489</v>
      </c>
      <c r="E767" s="288">
        <v>800227279</v>
      </c>
      <c r="F767" s="83" t="s">
        <v>552</v>
      </c>
      <c r="G767" s="121" t="s">
        <v>239</v>
      </c>
      <c r="H767" s="121" t="s">
        <v>616</v>
      </c>
      <c r="I767" s="69" t="s">
        <v>248</v>
      </c>
      <c r="J767" s="77" t="s">
        <v>217</v>
      </c>
      <c r="K767" s="121" t="s">
        <v>1925</v>
      </c>
      <c r="L767" s="87">
        <v>19252</v>
      </c>
      <c r="M767" s="72">
        <v>314600</v>
      </c>
      <c r="N767" s="66">
        <f t="shared" si="93"/>
        <v>0</v>
      </c>
      <c r="O767" s="137">
        <v>45328</v>
      </c>
      <c r="P767" s="72">
        <f t="shared" si="94"/>
        <v>0</v>
      </c>
      <c r="Q767" s="72">
        <f t="shared" si="95"/>
        <v>314600</v>
      </c>
      <c r="R767" s="129">
        <f t="shared" si="96"/>
        <v>314600</v>
      </c>
      <c r="S767" s="204" t="e">
        <f t="shared" si="97"/>
        <v>#REF!</v>
      </c>
      <c r="T767" s="125"/>
      <c r="U767" s="126">
        <f t="shared" si="86"/>
        <v>-37</v>
      </c>
      <c r="V767" s="127">
        <f t="shared" ref="V767:V830" si="98">+$U$7</f>
        <v>45291</v>
      </c>
      <c r="W767" s="128">
        <f>VLOOKUP(V767,IPC!$B$9:$D$855,3,2)</f>
        <v>137.72</v>
      </c>
      <c r="X767" s="128">
        <f>VLOOKUP(O767,IPC!$B$9:$D$855,3,1)</f>
        <v>140.49</v>
      </c>
      <c r="Z767" s="67" t="s">
        <v>2150</v>
      </c>
    </row>
    <row r="768" spans="1:26" s="67" customFormat="1" ht="26.4" x14ac:dyDescent="0.25">
      <c r="A768" s="67" t="s">
        <v>76</v>
      </c>
      <c r="B768" s="134" t="s">
        <v>2237</v>
      </c>
      <c r="C768" s="224">
        <v>57</v>
      </c>
      <c r="D768" s="296" t="s">
        <v>489</v>
      </c>
      <c r="E768" s="288">
        <v>800227279</v>
      </c>
      <c r="F768" s="83" t="s">
        <v>552</v>
      </c>
      <c r="G768" s="121" t="s">
        <v>239</v>
      </c>
      <c r="H768" s="121" t="s">
        <v>616</v>
      </c>
      <c r="I768" s="69" t="s">
        <v>248</v>
      </c>
      <c r="J768" s="77" t="s">
        <v>217</v>
      </c>
      <c r="K768" s="121" t="s">
        <v>1926</v>
      </c>
      <c r="L768" s="87">
        <v>19308</v>
      </c>
      <c r="M768" s="72">
        <v>748000</v>
      </c>
      <c r="N768" s="66">
        <f t="shared" si="93"/>
        <v>0</v>
      </c>
      <c r="O768" s="137">
        <v>45330</v>
      </c>
      <c r="P768" s="72">
        <f t="shared" si="94"/>
        <v>0</v>
      </c>
      <c r="Q768" s="72">
        <f t="shared" si="95"/>
        <v>748000</v>
      </c>
      <c r="R768" s="129">
        <f t="shared" si="96"/>
        <v>748000</v>
      </c>
      <c r="S768" s="204" t="e">
        <f t="shared" si="97"/>
        <v>#REF!</v>
      </c>
      <c r="T768" s="125"/>
      <c r="U768" s="126">
        <f t="shared" si="86"/>
        <v>-39</v>
      </c>
      <c r="V768" s="127">
        <f t="shared" si="98"/>
        <v>45291</v>
      </c>
      <c r="W768" s="128">
        <f>VLOOKUP(V768,IPC!$B$9:$D$855,3,2)</f>
        <v>137.72</v>
      </c>
      <c r="X768" s="128">
        <f>VLOOKUP(O768,IPC!$B$9:$D$855,3,1)</f>
        <v>140.49</v>
      </c>
      <c r="Z768" s="67" t="s">
        <v>2151</v>
      </c>
    </row>
    <row r="769" spans="1:26" s="67" customFormat="1" ht="26.4" x14ac:dyDescent="0.25">
      <c r="A769" s="67" t="s">
        <v>76</v>
      </c>
      <c r="B769" s="134" t="s">
        <v>2237</v>
      </c>
      <c r="C769" s="224">
        <v>57</v>
      </c>
      <c r="D769" s="296" t="s">
        <v>489</v>
      </c>
      <c r="E769" s="288">
        <v>800227279</v>
      </c>
      <c r="F769" s="83" t="s">
        <v>552</v>
      </c>
      <c r="G769" s="121" t="s">
        <v>239</v>
      </c>
      <c r="H769" s="121" t="s">
        <v>616</v>
      </c>
      <c r="I769" s="69" t="s">
        <v>248</v>
      </c>
      <c r="J769" s="77" t="s">
        <v>217</v>
      </c>
      <c r="K769" s="121" t="s">
        <v>1927</v>
      </c>
      <c r="L769" s="87">
        <v>19398</v>
      </c>
      <c r="M769" s="72">
        <v>3089280</v>
      </c>
      <c r="N769" s="66">
        <f t="shared" si="93"/>
        <v>0</v>
      </c>
      <c r="O769" s="137">
        <v>45338</v>
      </c>
      <c r="P769" s="72">
        <f t="shared" si="94"/>
        <v>0</v>
      </c>
      <c r="Q769" s="72">
        <f t="shared" si="95"/>
        <v>3089280</v>
      </c>
      <c r="R769" s="129">
        <f t="shared" si="96"/>
        <v>3089280</v>
      </c>
      <c r="S769" s="204" t="e">
        <f t="shared" si="97"/>
        <v>#REF!</v>
      </c>
      <c r="T769" s="125"/>
      <c r="U769" s="126">
        <f t="shared" si="86"/>
        <v>-47</v>
      </c>
      <c r="V769" s="127">
        <f t="shared" si="98"/>
        <v>45291</v>
      </c>
      <c r="W769" s="128">
        <f>VLOOKUP(V769,IPC!$B$9:$D$855,3,2)</f>
        <v>137.72</v>
      </c>
      <c r="X769" s="128">
        <f>VLOOKUP(O769,IPC!$B$9:$D$855,3,1)</f>
        <v>140.49</v>
      </c>
      <c r="Z769" s="67" t="s">
        <v>2153</v>
      </c>
    </row>
    <row r="770" spans="1:26" s="67" customFormat="1" ht="26.4" x14ac:dyDescent="0.25">
      <c r="A770" s="67" t="s">
        <v>76</v>
      </c>
      <c r="B770" s="134" t="s">
        <v>2237</v>
      </c>
      <c r="C770" s="224">
        <v>57</v>
      </c>
      <c r="D770" s="296" t="s">
        <v>489</v>
      </c>
      <c r="E770" s="288">
        <v>800227279</v>
      </c>
      <c r="F770" s="83" t="s">
        <v>552</v>
      </c>
      <c r="G770" s="121" t="s">
        <v>239</v>
      </c>
      <c r="H770" s="121" t="s">
        <v>616</v>
      </c>
      <c r="I770" s="69" t="s">
        <v>248</v>
      </c>
      <c r="J770" s="77" t="s">
        <v>217</v>
      </c>
      <c r="K770" s="121" t="s">
        <v>1928</v>
      </c>
      <c r="L770" s="87">
        <v>19587</v>
      </c>
      <c r="M770" s="72">
        <v>1688484.6</v>
      </c>
      <c r="N770" s="66">
        <f t="shared" si="93"/>
        <v>0</v>
      </c>
      <c r="O770" s="137">
        <v>45347</v>
      </c>
      <c r="P770" s="72">
        <f t="shared" si="94"/>
        <v>0</v>
      </c>
      <c r="Q770" s="72">
        <f t="shared" si="95"/>
        <v>1688484.6</v>
      </c>
      <c r="R770" s="129">
        <f t="shared" si="96"/>
        <v>1688484.6</v>
      </c>
      <c r="S770" s="204" t="e">
        <f t="shared" si="97"/>
        <v>#REF!</v>
      </c>
      <c r="T770" s="125"/>
      <c r="U770" s="126">
        <f t="shared" si="86"/>
        <v>-56</v>
      </c>
      <c r="V770" s="127">
        <f t="shared" si="98"/>
        <v>45291</v>
      </c>
      <c r="W770" s="128">
        <f>VLOOKUP(V770,IPC!$B$9:$D$855,3,2)</f>
        <v>137.72</v>
      </c>
      <c r="X770" s="128">
        <f>VLOOKUP(O770,IPC!$B$9:$D$855,3,1)</f>
        <v>140.49</v>
      </c>
      <c r="Z770" s="67" t="s">
        <v>2155</v>
      </c>
    </row>
    <row r="771" spans="1:26" s="67" customFormat="1" ht="26.4" x14ac:dyDescent="0.25">
      <c r="A771" s="67" t="s">
        <v>76</v>
      </c>
      <c r="B771" s="134" t="s">
        <v>2237</v>
      </c>
      <c r="C771" s="224">
        <v>57</v>
      </c>
      <c r="D771" s="296" t="s">
        <v>489</v>
      </c>
      <c r="E771" s="288">
        <v>800227279</v>
      </c>
      <c r="F771" s="83" t="s">
        <v>552</v>
      </c>
      <c r="G771" s="121" t="s">
        <v>239</v>
      </c>
      <c r="H771" s="121" t="s">
        <v>616</v>
      </c>
      <c r="I771" s="69" t="s">
        <v>248</v>
      </c>
      <c r="J771" s="77" t="s">
        <v>217</v>
      </c>
      <c r="K771" s="121" t="s">
        <v>1929</v>
      </c>
      <c r="L771" s="87">
        <v>19657</v>
      </c>
      <c r="M771" s="72">
        <v>2082253.34</v>
      </c>
      <c r="N771" s="66">
        <f t="shared" si="93"/>
        <v>0</v>
      </c>
      <c r="O771" s="137">
        <v>45351</v>
      </c>
      <c r="P771" s="72">
        <f t="shared" si="94"/>
        <v>0</v>
      </c>
      <c r="Q771" s="72">
        <f t="shared" si="95"/>
        <v>2082253.34</v>
      </c>
      <c r="R771" s="129">
        <f t="shared" si="96"/>
        <v>2082253.34</v>
      </c>
      <c r="S771" s="204" t="e">
        <f t="shared" si="97"/>
        <v>#REF!</v>
      </c>
      <c r="T771" s="125"/>
      <c r="U771" s="126">
        <f t="shared" si="86"/>
        <v>-60</v>
      </c>
      <c r="V771" s="127">
        <f t="shared" si="98"/>
        <v>45291</v>
      </c>
      <c r="W771" s="128">
        <f>VLOOKUP(V771,IPC!$B$9:$D$855,3,2)</f>
        <v>137.72</v>
      </c>
      <c r="X771" s="128">
        <f>VLOOKUP(O771,IPC!$B$9:$D$855,3,1)</f>
        <v>140.49</v>
      </c>
      <c r="Z771" s="67" t="s">
        <v>2206</v>
      </c>
    </row>
    <row r="772" spans="1:26" s="67" customFormat="1" ht="26.4" x14ac:dyDescent="0.25">
      <c r="A772" s="67" t="s">
        <v>76</v>
      </c>
      <c r="B772" s="134" t="s">
        <v>2237</v>
      </c>
      <c r="C772" s="224">
        <v>57</v>
      </c>
      <c r="D772" s="296" t="s">
        <v>489</v>
      </c>
      <c r="E772" s="288">
        <v>800227279</v>
      </c>
      <c r="F772" s="83" t="s">
        <v>552</v>
      </c>
      <c r="G772" s="121" t="s">
        <v>239</v>
      </c>
      <c r="H772" s="121" t="s">
        <v>616</v>
      </c>
      <c r="I772" s="69" t="s">
        <v>248</v>
      </c>
      <c r="J772" s="77" t="s">
        <v>217</v>
      </c>
      <c r="K772" s="121" t="s">
        <v>1930</v>
      </c>
      <c r="L772" s="87">
        <v>19658</v>
      </c>
      <c r="M772" s="72">
        <v>44440</v>
      </c>
      <c r="N772" s="66">
        <f t="shared" si="93"/>
        <v>0</v>
      </c>
      <c r="O772" s="137">
        <v>45351</v>
      </c>
      <c r="P772" s="72">
        <f t="shared" si="94"/>
        <v>0</v>
      </c>
      <c r="Q772" s="72">
        <f t="shared" si="95"/>
        <v>44440</v>
      </c>
      <c r="R772" s="129">
        <f t="shared" si="96"/>
        <v>44440</v>
      </c>
      <c r="S772" s="204" t="e">
        <f t="shared" si="97"/>
        <v>#REF!</v>
      </c>
      <c r="T772" s="125"/>
      <c r="U772" s="126">
        <f t="shared" si="86"/>
        <v>-60</v>
      </c>
      <c r="V772" s="127">
        <f t="shared" si="98"/>
        <v>45291</v>
      </c>
      <c r="W772" s="128">
        <f>VLOOKUP(V772,IPC!$B$9:$D$855,3,2)</f>
        <v>137.72</v>
      </c>
      <c r="X772" s="128">
        <f>VLOOKUP(O772,IPC!$B$9:$D$855,3,1)</f>
        <v>140.49</v>
      </c>
      <c r="Z772" s="67" t="s">
        <v>2206</v>
      </c>
    </row>
    <row r="773" spans="1:26" s="67" customFormat="1" ht="26.4" x14ac:dyDescent="0.25">
      <c r="A773" s="67" t="s">
        <v>76</v>
      </c>
      <c r="B773" s="134" t="s">
        <v>2237</v>
      </c>
      <c r="C773" s="224">
        <v>57</v>
      </c>
      <c r="D773" s="296" t="s">
        <v>489</v>
      </c>
      <c r="E773" s="288">
        <v>800227279</v>
      </c>
      <c r="F773" s="83" t="s">
        <v>552</v>
      </c>
      <c r="G773" s="121" t="s">
        <v>239</v>
      </c>
      <c r="H773" s="121" t="s">
        <v>616</v>
      </c>
      <c r="I773" s="69" t="s">
        <v>248</v>
      </c>
      <c r="J773" s="77" t="s">
        <v>217</v>
      </c>
      <c r="K773" s="121" t="s">
        <v>1931</v>
      </c>
      <c r="L773" s="87">
        <v>19730</v>
      </c>
      <c r="M773" s="72">
        <v>66660</v>
      </c>
      <c r="N773" s="66">
        <f t="shared" si="93"/>
        <v>0</v>
      </c>
      <c r="O773" s="137">
        <v>45356</v>
      </c>
      <c r="P773" s="72">
        <f t="shared" si="94"/>
        <v>0</v>
      </c>
      <c r="Q773" s="72">
        <f t="shared" si="95"/>
        <v>66660</v>
      </c>
      <c r="R773" s="129">
        <f t="shared" si="96"/>
        <v>66660</v>
      </c>
      <c r="S773" s="204" t="e">
        <f t="shared" si="97"/>
        <v>#REF!</v>
      </c>
      <c r="T773" s="125"/>
      <c r="U773" s="126">
        <f t="shared" si="86"/>
        <v>-65</v>
      </c>
      <c r="V773" s="127">
        <f t="shared" si="98"/>
        <v>45291</v>
      </c>
      <c r="W773" s="128">
        <f>VLOOKUP(V773,IPC!$B$9:$D$855,3,2)</f>
        <v>137.72</v>
      </c>
      <c r="X773" s="128">
        <f>VLOOKUP(O773,IPC!$B$9:$D$855,3,1)</f>
        <v>141.47999999999999</v>
      </c>
      <c r="Z773" s="67" t="s">
        <v>2158</v>
      </c>
    </row>
    <row r="774" spans="1:26" s="67" customFormat="1" ht="26.4" x14ac:dyDescent="0.25">
      <c r="A774" s="67" t="s">
        <v>76</v>
      </c>
      <c r="B774" s="134" t="s">
        <v>2237</v>
      </c>
      <c r="C774" s="224">
        <v>57</v>
      </c>
      <c r="D774" s="296" t="s">
        <v>489</v>
      </c>
      <c r="E774" s="288">
        <v>800227279</v>
      </c>
      <c r="F774" s="83" t="s">
        <v>552</v>
      </c>
      <c r="G774" s="121" t="s">
        <v>239</v>
      </c>
      <c r="H774" s="121" t="s">
        <v>616</v>
      </c>
      <c r="I774" s="69" t="s">
        <v>248</v>
      </c>
      <c r="J774" s="77" t="s">
        <v>217</v>
      </c>
      <c r="K774" s="121" t="s">
        <v>1932</v>
      </c>
      <c r="L774" s="87">
        <v>19731</v>
      </c>
      <c r="M774" s="72">
        <v>4344719.03</v>
      </c>
      <c r="N774" s="66">
        <f t="shared" si="93"/>
        <v>0</v>
      </c>
      <c r="O774" s="137">
        <v>45362</v>
      </c>
      <c r="P774" s="72">
        <f t="shared" si="94"/>
        <v>0</v>
      </c>
      <c r="Q774" s="72">
        <f t="shared" si="95"/>
        <v>4344719.03</v>
      </c>
      <c r="R774" s="129">
        <f t="shared" si="96"/>
        <v>4344719.03</v>
      </c>
      <c r="S774" s="204" t="e">
        <f t="shared" si="97"/>
        <v>#REF!</v>
      </c>
      <c r="T774" s="125"/>
      <c r="U774" s="126">
        <f t="shared" si="86"/>
        <v>-71</v>
      </c>
      <c r="V774" s="127">
        <f t="shared" si="98"/>
        <v>45291</v>
      </c>
      <c r="W774" s="128">
        <f>VLOOKUP(V774,IPC!$B$9:$D$855,3,2)</f>
        <v>137.72</v>
      </c>
      <c r="X774" s="128">
        <f>VLOOKUP(O774,IPC!$B$9:$D$855,3,1)</f>
        <v>141.47999999999999</v>
      </c>
      <c r="Z774" s="67" t="s">
        <v>2207</v>
      </c>
    </row>
    <row r="775" spans="1:26" s="67" customFormat="1" ht="26.4" x14ac:dyDescent="0.25">
      <c r="A775" s="67" t="s">
        <v>76</v>
      </c>
      <c r="B775" s="134" t="s">
        <v>2237</v>
      </c>
      <c r="C775" s="224">
        <v>57</v>
      </c>
      <c r="D775" s="296" t="s">
        <v>489</v>
      </c>
      <c r="E775" s="288">
        <v>800227279</v>
      </c>
      <c r="F775" s="83" t="s">
        <v>552</v>
      </c>
      <c r="G775" s="121" t="s">
        <v>239</v>
      </c>
      <c r="H775" s="121" t="s">
        <v>616</v>
      </c>
      <c r="I775" s="69" t="s">
        <v>248</v>
      </c>
      <c r="J775" s="77" t="s">
        <v>217</v>
      </c>
      <c r="K775" s="121" t="s">
        <v>1933</v>
      </c>
      <c r="L775" s="87">
        <v>19842</v>
      </c>
      <c r="M775" s="72">
        <v>1637937.18</v>
      </c>
      <c r="N775" s="66">
        <f t="shared" si="93"/>
        <v>0</v>
      </c>
      <c r="O775" s="137">
        <v>45362</v>
      </c>
      <c r="P775" s="72">
        <f t="shared" si="94"/>
        <v>0</v>
      </c>
      <c r="Q775" s="72">
        <f t="shared" si="95"/>
        <v>1637937.18</v>
      </c>
      <c r="R775" s="129">
        <f t="shared" si="96"/>
        <v>1637937.18</v>
      </c>
      <c r="S775" s="204" t="e">
        <f t="shared" si="97"/>
        <v>#REF!</v>
      </c>
      <c r="T775" s="125"/>
      <c r="U775" s="126">
        <f t="shared" si="86"/>
        <v>-71</v>
      </c>
      <c r="V775" s="127">
        <f t="shared" si="98"/>
        <v>45291</v>
      </c>
      <c r="W775" s="128">
        <f>VLOOKUP(V775,IPC!$B$9:$D$855,3,2)</f>
        <v>137.72</v>
      </c>
      <c r="X775" s="128">
        <f>VLOOKUP(O775,IPC!$B$9:$D$855,3,1)</f>
        <v>141.47999999999999</v>
      </c>
      <c r="Z775" s="67" t="s">
        <v>2207</v>
      </c>
    </row>
    <row r="776" spans="1:26" s="67" customFormat="1" ht="26.4" x14ac:dyDescent="0.25">
      <c r="A776" s="67" t="s">
        <v>76</v>
      </c>
      <c r="B776" s="134" t="s">
        <v>2237</v>
      </c>
      <c r="C776" s="224">
        <v>57</v>
      </c>
      <c r="D776" s="296" t="s">
        <v>489</v>
      </c>
      <c r="E776" s="288">
        <v>800227279</v>
      </c>
      <c r="F776" s="83" t="s">
        <v>552</v>
      </c>
      <c r="G776" s="121" t="s">
        <v>239</v>
      </c>
      <c r="H776" s="121" t="s">
        <v>616</v>
      </c>
      <c r="I776" s="69" t="s">
        <v>248</v>
      </c>
      <c r="J776" s="77" t="s">
        <v>217</v>
      </c>
      <c r="K776" s="121" t="s">
        <v>1934</v>
      </c>
      <c r="L776" s="87">
        <v>19843</v>
      </c>
      <c r="M776" s="72">
        <v>979000</v>
      </c>
      <c r="N776" s="66">
        <f t="shared" si="93"/>
        <v>0</v>
      </c>
      <c r="O776" s="137">
        <v>45356</v>
      </c>
      <c r="P776" s="72">
        <f t="shared" si="94"/>
        <v>0</v>
      </c>
      <c r="Q776" s="72">
        <f t="shared" si="95"/>
        <v>979000</v>
      </c>
      <c r="R776" s="129">
        <f t="shared" si="96"/>
        <v>979000</v>
      </c>
      <c r="S776" s="204" t="e">
        <f t="shared" si="97"/>
        <v>#REF!</v>
      </c>
      <c r="T776" s="125"/>
      <c r="U776" s="126">
        <f t="shared" si="86"/>
        <v>-65</v>
      </c>
      <c r="V776" s="127">
        <f t="shared" si="98"/>
        <v>45291</v>
      </c>
      <c r="W776" s="128">
        <f>VLOOKUP(V776,IPC!$B$9:$D$855,3,2)</f>
        <v>137.72</v>
      </c>
      <c r="X776" s="128">
        <f>VLOOKUP(O776,IPC!$B$9:$D$855,3,1)</f>
        <v>141.47999999999999</v>
      </c>
      <c r="Z776" s="67" t="s">
        <v>2158</v>
      </c>
    </row>
    <row r="777" spans="1:26" s="67" customFormat="1" ht="26.4" x14ac:dyDescent="0.25">
      <c r="A777" s="67" t="s">
        <v>76</v>
      </c>
      <c r="B777" s="134" t="s">
        <v>2237</v>
      </c>
      <c r="C777" s="224">
        <v>57</v>
      </c>
      <c r="D777" s="296" t="s">
        <v>489</v>
      </c>
      <c r="E777" s="288">
        <v>800227279</v>
      </c>
      <c r="F777" s="83" t="s">
        <v>552</v>
      </c>
      <c r="G777" s="121" t="s">
        <v>239</v>
      </c>
      <c r="H777" s="121" t="s">
        <v>616</v>
      </c>
      <c r="I777" s="69" t="s">
        <v>248</v>
      </c>
      <c r="J777" s="77" t="s">
        <v>217</v>
      </c>
      <c r="K777" s="121" t="s">
        <v>1935</v>
      </c>
      <c r="L777" s="87">
        <v>19884</v>
      </c>
      <c r="M777" s="72">
        <v>3392661.18</v>
      </c>
      <c r="N777" s="66">
        <f t="shared" si="93"/>
        <v>0</v>
      </c>
      <c r="O777" s="137">
        <v>45364</v>
      </c>
      <c r="P777" s="72">
        <f t="shared" si="94"/>
        <v>0</v>
      </c>
      <c r="Q777" s="72">
        <f t="shared" si="95"/>
        <v>3392661.18</v>
      </c>
      <c r="R777" s="129">
        <f t="shared" si="96"/>
        <v>3392661.18</v>
      </c>
      <c r="S777" s="204" t="e">
        <f t="shared" si="97"/>
        <v>#REF!</v>
      </c>
      <c r="T777" s="125"/>
      <c r="U777" s="126">
        <f t="shared" si="86"/>
        <v>-73</v>
      </c>
      <c r="V777" s="127">
        <f t="shared" si="98"/>
        <v>45291</v>
      </c>
      <c r="W777" s="128">
        <f>VLOOKUP(V777,IPC!$B$9:$D$855,3,2)</f>
        <v>137.72</v>
      </c>
      <c r="X777" s="128">
        <f>VLOOKUP(O777,IPC!$B$9:$D$855,3,1)</f>
        <v>141.47999999999999</v>
      </c>
      <c r="Z777" s="67" t="s">
        <v>2208</v>
      </c>
    </row>
    <row r="778" spans="1:26" s="67" customFormat="1" ht="26.4" x14ac:dyDescent="0.25">
      <c r="A778" s="67" t="s">
        <v>76</v>
      </c>
      <c r="B778" s="134" t="s">
        <v>2237</v>
      </c>
      <c r="C778" s="224">
        <v>57</v>
      </c>
      <c r="D778" s="296" t="s">
        <v>489</v>
      </c>
      <c r="E778" s="288">
        <v>800227279</v>
      </c>
      <c r="F778" s="83" t="s">
        <v>552</v>
      </c>
      <c r="G778" s="121" t="s">
        <v>239</v>
      </c>
      <c r="H778" s="121" t="s">
        <v>616</v>
      </c>
      <c r="I778" s="69" t="s">
        <v>248</v>
      </c>
      <c r="J778" s="77" t="s">
        <v>217</v>
      </c>
      <c r="K778" s="121" t="s">
        <v>1936</v>
      </c>
      <c r="L778" s="87">
        <v>20026</v>
      </c>
      <c r="M778" s="72">
        <v>290950</v>
      </c>
      <c r="N778" s="66">
        <f t="shared" si="93"/>
        <v>0</v>
      </c>
      <c r="O778" s="137">
        <v>45371</v>
      </c>
      <c r="P778" s="72">
        <f t="shared" si="94"/>
        <v>0</v>
      </c>
      <c r="Q778" s="72">
        <f t="shared" si="95"/>
        <v>290950</v>
      </c>
      <c r="R778" s="129">
        <f t="shared" si="96"/>
        <v>290950</v>
      </c>
      <c r="S778" s="204" t="e">
        <f t="shared" si="97"/>
        <v>#REF!</v>
      </c>
      <c r="T778" s="125"/>
      <c r="U778" s="126">
        <f t="shared" si="86"/>
        <v>-80</v>
      </c>
      <c r="V778" s="127">
        <f t="shared" si="98"/>
        <v>45291</v>
      </c>
      <c r="W778" s="128">
        <f>VLOOKUP(V778,IPC!$B$9:$D$855,3,2)</f>
        <v>137.72</v>
      </c>
      <c r="X778" s="128">
        <f>VLOOKUP(O778,IPC!$B$9:$D$855,3,1)</f>
        <v>141.47999999999999</v>
      </c>
      <c r="Z778" s="67" t="s">
        <v>2209</v>
      </c>
    </row>
    <row r="779" spans="1:26" s="67" customFormat="1" ht="26.4" x14ac:dyDescent="0.25">
      <c r="A779" s="67" t="s">
        <v>76</v>
      </c>
      <c r="B779" s="134" t="s">
        <v>2237</v>
      </c>
      <c r="C779" s="224">
        <v>57</v>
      </c>
      <c r="D779" s="296" t="s">
        <v>489</v>
      </c>
      <c r="E779" s="288">
        <v>800227279</v>
      </c>
      <c r="F779" s="83" t="s">
        <v>552</v>
      </c>
      <c r="G779" s="121" t="s">
        <v>239</v>
      </c>
      <c r="H779" s="121" t="s">
        <v>616</v>
      </c>
      <c r="I779" s="69" t="s">
        <v>248</v>
      </c>
      <c r="J779" s="77" t="s">
        <v>217</v>
      </c>
      <c r="K779" s="121" t="s">
        <v>1937</v>
      </c>
      <c r="L779" s="87">
        <v>20027</v>
      </c>
      <c r="M779" s="72">
        <v>11110</v>
      </c>
      <c r="N779" s="66">
        <f t="shared" si="93"/>
        <v>0</v>
      </c>
      <c r="O779" s="137">
        <v>45371</v>
      </c>
      <c r="P779" s="72">
        <f t="shared" si="94"/>
        <v>0</v>
      </c>
      <c r="Q779" s="72">
        <f t="shared" si="95"/>
        <v>11110</v>
      </c>
      <c r="R779" s="129">
        <f t="shared" si="96"/>
        <v>11110</v>
      </c>
      <c r="S779" s="204" t="e">
        <f t="shared" si="97"/>
        <v>#REF!</v>
      </c>
      <c r="T779" s="125"/>
      <c r="U779" s="126">
        <f t="shared" si="86"/>
        <v>-80</v>
      </c>
      <c r="V779" s="127">
        <f t="shared" si="98"/>
        <v>45291</v>
      </c>
      <c r="W779" s="128">
        <f>VLOOKUP(V779,IPC!$B$9:$D$855,3,2)</f>
        <v>137.72</v>
      </c>
      <c r="X779" s="128">
        <f>VLOOKUP(O779,IPC!$B$9:$D$855,3,1)</f>
        <v>141.47999999999999</v>
      </c>
      <c r="Z779" s="67" t="s">
        <v>2209</v>
      </c>
    </row>
    <row r="780" spans="1:26" s="67" customFormat="1" ht="26.4" x14ac:dyDescent="0.25">
      <c r="A780" s="67" t="s">
        <v>76</v>
      </c>
      <c r="B780" s="134" t="s">
        <v>2237</v>
      </c>
      <c r="C780" s="224">
        <v>57</v>
      </c>
      <c r="D780" s="296" t="s">
        <v>489</v>
      </c>
      <c r="E780" s="288">
        <v>800227279</v>
      </c>
      <c r="F780" s="83" t="s">
        <v>552</v>
      </c>
      <c r="G780" s="121" t="s">
        <v>239</v>
      </c>
      <c r="H780" s="121" t="s">
        <v>616</v>
      </c>
      <c r="I780" s="69" t="s">
        <v>248</v>
      </c>
      <c r="J780" s="77" t="s">
        <v>217</v>
      </c>
      <c r="K780" s="121" t="s">
        <v>1116</v>
      </c>
      <c r="L780" s="87">
        <v>2703</v>
      </c>
      <c r="M780" s="72">
        <v>105105</v>
      </c>
      <c r="N780" s="66">
        <f t="shared" si="93"/>
        <v>0</v>
      </c>
      <c r="O780" s="137">
        <v>46256</v>
      </c>
      <c r="P780" s="72">
        <f t="shared" si="94"/>
        <v>0</v>
      </c>
      <c r="Q780" s="72">
        <f t="shared" si="95"/>
        <v>105105</v>
      </c>
      <c r="R780" s="129">
        <f t="shared" si="96"/>
        <v>105105</v>
      </c>
      <c r="S780" s="204" t="e">
        <f t="shared" si="97"/>
        <v>#REF!</v>
      </c>
      <c r="T780" s="125"/>
      <c r="U780" s="126">
        <f t="shared" si="86"/>
        <v>-965</v>
      </c>
      <c r="V780" s="127">
        <f t="shared" si="98"/>
        <v>45291</v>
      </c>
      <c r="W780" s="128">
        <f>VLOOKUP(V780,IPC!$B$9:$D$855,3,2)</f>
        <v>137.72</v>
      </c>
      <c r="X780" s="128">
        <f>VLOOKUP(O780,IPC!$B$9:$D$855,3,1)</f>
        <v>141.47999999999999</v>
      </c>
      <c r="Z780" s="67" t="s">
        <v>2210</v>
      </c>
    </row>
    <row r="781" spans="1:26" s="67" customFormat="1" hidden="1" x14ac:dyDescent="0.25">
      <c r="A781" s="67" t="s">
        <v>76</v>
      </c>
      <c r="B781" s="134" t="s">
        <v>42</v>
      </c>
      <c r="C781" s="224">
        <v>58</v>
      </c>
      <c r="D781" s="296" t="s">
        <v>490</v>
      </c>
      <c r="E781" s="288">
        <v>900954399</v>
      </c>
      <c r="F781" s="83" t="s">
        <v>553</v>
      </c>
      <c r="G781" s="121" t="s">
        <v>634</v>
      </c>
      <c r="H781" s="121" t="s">
        <v>617</v>
      </c>
      <c r="I781" s="69" t="s">
        <v>248</v>
      </c>
      <c r="J781" s="77" t="s">
        <v>217</v>
      </c>
      <c r="K781" s="121" t="s">
        <v>1117</v>
      </c>
      <c r="L781" s="87">
        <v>2342</v>
      </c>
      <c r="M781" s="72">
        <v>702000</v>
      </c>
      <c r="N781" s="66">
        <f t="shared" si="93"/>
        <v>702000</v>
      </c>
      <c r="O781" s="137">
        <v>44943</v>
      </c>
      <c r="P781" s="72">
        <f t="shared" si="94"/>
        <v>753718</v>
      </c>
      <c r="Q781" s="72">
        <f t="shared" si="95"/>
        <v>753718</v>
      </c>
      <c r="R781" s="129">
        <f t="shared" si="96"/>
        <v>753718</v>
      </c>
      <c r="S781" s="204" t="e">
        <f t="shared" si="97"/>
        <v>#REF!</v>
      </c>
      <c r="T781" s="125"/>
      <c r="U781" s="126">
        <f t="shared" si="86"/>
        <v>348</v>
      </c>
      <c r="V781" s="127">
        <f t="shared" si="98"/>
        <v>45291</v>
      </c>
      <c r="W781" s="128">
        <f>VLOOKUP(V781,IPC!$B$9:$D$855,3,2)</f>
        <v>137.72</v>
      </c>
      <c r="X781" s="128">
        <f>VLOOKUP(O781,IPC!$B$9:$D$855,3,1)</f>
        <v>128.27000000000001</v>
      </c>
      <c r="Z781" s="67" t="s">
        <v>2088</v>
      </c>
    </row>
    <row r="782" spans="1:26" s="67" customFormat="1" hidden="1" x14ac:dyDescent="0.25">
      <c r="A782" s="67" t="s">
        <v>76</v>
      </c>
      <c r="B782" s="134" t="s">
        <v>42</v>
      </c>
      <c r="C782" s="224">
        <v>58</v>
      </c>
      <c r="D782" s="296" t="s">
        <v>490</v>
      </c>
      <c r="E782" s="288">
        <v>900954399</v>
      </c>
      <c r="F782" s="83" t="s">
        <v>553</v>
      </c>
      <c r="G782" s="121" t="s">
        <v>634</v>
      </c>
      <c r="H782" s="121" t="s">
        <v>617</v>
      </c>
      <c r="I782" s="69" t="s">
        <v>248</v>
      </c>
      <c r="J782" s="77" t="s">
        <v>217</v>
      </c>
      <c r="K782" s="121" t="s">
        <v>1118</v>
      </c>
      <c r="L782" s="87">
        <v>2429</v>
      </c>
      <c r="M782" s="72">
        <v>4204317</v>
      </c>
      <c r="N782" s="66">
        <f t="shared" si="93"/>
        <v>4204317</v>
      </c>
      <c r="O782" s="137">
        <v>44973</v>
      </c>
      <c r="P782" s="72">
        <f t="shared" si="94"/>
        <v>4440326</v>
      </c>
      <c r="Q782" s="72">
        <f t="shared" si="95"/>
        <v>4440326</v>
      </c>
      <c r="R782" s="129">
        <f t="shared" si="96"/>
        <v>4440326</v>
      </c>
      <c r="S782" s="204" t="e">
        <f t="shared" si="97"/>
        <v>#REF!</v>
      </c>
      <c r="T782" s="125"/>
      <c r="U782" s="126">
        <f t="shared" si="86"/>
        <v>318</v>
      </c>
      <c r="V782" s="127">
        <f t="shared" si="98"/>
        <v>45291</v>
      </c>
      <c r="W782" s="128">
        <f>VLOOKUP(V782,IPC!$B$9:$D$855,3,2)</f>
        <v>137.72</v>
      </c>
      <c r="X782" s="128">
        <f>VLOOKUP(O782,IPC!$B$9:$D$855,3,1)</f>
        <v>130.4</v>
      </c>
      <c r="Z782" s="67" t="s">
        <v>1658</v>
      </c>
    </row>
    <row r="783" spans="1:26" s="67" customFormat="1" hidden="1" x14ac:dyDescent="0.25">
      <c r="A783" s="67" t="s">
        <v>76</v>
      </c>
      <c r="B783" s="134" t="s">
        <v>42</v>
      </c>
      <c r="C783" s="224">
        <v>59</v>
      </c>
      <c r="D783" s="296" t="s">
        <v>491</v>
      </c>
      <c r="E783" s="288">
        <v>830007935</v>
      </c>
      <c r="F783" s="83" t="s">
        <v>554</v>
      </c>
      <c r="G783" s="121" t="s">
        <v>108</v>
      </c>
      <c r="H783" s="121" t="s">
        <v>618</v>
      </c>
      <c r="I783" s="69" t="s">
        <v>248</v>
      </c>
      <c r="J783" s="77" t="s">
        <v>217</v>
      </c>
      <c r="K783" s="121" t="s">
        <v>1119</v>
      </c>
      <c r="L783" s="87">
        <v>3581</v>
      </c>
      <c r="M783" s="72">
        <v>10225600.050000001</v>
      </c>
      <c r="N783" s="66">
        <f t="shared" si="93"/>
        <v>10225600.050000001</v>
      </c>
      <c r="O783" s="137">
        <v>44761</v>
      </c>
      <c r="P783" s="72">
        <f t="shared" si="94"/>
        <v>11709235</v>
      </c>
      <c r="Q783" s="72">
        <f t="shared" si="95"/>
        <v>11709235</v>
      </c>
      <c r="R783" s="129">
        <f t="shared" si="96"/>
        <v>11709235</v>
      </c>
      <c r="S783" s="204" t="e">
        <f t="shared" si="97"/>
        <v>#REF!</v>
      </c>
      <c r="T783" s="125"/>
      <c r="U783" s="126">
        <f t="shared" si="86"/>
        <v>530</v>
      </c>
      <c r="V783" s="127">
        <f t="shared" si="98"/>
        <v>45291</v>
      </c>
      <c r="W783" s="128">
        <f>VLOOKUP(V783,IPC!$B$9:$D$855,3,2)</f>
        <v>137.72</v>
      </c>
      <c r="X783" s="128">
        <f>VLOOKUP(O783,IPC!$B$9:$D$855,3,1)</f>
        <v>120.27</v>
      </c>
      <c r="Z783" s="67" t="s">
        <v>2211</v>
      </c>
    </row>
    <row r="784" spans="1:26" s="67" customFormat="1" hidden="1" x14ac:dyDescent="0.25">
      <c r="A784" s="67" t="s">
        <v>76</v>
      </c>
      <c r="B784" s="134" t="s">
        <v>42</v>
      </c>
      <c r="C784" s="224">
        <v>59</v>
      </c>
      <c r="D784" s="296" t="s">
        <v>491</v>
      </c>
      <c r="E784" s="288">
        <v>830007935</v>
      </c>
      <c r="F784" s="83" t="s">
        <v>554</v>
      </c>
      <c r="G784" s="121" t="s">
        <v>108</v>
      </c>
      <c r="H784" s="121" t="s">
        <v>618</v>
      </c>
      <c r="I784" s="69" t="s">
        <v>248</v>
      </c>
      <c r="J784" s="77" t="s">
        <v>217</v>
      </c>
      <c r="K784" s="121" t="s">
        <v>1120</v>
      </c>
      <c r="L784" s="87">
        <v>3600</v>
      </c>
      <c r="M784" s="72">
        <v>10737716.92</v>
      </c>
      <c r="N784" s="66">
        <f t="shared" si="93"/>
        <v>10737716.92</v>
      </c>
      <c r="O784" s="137">
        <v>44773</v>
      </c>
      <c r="P784" s="72">
        <f t="shared" si="94"/>
        <v>12295655</v>
      </c>
      <c r="Q784" s="72">
        <f t="shared" si="95"/>
        <v>12295655</v>
      </c>
      <c r="R784" s="129">
        <f t="shared" si="96"/>
        <v>12295655</v>
      </c>
      <c r="S784" s="204" t="e">
        <f t="shared" si="97"/>
        <v>#REF!</v>
      </c>
      <c r="T784" s="125"/>
      <c r="U784" s="126">
        <f t="shared" si="86"/>
        <v>518</v>
      </c>
      <c r="V784" s="127">
        <f t="shared" si="98"/>
        <v>45291</v>
      </c>
      <c r="W784" s="128">
        <f>VLOOKUP(V784,IPC!$B$9:$D$855,3,2)</f>
        <v>137.72</v>
      </c>
      <c r="X784" s="128">
        <f>VLOOKUP(O784,IPC!$B$9:$D$855,3,1)</f>
        <v>120.27</v>
      </c>
      <c r="Z784" s="67" t="s">
        <v>2048</v>
      </c>
    </row>
    <row r="785" spans="1:26" s="67" customFormat="1" hidden="1" x14ac:dyDescent="0.25">
      <c r="A785" s="67" t="s">
        <v>76</v>
      </c>
      <c r="B785" s="134" t="s">
        <v>42</v>
      </c>
      <c r="C785" s="224">
        <v>59</v>
      </c>
      <c r="D785" s="296" t="s">
        <v>491</v>
      </c>
      <c r="E785" s="288">
        <v>830007935</v>
      </c>
      <c r="F785" s="83" t="s">
        <v>554</v>
      </c>
      <c r="G785" s="121" t="s">
        <v>108</v>
      </c>
      <c r="H785" s="121" t="s">
        <v>618</v>
      </c>
      <c r="I785" s="69" t="s">
        <v>248</v>
      </c>
      <c r="J785" s="77" t="s">
        <v>217</v>
      </c>
      <c r="K785" s="121" t="s">
        <v>1121</v>
      </c>
      <c r="L785" s="87">
        <v>3624</v>
      </c>
      <c r="M785" s="72">
        <v>994858.79</v>
      </c>
      <c r="N785" s="66">
        <f t="shared" si="93"/>
        <v>994858.79</v>
      </c>
      <c r="O785" s="137">
        <v>44782</v>
      </c>
      <c r="P785" s="72">
        <f t="shared" si="94"/>
        <v>1127670</v>
      </c>
      <c r="Q785" s="72">
        <f t="shared" si="95"/>
        <v>1127670</v>
      </c>
      <c r="R785" s="129">
        <f t="shared" si="96"/>
        <v>1127670</v>
      </c>
      <c r="S785" s="204" t="e">
        <f t="shared" si="97"/>
        <v>#REF!</v>
      </c>
      <c r="T785" s="125"/>
      <c r="U785" s="126">
        <f t="shared" si="86"/>
        <v>509</v>
      </c>
      <c r="V785" s="127">
        <f t="shared" si="98"/>
        <v>45291</v>
      </c>
      <c r="W785" s="128">
        <f>VLOOKUP(V785,IPC!$B$9:$D$855,3,2)</f>
        <v>137.72</v>
      </c>
      <c r="X785" s="128">
        <f>VLOOKUP(O785,IPC!$B$9:$D$855,3,1)</f>
        <v>121.5</v>
      </c>
      <c r="Z785" s="67" t="s">
        <v>2212</v>
      </c>
    </row>
    <row r="786" spans="1:26" s="67" customFormat="1" hidden="1" x14ac:dyDescent="0.25">
      <c r="A786" s="67" t="s">
        <v>76</v>
      </c>
      <c r="B786" s="134" t="s">
        <v>42</v>
      </c>
      <c r="C786" s="224">
        <v>59</v>
      </c>
      <c r="D786" s="296" t="s">
        <v>491</v>
      </c>
      <c r="E786" s="288">
        <v>830007935</v>
      </c>
      <c r="F786" s="83" t="s">
        <v>554</v>
      </c>
      <c r="G786" s="121" t="s">
        <v>108</v>
      </c>
      <c r="H786" s="230" t="s">
        <v>618</v>
      </c>
      <c r="I786" s="69" t="s">
        <v>248</v>
      </c>
      <c r="J786" s="77" t="s">
        <v>217</v>
      </c>
      <c r="K786" s="121" t="s">
        <v>1122</v>
      </c>
      <c r="L786" s="87">
        <v>3679</v>
      </c>
      <c r="M786" s="72">
        <v>8523138</v>
      </c>
      <c r="N786" s="66">
        <f t="shared" si="93"/>
        <v>8523138</v>
      </c>
      <c r="O786" s="137">
        <v>44808</v>
      </c>
      <c r="P786" s="72">
        <f t="shared" si="94"/>
        <v>9571936</v>
      </c>
      <c r="Q786" s="72">
        <f t="shared" si="95"/>
        <v>9571936</v>
      </c>
      <c r="R786" s="129">
        <f t="shared" si="96"/>
        <v>9571936</v>
      </c>
      <c r="S786" s="204" t="e">
        <f t="shared" si="97"/>
        <v>#REF!</v>
      </c>
      <c r="T786" s="125"/>
      <c r="U786" s="126">
        <f t="shared" si="86"/>
        <v>483</v>
      </c>
      <c r="V786" s="127">
        <f t="shared" si="98"/>
        <v>45291</v>
      </c>
      <c r="W786" s="128">
        <f>VLOOKUP(V786,IPC!$B$9:$D$855,3,2)</f>
        <v>137.72</v>
      </c>
      <c r="X786" s="128">
        <f>VLOOKUP(O786,IPC!$B$9:$D$855,3,1)</f>
        <v>122.63</v>
      </c>
      <c r="Z786" s="67" t="s">
        <v>1980</v>
      </c>
    </row>
    <row r="787" spans="1:26" s="67" customFormat="1" hidden="1" x14ac:dyDescent="0.25">
      <c r="A787" s="67" t="s">
        <v>76</v>
      </c>
      <c r="B787" s="134" t="s">
        <v>42</v>
      </c>
      <c r="C787" s="224">
        <v>59</v>
      </c>
      <c r="D787" s="296" t="s">
        <v>491</v>
      </c>
      <c r="E787" s="288">
        <v>830007935</v>
      </c>
      <c r="F787" s="83" t="s">
        <v>554</v>
      </c>
      <c r="G787" s="121" t="s">
        <v>108</v>
      </c>
      <c r="H787" s="121" t="s">
        <v>618</v>
      </c>
      <c r="I787" s="69" t="s">
        <v>248</v>
      </c>
      <c r="J787" s="77" t="s">
        <v>217</v>
      </c>
      <c r="K787" s="121" t="s">
        <v>1123</v>
      </c>
      <c r="L787" s="87">
        <v>3730</v>
      </c>
      <c r="M787" s="72">
        <v>1468699.05</v>
      </c>
      <c r="N787" s="66">
        <f t="shared" si="93"/>
        <v>1468699.05</v>
      </c>
      <c r="O787" s="137">
        <v>44825</v>
      </c>
      <c r="P787" s="72">
        <f t="shared" si="94"/>
        <v>1649427</v>
      </c>
      <c r="Q787" s="72">
        <f t="shared" si="95"/>
        <v>1649427</v>
      </c>
      <c r="R787" s="129">
        <f t="shared" si="96"/>
        <v>1649427</v>
      </c>
      <c r="S787" s="204" t="e">
        <f t="shared" si="97"/>
        <v>#REF!</v>
      </c>
      <c r="T787" s="125"/>
      <c r="U787" s="126">
        <f t="shared" si="86"/>
        <v>466</v>
      </c>
      <c r="V787" s="127">
        <f t="shared" si="98"/>
        <v>45291</v>
      </c>
      <c r="W787" s="128">
        <f>VLOOKUP(V787,IPC!$B$9:$D$855,3,2)</f>
        <v>137.72</v>
      </c>
      <c r="X787" s="128">
        <f>VLOOKUP(O787,IPC!$B$9:$D$855,3,1)</f>
        <v>122.63</v>
      </c>
      <c r="Z787" s="67" t="s">
        <v>2013</v>
      </c>
    </row>
    <row r="788" spans="1:26" s="67" customFormat="1" hidden="1" x14ac:dyDescent="0.25">
      <c r="A788" s="67" t="s">
        <v>76</v>
      </c>
      <c r="B788" s="134" t="s">
        <v>42</v>
      </c>
      <c r="C788" s="224">
        <v>59</v>
      </c>
      <c r="D788" s="296" t="s">
        <v>491</v>
      </c>
      <c r="E788" s="288">
        <v>830007935</v>
      </c>
      <c r="F788" s="83" t="s">
        <v>554</v>
      </c>
      <c r="G788" s="121" t="s">
        <v>108</v>
      </c>
      <c r="H788" s="263" t="s">
        <v>618</v>
      </c>
      <c r="I788" s="69" t="s">
        <v>248</v>
      </c>
      <c r="J788" s="77" t="s">
        <v>217</v>
      </c>
      <c r="K788" s="121" t="s">
        <v>1124</v>
      </c>
      <c r="L788" s="248">
        <v>3773</v>
      </c>
      <c r="M788" s="72">
        <v>671101</v>
      </c>
      <c r="N788" s="66">
        <f t="shared" si="93"/>
        <v>671101</v>
      </c>
      <c r="O788" s="137">
        <v>44843</v>
      </c>
      <c r="P788" s="72">
        <f t="shared" si="94"/>
        <v>748312</v>
      </c>
      <c r="Q788" s="72">
        <f t="shared" si="95"/>
        <v>748312</v>
      </c>
      <c r="R788" s="129">
        <f t="shared" si="96"/>
        <v>748312</v>
      </c>
      <c r="S788" s="204" t="e">
        <f t="shared" si="97"/>
        <v>#REF!</v>
      </c>
      <c r="T788" s="125"/>
      <c r="U788" s="126">
        <f t="shared" si="86"/>
        <v>448</v>
      </c>
      <c r="V788" s="127">
        <f t="shared" si="98"/>
        <v>45291</v>
      </c>
      <c r="W788" s="128">
        <f>VLOOKUP(V788,IPC!$B$9:$D$855,3,2)</f>
        <v>137.72</v>
      </c>
      <c r="X788" s="128">
        <f>VLOOKUP(O788,IPC!$B$9:$D$855,3,1)</f>
        <v>123.51</v>
      </c>
      <c r="Z788" s="67" t="s">
        <v>2015</v>
      </c>
    </row>
    <row r="789" spans="1:26" s="67" customFormat="1" hidden="1" x14ac:dyDescent="0.25">
      <c r="A789" s="67" t="s">
        <v>76</v>
      </c>
      <c r="B789" s="134" t="s">
        <v>42</v>
      </c>
      <c r="C789" s="224">
        <v>60</v>
      </c>
      <c r="D789" s="296" t="s">
        <v>492</v>
      </c>
      <c r="E789" s="288">
        <v>800219668</v>
      </c>
      <c r="F789" s="83" t="s">
        <v>555</v>
      </c>
      <c r="G789" s="121" t="s">
        <v>108</v>
      </c>
      <c r="H789" s="121" t="s">
        <v>619</v>
      </c>
      <c r="I789" s="69" t="s">
        <v>248</v>
      </c>
      <c r="J789" s="77" t="s">
        <v>217</v>
      </c>
      <c r="K789" s="121" t="s">
        <v>1125</v>
      </c>
      <c r="L789" s="87">
        <v>108218</v>
      </c>
      <c r="M789" s="72">
        <v>79911</v>
      </c>
      <c r="N789" s="66">
        <f t="shared" si="93"/>
        <v>79911</v>
      </c>
      <c r="O789" s="137">
        <v>45136</v>
      </c>
      <c r="P789" s="72">
        <f t="shared" si="94"/>
        <v>81855</v>
      </c>
      <c r="Q789" s="72">
        <f t="shared" si="95"/>
        <v>81855</v>
      </c>
      <c r="R789" s="129">
        <f t="shared" si="96"/>
        <v>81855</v>
      </c>
      <c r="S789" s="204" t="e">
        <f t="shared" si="97"/>
        <v>#REF!</v>
      </c>
      <c r="T789" s="125"/>
      <c r="U789" s="126">
        <f t="shared" ref="U789:U803" si="99">+$U$7-O789</f>
        <v>155</v>
      </c>
      <c r="V789" s="127">
        <f t="shared" si="98"/>
        <v>45291</v>
      </c>
      <c r="W789" s="128">
        <f>VLOOKUP(V789,IPC!$B$9:$D$855,3,2)</f>
        <v>137.72</v>
      </c>
      <c r="X789" s="128">
        <f>VLOOKUP(O789,IPC!$B$9:$D$855,3,1)</f>
        <v>134.44999999999999</v>
      </c>
      <c r="Z789" s="67" t="s">
        <v>2213</v>
      </c>
    </row>
    <row r="790" spans="1:26" s="67" customFormat="1" hidden="1" x14ac:dyDescent="0.25">
      <c r="A790" s="67" t="s">
        <v>76</v>
      </c>
      <c r="B790" s="134" t="s">
        <v>42</v>
      </c>
      <c r="C790" s="224">
        <v>61</v>
      </c>
      <c r="D790" s="296" t="s">
        <v>1704</v>
      </c>
      <c r="E790" s="288">
        <v>92498256</v>
      </c>
      <c r="F790" s="83" t="s">
        <v>1794</v>
      </c>
      <c r="G790" s="121" t="s">
        <v>1717</v>
      </c>
      <c r="H790" s="121" t="s">
        <v>1718</v>
      </c>
      <c r="I790" s="69" t="s">
        <v>248</v>
      </c>
      <c r="J790" s="77" t="s">
        <v>217</v>
      </c>
      <c r="K790" s="121" t="s">
        <v>1739</v>
      </c>
      <c r="L790" s="87">
        <v>2212</v>
      </c>
      <c r="M790" s="72">
        <v>547776.31000000006</v>
      </c>
      <c r="N790" s="66">
        <f t="shared" si="93"/>
        <v>547776.31000000006</v>
      </c>
      <c r="O790" s="137">
        <v>44925</v>
      </c>
      <c r="P790" s="72">
        <f t="shared" si="94"/>
        <v>598586</v>
      </c>
      <c r="Q790" s="72">
        <f t="shared" si="95"/>
        <v>598586</v>
      </c>
      <c r="R790" s="129">
        <f t="shared" si="96"/>
        <v>598586</v>
      </c>
      <c r="S790" s="204" t="e">
        <f t="shared" si="97"/>
        <v>#REF!</v>
      </c>
      <c r="T790" s="125"/>
      <c r="U790" s="126">
        <f t="shared" si="99"/>
        <v>366</v>
      </c>
      <c r="V790" s="127">
        <f t="shared" si="98"/>
        <v>45291</v>
      </c>
      <c r="W790" s="128">
        <f>VLOOKUP(V790,IPC!$B$9:$D$855,3,2)</f>
        <v>137.72</v>
      </c>
      <c r="X790" s="128">
        <f>VLOOKUP(O790,IPC!$B$9:$D$855,3,1)</f>
        <v>126.03</v>
      </c>
      <c r="Z790" s="67" t="s">
        <v>2214</v>
      </c>
    </row>
    <row r="791" spans="1:26" s="67" customFormat="1" hidden="1" x14ac:dyDescent="0.25">
      <c r="A791" s="67" t="s">
        <v>76</v>
      </c>
      <c r="B791" s="134" t="s">
        <v>42</v>
      </c>
      <c r="C791" s="224">
        <v>62</v>
      </c>
      <c r="D791" s="296" t="s">
        <v>493</v>
      </c>
      <c r="E791" s="288">
        <v>900697137</v>
      </c>
      <c r="F791" s="83" t="s">
        <v>556</v>
      </c>
      <c r="G791" s="121" t="s">
        <v>239</v>
      </c>
      <c r="H791" s="121" t="s">
        <v>620</v>
      </c>
      <c r="I791" s="69" t="s">
        <v>248</v>
      </c>
      <c r="J791" s="77" t="s">
        <v>217</v>
      </c>
      <c r="K791" s="121" t="s">
        <v>1133</v>
      </c>
      <c r="L791" s="87">
        <v>674</v>
      </c>
      <c r="M791" s="72">
        <v>1357188</v>
      </c>
      <c r="N791" s="66">
        <f t="shared" si="93"/>
        <v>1357188</v>
      </c>
      <c r="O791" s="137">
        <v>45137</v>
      </c>
      <c r="P791" s="72">
        <f t="shared" si="94"/>
        <v>1390197</v>
      </c>
      <c r="Q791" s="72">
        <f t="shared" si="95"/>
        <v>1390197</v>
      </c>
      <c r="R791" s="129">
        <f t="shared" si="96"/>
        <v>1390197</v>
      </c>
      <c r="S791" s="204" t="e">
        <f t="shared" si="97"/>
        <v>#REF!</v>
      </c>
      <c r="T791" s="125"/>
      <c r="U791" s="126">
        <f t="shared" si="99"/>
        <v>154</v>
      </c>
      <c r="V791" s="127">
        <f t="shared" si="98"/>
        <v>45291</v>
      </c>
      <c r="W791" s="128">
        <f>VLOOKUP(V791,IPC!$B$9:$D$855,3,2)</f>
        <v>137.72</v>
      </c>
      <c r="X791" s="128">
        <f>VLOOKUP(O791,IPC!$B$9:$D$855,3,1)</f>
        <v>134.44999999999999</v>
      </c>
      <c r="Z791" s="67" t="s">
        <v>2215</v>
      </c>
    </row>
    <row r="792" spans="1:26" s="67" customFormat="1" hidden="1" x14ac:dyDescent="0.25">
      <c r="A792" s="67" t="s">
        <v>76</v>
      </c>
      <c r="B792" s="134" t="s">
        <v>42</v>
      </c>
      <c r="C792" s="224">
        <v>62</v>
      </c>
      <c r="D792" s="296" t="s">
        <v>493</v>
      </c>
      <c r="E792" s="288">
        <v>900697137</v>
      </c>
      <c r="F792" s="83" t="s">
        <v>556</v>
      </c>
      <c r="G792" s="121" t="s">
        <v>239</v>
      </c>
      <c r="H792" s="121" t="s">
        <v>620</v>
      </c>
      <c r="I792" s="69" t="s">
        <v>248</v>
      </c>
      <c r="J792" s="77" t="s">
        <v>217</v>
      </c>
      <c r="K792" s="121" t="s">
        <v>1134</v>
      </c>
      <c r="L792" s="87">
        <v>695</v>
      </c>
      <c r="M792" s="72">
        <v>1500000</v>
      </c>
      <c r="N792" s="66">
        <f t="shared" si="93"/>
        <v>1500000</v>
      </c>
      <c r="O792" s="137">
        <v>45169</v>
      </c>
      <c r="P792" s="72">
        <f t="shared" si="94"/>
        <v>1525814</v>
      </c>
      <c r="Q792" s="72">
        <f t="shared" si="95"/>
        <v>1525814</v>
      </c>
      <c r="R792" s="129">
        <f t="shared" si="96"/>
        <v>1525814</v>
      </c>
      <c r="S792" s="204" t="e">
        <f t="shared" si="97"/>
        <v>#REF!</v>
      </c>
      <c r="T792" s="125"/>
      <c r="U792" s="126">
        <f t="shared" si="99"/>
        <v>122</v>
      </c>
      <c r="V792" s="127">
        <f t="shared" si="98"/>
        <v>45291</v>
      </c>
      <c r="W792" s="128">
        <f>VLOOKUP(V792,IPC!$B$9:$D$855,3,2)</f>
        <v>137.72</v>
      </c>
      <c r="X792" s="128">
        <f>VLOOKUP(O792,IPC!$B$9:$D$855,3,1)</f>
        <v>135.38999999999999</v>
      </c>
      <c r="Z792" s="67" t="s">
        <v>2216</v>
      </c>
    </row>
    <row r="793" spans="1:26" s="67" customFormat="1" hidden="1" x14ac:dyDescent="0.25">
      <c r="A793" s="67" t="s">
        <v>76</v>
      </c>
      <c r="B793" s="134" t="s">
        <v>42</v>
      </c>
      <c r="C793" s="224">
        <v>62</v>
      </c>
      <c r="D793" s="296" t="s">
        <v>493</v>
      </c>
      <c r="E793" s="288">
        <v>900697137</v>
      </c>
      <c r="F793" s="83" t="s">
        <v>556</v>
      </c>
      <c r="G793" s="121" t="s">
        <v>239</v>
      </c>
      <c r="H793" s="121" t="s">
        <v>620</v>
      </c>
      <c r="I793" s="69" t="s">
        <v>248</v>
      </c>
      <c r="J793" s="77" t="s">
        <v>217</v>
      </c>
      <c r="K793" s="121" t="s">
        <v>1135</v>
      </c>
      <c r="L793" s="87">
        <v>717</v>
      </c>
      <c r="M793" s="72">
        <v>1500000</v>
      </c>
      <c r="N793" s="66">
        <f t="shared" si="93"/>
        <v>1500000</v>
      </c>
      <c r="O793" s="137">
        <v>45199</v>
      </c>
      <c r="P793" s="72">
        <f t="shared" si="94"/>
        <v>1517743</v>
      </c>
      <c r="Q793" s="72">
        <f t="shared" si="95"/>
        <v>1517743</v>
      </c>
      <c r="R793" s="129">
        <f t="shared" si="96"/>
        <v>1517743</v>
      </c>
      <c r="S793" s="204" t="e">
        <f t="shared" si="97"/>
        <v>#REF!</v>
      </c>
      <c r="T793" s="125"/>
      <c r="U793" s="126">
        <f t="shared" si="99"/>
        <v>92</v>
      </c>
      <c r="V793" s="127">
        <f t="shared" si="98"/>
        <v>45291</v>
      </c>
      <c r="W793" s="128">
        <f>VLOOKUP(V793,IPC!$B$9:$D$855,3,2)</f>
        <v>137.72</v>
      </c>
      <c r="X793" s="128">
        <f>VLOOKUP(O793,IPC!$B$9:$D$855,3,1)</f>
        <v>136.11000000000001</v>
      </c>
      <c r="Z793" s="67" t="s">
        <v>1991</v>
      </c>
    </row>
    <row r="794" spans="1:26" s="67" customFormat="1" hidden="1" x14ac:dyDescent="0.25">
      <c r="A794" s="67" t="s">
        <v>76</v>
      </c>
      <c r="B794" s="134" t="s">
        <v>42</v>
      </c>
      <c r="C794" s="224">
        <v>62</v>
      </c>
      <c r="D794" s="296" t="s">
        <v>493</v>
      </c>
      <c r="E794" s="288">
        <v>900697137</v>
      </c>
      <c r="F794" s="83" t="s">
        <v>556</v>
      </c>
      <c r="G794" s="121" t="s">
        <v>239</v>
      </c>
      <c r="H794" s="121" t="s">
        <v>620</v>
      </c>
      <c r="I794" s="69" t="s">
        <v>248</v>
      </c>
      <c r="J794" s="77" t="s">
        <v>217</v>
      </c>
      <c r="K794" s="121" t="s">
        <v>1136</v>
      </c>
      <c r="L794" s="87">
        <v>748</v>
      </c>
      <c r="M794" s="72">
        <v>1500000</v>
      </c>
      <c r="N794" s="66">
        <f t="shared" si="93"/>
        <v>1500000</v>
      </c>
      <c r="O794" s="137">
        <v>45229</v>
      </c>
      <c r="P794" s="72">
        <f t="shared" si="94"/>
        <v>1513961</v>
      </c>
      <c r="Q794" s="72">
        <f t="shared" si="95"/>
        <v>1513961</v>
      </c>
      <c r="R794" s="129">
        <f t="shared" si="96"/>
        <v>1513961</v>
      </c>
      <c r="S794" s="204" t="e">
        <f t="shared" si="97"/>
        <v>#REF!</v>
      </c>
      <c r="T794" s="125"/>
      <c r="U794" s="126">
        <f t="shared" si="99"/>
        <v>62</v>
      </c>
      <c r="V794" s="127">
        <f t="shared" si="98"/>
        <v>45291</v>
      </c>
      <c r="W794" s="128">
        <f>VLOOKUP(V794,IPC!$B$9:$D$855,3,2)</f>
        <v>137.72</v>
      </c>
      <c r="X794" s="128">
        <f>VLOOKUP(O794,IPC!$B$9:$D$855,3,1)</f>
        <v>136.44999999999999</v>
      </c>
      <c r="Z794" s="67" t="s">
        <v>2217</v>
      </c>
    </row>
    <row r="795" spans="1:26" s="67" customFormat="1" hidden="1" x14ac:dyDescent="0.25">
      <c r="A795" s="67" t="s">
        <v>76</v>
      </c>
      <c r="B795" s="134" t="s">
        <v>42</v>
      </c>
      <c r="C795" s="224">
        <v>62</v>
      </c>
      <c r="D795" s="296" t="s">
        <v>493</v>
      </c>
      <c r="E795" s="288">
        <v>900697137</v>
      </c>
      <c r="F795" s="83" t="s">
        <v>556</v>
      </c>
      <c r="G795" s="121" t="s">
        <v>239</v>
      </c>
      <c r="H795" s="121" t="s">
        <v>620</v>
      </c>
      <c r="I795" s="69" t="s">
        <v>248</v>
      </c>
      <c r="J795" s="77" t="s">
        <v>217</v>
      </c>
      <c r="K795" s="121" t="s">
        <v>1938</v>
      </c>
      <c r="L795" s="87">
        <v>769</v>
      </c>
      <c r="M795" s="72">
        <v>757011</v>
      </c>
      <c r="N795" s="66">
        <f t="shared" si="93"/>
        <v>757011</v>
      </c>
      <c r="O795" s="137">
        <v>45251</v>
      </c>
      <c r="P795" s="72">
        <f t="shared" si="94"/>
        <v>760490</v>
      </c>
      <c r="Q795" s="72">
        <f t="shared" si="95"/>
        <v>760490</v>
      </c>
      <c r="R795" s="129">
        <f t="shared" si="96"/>
        <v>760490</v>
      </c>
      <c r="S795" s="204" t="e">
        <f t="shared" si="97"/>
        <v>#REF!</v>
      </c>
      <c r="T795" s="125"/>
      <c r="U795" s="126">
        <f t="shared" si="99"/>
        <v>40</v>
      </c>
      <c r="V795" s="127">
        <f t="shared" si="98"/>
        <v>45291</v>
      </c>
      <c r="W795" s="128">
        <f>VLOOKUP(V795,IPC!$B$9:$D$855,3,2)</f>
        <v>137.72</v>
      </c>
      <c r="X795" s="128">
        <f>VLOOKUP(O795,IPC!$B$9:$D$855,3,1)</f>
        <v>137.09</v>
      </c>
      <c r="Z795" s="67" t="s">
        <v>2218</v>
      </c>
    </row>
    <row r="796" spans="1:26" s="67" customFormat="1" hidden="1" x14ac:dyDescent="0.25">
      <c r="A796" s="67" t="s">
        <v>76</v>
      </c>
      <c r="B796" s="134" t="s">
        <v>42</v>
      </c>
      <c r="C796" s="224">
        <v>62</v>
      </c>
      <c r="D796" s="296" t="s">
        <v>493</v>
      </c>
      <c r="E796" s="288">
        <v>900697137</v>
      </c>
      <c r="F796" s="83" t="s">
        <v>556</v>
      </c>
      <c r="G796" s="121" t="s">
        <v>239</v>
      </c>
      <c r="H796" s="121" t="s">
        <v>620</v>
      </c>
      <c r="I796" s="69" t="s">
        <v>248</v>
      </c>
      <c r="J796" s="77" t="s">
        <v>217</v>
      </c>
      <c r="K796" s="121" t="s">
        <v>1939</v>
      </c>
      <c r="L796" s="87">
        <v>792</v>
      </c>
      <c r="M796" s="72">
        <v>750238</v>
      </c>
      <c r="N796" s="66">
        <f t="shared" si="93"/>
        <v>750238</v>
      </c>
      <c r="O796" s="137">
        <v>45262</v>
      </c>
      <c r="P796" s="72">
        <f t="shared" si="94"/>
        <v>750238</v>
      </c>
      <c r="Q796" s="72">
        <f t="shared" si="95"/>
        <v>750238</v>
      </c>
      <c r="R796" s="129">
        <f t="shared" si="96"/>
        <v>750238</v>
      </c>
      <c r="S796" s="204" t="e">
        <f t="shared" si="97"/>
        <v>#REF!</v>
      </c>
      <c r="T796" s="125"/>
      <c r="U796" s="126">
        <f t="shared" si="99"/>
        <v>29</v>
      </c>
      <c r="V796" s="127">
        <f t="shared" si="98"/>
        <v>45291</v>
      </c>
      <c r="W796" s="128">
        <f>VLOOKUP(V796,IPC!$B$9:$D$855,3,2)</f>
        <v>137.72</v>
      </c>
      <c r="X796" s="128">
        <f>VLOOKUP(O796,IPC!$B$9:$D$855,3,1)</f>
        <v>137.72</v>
      </c>
      <c r="Z796" s="67" t="s">
        <v>2219</v>
      </c>
    </row>
    <row r="797" spans="1:26" s="67" customFormat="1" hidden="1" x14ac:dyDescent="0.25">
      <c r="A797" s="67" t="s">
        <v>76</v>
      </c>
      <c r="B797" s="134" t="s">
        <v>42</v>
      </c>
      <c r="C797" s="224">
        <v>63</v>
      </c>
      <c r="D797" s="296" t="s">
        <v>1872</v>
      </c>
      <c r="E797" s="288">
        <v>700169912</v>
      </c>
      <c r="F797" s="83" t="s">
        <v>1881</v>
      </c>
      <c r="G797" s="121" t="s">
        <v>239</v>
      </c>
      <c r="H797" s="121" t="s">
        <v>571</v>
      </c>
      <c r="I797" s="69" t="s">
        <v>248</v>
      </c>
      <c r="J797" s="77" t="s">
        <v>217</v>
      </c>
      <c r="K797" s="121" t="s">
        <v>1940</v>
      </c>
      <c r="L797" s="87">
        <v>2112</v>
      </c>
      <c r="M797" s="72">
        <v>1466934</v>
      </c>
      <c r="N797" s="66">
        <f t="shared" si="93"/>
        <v>0</v>
      </c>
      <c r="O797" s="137">
        <v>45290</v>
      </c>
      <c r="P797" s="72">
        <f t="shared" si="94"/>
        <v>0</v>
      </c>
      <c r="Q797" s="72">
        <f t="shared" si="95"/>
        <v>1466934</v>
      </c>
      <c r="R797" s="129">
        <f t="shared" si="96"/>
        <v>1466934</v>
      </c>
      <c r="S797" s="204" t="e">
        <f t="shared" si="97"/>
        <v>#REF!</v>
      </c>
      <c r="T797" s="125"/>
      <c r="U797" s="126">
        <f t="shared" si="99"/>
        <v>1</v>
      </c>
      <c r="V797" s="127">
        <f t="shared" si="98"/>
        <v>45291</v>
      </c>
      <c r="W797" s="128">
        <f>VLOOKUP(V797,IPC!$B$9:$D$855,3,2)</f>
        <v>137.72</v>
      </c>
      <c r="X797" s="128">
        <f>VLOOKUP(O797,IPC!$B$9:$D$855,3,1)</f>
        <v>137.72</v>
      </c>
      <c r="Z797" s="67" t="s">
        <v>1990</v>
      </c>
    </row>
    <row r="798" spans="1:26" s="67" customFormat="1" x14ac:dyDescent="0.25">
      <c r="A798" s="67" t="s">
        <v>76</v>
      </c>
      <c r="B798" s="134" t="s">
        <v>2237</v>
      </c>
      <c r="C798" s="224">
        <v>64</v>
      </c>
      <c r="D798" s="296" t="s">
        <v>494</v>
      </c>
      <c r="E798" s="288">
        <v>900327557</v>
      </c>
      <c r="F798" s="83" t="s">
        <v>557</v>
      </c>
      <c r="G798" s="121" t="s">
        <v>108</v>
      </c>
      <c r="H798" s="121" t="s">
        <v>621</v>
      </c>
      <c r="I798" s="69" t="s">
        <v>248</v>
      </c>
      <c r="J798" s="77" t="s">
        <v>217</v>
      </c>
      <c r="K798" s="121" t="s">
        <v>1137</v>
      </c>
      <c r="L798" s="87">
        <v>2956</v>
      </c>
      <c r="M798" s="72">
        <v>569130.4</v>
      </c>
      <c r="N798" s="66">
        <f t="shared" si="93"/>
        <v>569130.4</v>
      </c>
      <c r="O798" s="137">
        <v>45137</v>
      </c>
      <c r="P798" s="72">
        <f t="shared" si="94"/>
        <v>582972</v>
      </c>
      <c r="Q798" s="72">
        <f t="shared" si="95"/>
        <v>582972</v>
      </c>
      <c r="R798" s="129">
        <f t="shared" si="96"/>
        <v>582972</v>
      </c>
      <c r="S798" s="204" t="e">
        <f t="shared" si="97"/>
        <v>#REF!</v>
      </c>
      <c r="T798" s="125"/>
      <c r="U798" s="126">
        <f t="shared" si="99"/>
        <v>154</v>
      </c>
      <c r="V798" s="127">
        <f t="shared" si="98"/>
        <v>45291</v>
      </c>
      <c r="W798" s="128">
        <f>VLOOKUP(V798,IPC!$B$9:$D$855,3,2)</f>
        <v>137.72</v>
      </c>
      <c r="X798" s="128">
        <f>VLOOKUP(O798,IPC!$B$9:$D$855,3,1)</f>
        <v>134.44999999999999</v>
      </c>
      <c r="Z798" s="67" t="s">
        <v>2215</v>
      </c>
    </row>
    <row r="799" spans="1:26" s="67" customFormat="1" x14ac:dyDescent="0.25">
      <c r="A799" s="67" t="s">
        <v>76</v>
      </c>
      <c r="B799" s="134" t="s">
        <v>2237</v>
      </c>
      <c r="C799" s="224">
        <v>64</v>
      </c>
      <c r="D799" s="296" t="s">
        <v>494</v>
      </c>
      <c r="E799" s="288">
        <v>900327557</v>
      </c>
      <c r="F799" s="83" t="s">
        <v>557</v>
      </c>
      <c r="G799" s="121" t="s">
        <v>108</v>
      </c>
      <c r="H799" s="121" t="s">
        <v>621</v>
      </c>
      <c r="I799" s="69" t="s">
        <v>248</v>
      </c>
      <c r="J799" s="77" t="s">
        <v>217</v>
      </c>
      <c r="K799" s="121" t="s">
        <v>1138</v>
      </c>
      <c r="L799" s="87">
        <v>3042</v>
      </c>
      <c r="M799" s="72">
        <v>569130.4</v>
      </c>
      <c r="N799" s="66">
        <f t="shared" si="93"/>
        <v>569130.4</v>
      </c>
      <c r="O799" s="137">
        <v>45168</v>
      </c>
      <c r="P799" s="72">
        <f t="shared" si="94"/>
        <v>578925</v>
      </c>
      <c r="Q799" s="72">
        <f t="shared" si="95"/>
        <v>578925</v>
      </c>
      <c r="R799" s="129">
        <f t="shared" si="96"/>
        <v>578925</v>
      </c>
      <c r="S799" s="204" t="e">
        <f t="shared" si="97"/>
        <v>#REF!</v>
      </c>
      <c r="T799" s="125"/>
      <c r="U799" s="126">
        <f t="shared" si="99"/>
        <v>123</v>
      </c>
      <c r="V799" s="127">
        <f t="shared" si="98"/>
        <v>45291</v>
      </c>
      <c r="W799" s="128">
        <f>VLOOKUP(V799,IPC!$B$9:$D$855,3,2)</f>
        <v>137.72</v>
      </c>
      <c r="X799" s="128">
        <f>VLOOKUP(O799,IPC!$B$9:$D$855,3,1)</f>
        <v>135.38999999999999</v>
      </c>
      <c r="Z799" s="67" t="s">
        <v>2022</v>
      </c>
    </row>
    <row r="800" spans="1:26" s="67" customFormat="1" x14ac:dyDescent="0.25">
      <c r="A800" s="67" t="s">
        <v>76</v>
      </c>
      <c r="B800" s="134" t="s">
        <v>2237</v>
      </c>
      <c r="C800" s="224">
        <v>64</v>
      </c>
      <c r="D800" s="296" t="s">
        <v>494</v>
      </c>
      <c r="E800" s="288">
        <v>900327557</v>
      </c>
      <c r="F800" s="83" t="s">
        <v>557</v>
      </c>
      <c r="G800" s="121" t="s">
        <v>108</v>
      </c>
      <c r="H800" s="121" t="s">
        <v>621</v>
      </c>
      <c r="I800" s="69" t="s">
        <v>248</v>
      </c>
      <c r="J800" s="77" t="s">
        <v>217</v>
      </c>
      <c r="K800" s="121" t="s">
        <v>1139</v>
      </c>
      <c r="L800" s="87">
        <v>3126</v>
      </c>
      <c r="M800" s="72">
        <v>569130.4</v>
      </c>
      <c r="N800" s="66">
        <f t="shared" si="93"/>
        <v>569130.4</v>
      </c>
      <c r="O800" s="137">
        <v>45199</v>
      </c>
      <c r="P800" s="72">
        <f t="shared" si="94"/>
        <v>575862</v>
      </c>
      <c r="Q800" s="72">
        <f t="shared" si="95"/>
        <v>575862</v>
      </c>
      <c r="R800" s="129">
        <f t="shared" si="96"/>
        <v>575862</v>
      </c>
      <c r="S800" s="204" t="e">
        <f t="shared" si="97"/>
        <v>#REF!</v>
      </c>
      <c r="T800" s="125"/>
      <c r="U800" s="126">
        <f t="shared" si="99"/>
        <v>92</v>
      </c>
      <c r="V800" s="127">
        <f t="shared" si="98"/>
        <v>45291</v>
      </c>
      <c r="W800" s="128">
        <f>VLOOKUP(V800,IPC!$B$9:$D$855,3,2)</f>
        <v>137.72</v>
      </c>
      <c r="X800" s="128">
        <f>VLOOKUP(O800,IPC!$B$9:$D$855,3,1)</f>
        <v>136.11000000000001</v>
      </c>
      <c r="Z800" s="67" t="s">
        <v>1991</v>
      </c>
    </row>
    <row r="801" spans="1:26" s="67" customFormat="1" x14ac:dyDescent="0.25">
      <c r="A801" s="67" t="s">
        <v>76</v>
      </c>
      <c r="B801" s="134" t="s">
        <v>2237</v>
      </c>
      <c r="C801" s="224">
        <v>64</v>
      </c>
      <c r="D801" s="296" t="s">
        <v>494</v>
      </c>
      <c r="E801" s="288">
        <v>900327557</v>
      </c>
      <c r="F801" s="83" t="s">
        <v>557</v>
      </c>
      <c r="G801" s="121" t="s">
        <v>108</v>
      </c>
      <c r="H801" s="121" t="s">
        <v>621</v>
      </c>
      <c r="I801" s="69" t="s">
        <v>248</v>
      </c>
      <c r="J801" s="77" t="s">
        <v>217</v>
      </c>
      <c r="K801" s="121" t="s">
        <v>1140</v>
      </c>
      <c r="L801" s="87">
        <v>3226</v>
      </c>
      <c r="M801" s="72">
        <v>569130.4</v>
      </c>
      <c r="N801" s="66">
        <f t="shared" si="93"/>
        <v>569130.4</v>
      </c>
      <c r="O801" s="137">
        <v>45238</v>
      </c>
      <c r="P801" s="72">
        <f t="shared" si="94"/>
        <v>571746</v>
      </c>
      <c r="Q801" s="72">
        <f t="shared" si="95"/>
        <v>571746</v>
      </c>
      <c r="R801" s="129">
        <f t="shared" si="96"/>
        <v>571746</v>
      </c>
      <c r="S801" s="204" t="e">
        <f t="shared" si="97"/>
        <v>#REF!</v>
      </c>
      <c r="T801" s="125"/>
      <c r="U801" s="126">
        <f t="shared" si="99"/>
        <v>53</v>
      </c>
      <c r="V801" s="127">
        <f t="shared" si="98"/>
        <v>45291</v>
      </c>
      <c r="W801" s="128">
        <f>VLOOKUP(V801,IPC!$B$9:$D$855,3,2)</f>
        <v>137.72</v>
      </c>
      <c r="X801" s="128">
        <f>VLOOKUP(O801,IPC!$B$9:$D$855,3,1)</f>
        <v>137.09</v>
      </c>
      <c r="Z801" s="67" t="s">
        <v>2220</v>
      </c>
    </row>
    <row r="802" spans="1:26" s="67" customFormat="1" x14ac:dyDescent="0.25">
      <c r="A802" s="67" t="s">
        <v>76</v>
      </c>
      <c r="B802" s="134" t="s">
        <v>2237</v>
      </c>
      <c r="C802" s="224">
        <v>64</v>
      </c>
      <c r="D802" s="296" t="s">
        <v>494</v>
      </c>
      <c r="E802" s="288">
        <v>900327557</v>
      </c>
      <c r="F802" s="83" t="s">
        <v>557</v>
      </c>
      <c r="G802" s="121" t="s">
        <v>108</v>
      </c>
      <c r="H802" s="121" t="s">
        <v>621</v>
      </c>
      <c r="I802" s="69" t="s">
        <v>248</v>
      </c>
      <c r="J802" s="77" t="s">
        <v>217</v>
      </c>
      <c r="K802" s="121" t="s">
        <v>1740</v>
      </c>
      <c r="L802" s="87">
        <v>3315</v>
      </c>
      <c r="M802" s="72">
        <v>569132</v>
      </c>
      <c r="N802" s="66">
        <f t="shared" si="93"/>
        <v>569132</v>
      </c>
      <c r="O802" s="137">
        <v>45237</v>
      </c>
      <c r="P802" s="72">
        <f t="shared" si="94"/>
        <v>571747</v>
      </c>
      <c r="Q802" s="72">
        <f t="shared" si="95"/>
        <v>571747</v>
      </c>
      <c r="R802" s="129">
        <f t="shared" si="96"/>
        <v>571747</v>
      </c>
      <c r="S802" s="204" t="e">
        <f t="shared" si="97"/>
        <v>#REF!</v>
      </c>
      <c r="T802" s="125"/>
      <c r="U802" s="126">
        <f t="shared" si="99"/>
        <v>54</v>
      </c>
      <c r="V802" s="127">
        <f t="shared" si="98"/>
        <v>45291</v>
      </c>
      <c r="W802" s="128">
        <f>VLOOKUP(V802,IPC!$B$9:$D$855,3,2)</f>
        <v>137.72</v>
      </c>
      <c r="X802" s="128">
        <f>VLOOKUP(O802,IPC!$B$9:$D$855,3,1)</f>
        <v>137.09</v>
      </c>
      <c r="Z802" s="67" t="s">
        <v>2221</v>
      </c>
    </row>
    <row r="803" spans="1:26" s="67" customFormat="1" x14ac:dyDescent="0.25">
      <c r="A803" s="67" t="s">
        <v>76</v>
      </c>
      <c r="B803" s="134" t="s">
        <v>2237</v>
      </c>
      <c r="C803" s="224">
        <v>64</v>
      </c>
      <c r="D803" s="296" t="s">
        <v>494</v>
      </c>
      <c r="E803" s="288">
        <v>900327557</v>
      </c>
      <c r="F803" s="83" t="s">
        <v>557</v>
      </c>
      <c r="G803" s="121" t="s">
        <v>108</v>
      </c>
      <c r="H803" s="121" t="s">
        <v>621</v>
      </c>
      <c r="I803" s="69" t="s">
        <v>248</v>
      </c>
      <c r="J803" s="77" t="s">
        <v>217</v>
      </c>
      <c r="K803" s="121" t="s">
        <v>1941</v>
      </c>
      <c r="L803" s="87">
        <v>3412</v>
      </c>
      <c r="M803" s="72">
        <v>569131</v>
      </c>
      <c r="N803" s="66">
        <f t="shared" si="93"/>
        <v>569131</v>
      </c>
      <c r="O803" s="137">
        <v>45265</v>
      </c>
      <c r="P803" s="72">
        <f t="shared" si="94"/>
        <v>569131</v>
      </c>
      <c r="Q803" s="72">
        <f t="shared" si="95"/>
        <v>569131</v>
      </c>
      <c r="R803" s="129">
        <f t="shared" si="96"/>
        <v>569131</v>
      </c>
      <c r="S803" s="204" t="e">
        <f t="shared" si="97"/>
        <v>#REF!</v>
      </c>
      <c r="T803" s="125"/>
      <c r="U803" s="126">
        <f t="shared" si="99"/>
        <v>26</v>
      </c>
      <c r="V803" s="127">
        <f t="shared" si="98"/>
        <v>45291</v>
      </c>
      <c r="W803" s="128">
        <f>VLOOKUP(V803,IPC!$B$9:$D$855,3,2)</f>
        <v>137.72</v>
      </c>
      <c r="X803" s="128">
        <f>VLOOKUP(O803,IPC!$B$9:$D$855,3,1)</f>
        <v>137.72</v>
      </c>
      <c r="Z803" s="67" t="s">
        <v>2222</v>
      </c>
    </row>
    <row r="804" spans="1:26" s="67" customFormat="1" x14ac:dyDescent="0.25">
      <c r="A804" s="67" t="s">
        <v>76</v>
      </c>
      <c r="B804" s="134" t="s">
        <v>2237</v>
      </c>
      <c r="C804" s="224">
        <v>64</v>
      </c>
      <c r="D804" s="296" t="s">
        <v>494</v>
      </c>
      <c r="E804" s="288">
        <v>900327557</v>
      </c>
      <c r="F804" s="83" t="s">
        <v>557</v>
      </c>
      <c r="G804" s="121" t="s">
        <v>108</v>
      </c>
      <c r="H804" s="121" t="s">
        <v>621</v>
      </c>
      <c r="I804" s="69" t="s">
        <v>248</v>
      </c>
      <c r="J804" s="77" t="s">
        <v>217</v>
      </c>
      <c r="K804" s="121" t="s">
        <v>1967</v>
      </c>
      <c r="L804" s="87">
        <v>3170</v>
      </c>
      <c r="M804" s="72">
        <v>299777</v>
      </c>
      <c r="N804" s="66">
        <f>IF(U804&gt;1,M804,0)</f>
        <v>299777</v>
      </c>
      <c r="O804" s="137">
        <v>45199</v>
      </c>
      <c r="P804" s="72">
        <f>IFERROR(ROUND((N804*(W804/X804)),0),0)</f>
        <v>303323</v>
      </c>
      <c r="Q804" s="72">
        <f>+P804-N804+M804</f>
        <v>303323</v>
      </c>
      <c r="R804" s="129">
        <f>+Q804</f>
        <v>303323</v>
      </c>
      <c r="S804" s="204" t="e">
        <f t="shared" si="97"/>
        <v>#REF!</v>
      </c>
      <c r="T804" s="125"/>
      <c r="U804" s="126">
        <f>+$U$7-O804</f>
        <v>92</v>
      </c>
      <c r="V804" s="127">
        <f t="shared" si="98"/>
        <v>45291</v>
      </c>
      <c r="W804" s="128">
        <f>VLOOKUP(V804,IPC!$B$9:$D$855,3,2)</f>
        <v>137.72</v>
      </c>
      <c r="X804" s="128">
        <f>VLOOKUP(O804,IPC!$B$9:$D$855,3,1)</f>
        <v>136.11000000000001</v>
      </c>
      <c r="Z804" s="67" t="s">
        <v>1991</v>
      </c>
    </row>
    <row r="805" spans="1:26" s="67" customFormat="1" hidden="1" x14ac:dyDescent="0.25">
      <c r="A805" s="67" t="s">
        <v>76</v>
      </c>
      <c r="B805" s="134" t="s">
        <v>42</v>
      </c>
      <c r="C805" s="224">
        <v>65</v>
      </c>
      <c r="D805" s="296" t="s">
        <v>1707</v>
      </c>
      <c r="E805" s="288">
        <v>1002034537</v>
      </c>
      <c r="F805" s="83" t="s">
        <v>1798</v>
      </c>
      <c r="G805" s="121" t="s">
        <v>245</v>
      </c>
      <c r="H805" s="121" t="s">
        <v>1721</v>
      </c>
      <c r="I805" s="69" t="s">
        <v>248</v>
      </c>
      <c r="J805" s="77" t="s">
        <v>217</v>
      </c>
      <c r="K805" s="121" t="s">
        <v>1943</v>
      </c>
      <c r="L805" s="87">
        <v>2910</v>
      </c>
      <c r="M805" s="72">
        <v>357200</v>
      </c>
      <c r="N805" s="66">
        <f t="shared" si="70"/>
        <v>357200</v>
      </c>
      <c r="O805" s="137">
        <v>44513</v>
      </c>
      <c r="P805" s="72">
        <f t="shared" si="71"/>
        <v>444788</v>
      </c>
      <c r="Q805" s="72">
        <f t="shared" si="72"/>
        <v>444788</v>
      </c>
      <c r="R805" s="129">
        <f t="shared" si="73"/>
        <v>444788</v>
      </c>
      <c r="S805" s="204" t="e">
        <f t="shared" si="97"/>
        <v>#REF!</v>
      </c>
      <c r="T805" s="125"/>
      <c r="U805" s="126">
        <f t="shared" ref="U805:U846" si="100">+$U$7-O805</f>
        <v>778</v>
      </c>
      <c r="V805" s="127">
        <f t="shared" si="98"/>
        <v>45291</v>
      </c>
      <c r="W805" s="128">
        <f>VLOOKUP(V805,IPC!$B$9:$D$855,3,2)</f>
        <v>137.72</v>
      </c>
      <c r="X805" s="128">
        <f>VLOOKUP(O805,IPC!$B$9:$D$855,3,1)</f>
        <v>110.6</v>
      </c>
      <c r="Z805" s="67" t="s">
        <v>2223</v>
      </c>
    </row>
    <row r="806" spans="1:26" s="67" customFormat="1" hidden="1" x14ac:dyDescent="0.25">
      <c r="A806" s="67" t="s">
        <v>76</v>
      </c>
      <c r="B806" s="134" t="s">
        <v>42</v>
      </c>
      <c r="C806" s="224">
        <v>66</v>
      </c>
      <c r="D806" s="296" t="s">
        <v>1705</v>
      </c>
      <c r="E806" s="288">
        <v>39277768</v>
      </c>
      <c r="F806" s="83" t="s">
        <v>1796</v>
      </c>
      <c r="G806" s="121" t="s">
        <v>635</v>
      </c>
      <c r="H806" s="121" t="s">
        <v>1719</v>
      </c>
      <c r="I806" s="69" t="s">
        <v>248</v>
      </c>
      <c r="J806" s="77" t="s">
        <v>217</v>
      </c>
      <c r="K806" s="121" t="s">
        <v>1944</v>
      </c>
      <c r="L806" s="87">
        <v>21052002</v>
      </c>
      <c r="M806" s="72">
        <v>100000</v>
      </c>
      <c r="N806" s="66">
        <f t="shared" si="70"/>
        <v>100000</v>
      </c>
      <c r="O806" s="137">
        <v>43972</v>
      </c>
      <c r="P806" s="72">
        <f t="shared" si="71"/>
        <v>130714</v>
      </c>
      <c r="Q806" s="72">
        <f t="shared" si="72"/>
        <v>130714</v>
      </c>
      <c r="R806" s="129">
        <f t="shared" si="73"/>
        <v>130714</v>
      </c>
      <c r="S806" s="204" t="e">
        <f t="shared" si="97"/>
        <v>#REF!</v>
      </c>
      <c r="T806" s="125"/>
      <c r="U806" s="126">
        <f t="shared" si="100"/>
        <v>1319</v>
      </c>
      <c r="V806" s="127">
        <f t="shared" si="98"/>
        <v>45291</v>
      </c>
      <c r="W806" s="128">
        <f>VLOOKUP(V806,IPC!$B$9:$D$855,3,2)</f>
        <v>137.72</v>
      </c>
      <c r="X806" s="128">
        <f>VLOOKUP(O806,IPC!$B$9:$D$855,3,1)</f>
        <v>105.36</v>
      </c>
      <c r="Z806" s="67" t="s">
        <v>2224</v>
      </c>
    </row>
    <row r="807" spans="1:26" s="67" customFormat="1" hidden="1" x14ac:dyDescent="0.25">
      <c r="A807" s="67" t="s">
        <v>76</v>
      </c>
      <c r="B807" s="134" t="s">
        <v>42</v>
      </c>
      <c r="C807" s="224">
        <v>67</v>
      </c>
      <c r="D807" s="296" t="s">
        <v>1873</v>
      </c>
      <c r="E807" s="288">
        <v>85202850</v>
      </c>
      <c r="F807" s="83" t="s">
        <v>1882</v>
      </c>
      <c r="G807" s="121" t="s">
        <v>1887</v>
      </c>
      <c r="H807" s="121" t="s">
        <v>1891</v>
      </c>
      <c r="I807" s="69" t="s">
        <v>248</v>
      </c>
      <c r="J807" s="77" t="s">
        <v>217</v>
      </c>
      <c r="K807" s="121" t="s">
        <v>1945</v>
      </c>
      <c r="L807" s="87">
        <v>2212</v>
      </c>
      <c r="M807" s="72">
        <v>700000</v>
      </c>
      <c r="N807" s="66">
        <f t="shared" si="70"/>
        <v>0</v>
      </c>
      <c r="O807" s="137">
        <v>45290</v>
      </c>
      <c r="P807" s="72">
        <f t="shared" si="71"/>
        <v>0</v>
      </c>
      <c r="Q807" s="72">
        <f t="shared" si="72"/>
        <v>700000</v>
      </c>
      <c r="R807" s="129">
        <f t="shared" si="73"/>
        <v>700000</v>
      </c>
      <c r="S807" s="204" t="e">
        <f t="shared" si="97"/>
        <v>#REF!</v>
      </c>
      <c r="T807" s="125"/>
      <c r="U807" s="126">
        <f t="shared" si="100"/>
        <v>1</v>
      </c>
      <c r="V807" s="127">
        <f t="shared" si="98"/>
        <v>45291</v>
      </c>
      <c r="W807" s="128">
        <f>VLOOKUP(V807,IPC!$B$9:$D$855,3,2)</f>
        <v>137.72</v>
      </c>
      <c r="X807" s="128">
        <f>VLOOKUP(O807,IPC!$B$9:$D$855,3,1)</f>
        <v>137.72</v>
      </c>
      <c r="Z807" s="67" t="s">
        <v>1990</v>
      </c>
    </row>
    <row r="808" spans="1:26" s="67" customFormat="1" hidden="1" x14ac:dyDescent="0.25">
      <c r="A808" s="67" t="s">
        <v>76</v>
      </c>
      <c r="B808" s="134" t="s">
        <v>42</v>
      </c>
      <c r="C808" s="224">
        <v>68</v>
      </c>
      <c r="D808" s="296" t="s">
        <v>1874</v>
      </c>
      <c r="E808" s="288">
        <v>1140872003</v>
      </c>
      <c r="F808" s="83" t="s">
        <v>1883</v>
      </c>
      <c r="G808" s="121" t="s">
        <v>239</v>
      </c>
      <c r="H808" s="121" t="s">
        <v>1892</v>
      </c>
      <c r="I808" s="69" t="s">
        <v>248</v>
      </c>
      <c r="J808" s="77" t="s">
        <v>217</v>
      </c>
      <c r="K808" s="121" t="s">
        <v>1946</v>
      </c>
      <c r="L808" s="87">
        <v>40</v>
      </c>
      <c r="M808" s="72">
        <v>220800</v>
      </c>
      <c r="N808" s="66">
        <f t="shared" si="70"/>
        <v>0</v>
      </c>
      <c r="O808" s="137">
        <v>45290</v>
      </c>
      <c r="P808" s="72">
        <f t="shared" si="71"/>
        <v>0</v>
      </c>
      <c r="Q808" s="72">
        <f t="shared" si="72"/>
        <v>220800</v>
      </c>
      <c r="R808" s="129">
        <f t="shared" si="73"/>
        <v>220800</v>
      </c>
      <c r="S808" s="204" t="e">
        <f t="shared" si="97"/>
        <v>#REF!</v>
      </c>
      <c r="T808" s="125"/>
      <c r="U808" s="126">
        <f t="shared" si="100"/>
        <v>1</v>
      </c>
      <c r="V808" s="127">
        <f t="shared" si="98"/>
        <v>45291</v>
      </c>
      <c r="W808" s="128">
        <f>VLOOKUP(V808,IPC!$B$9:$D$855,3,2)</f>
        <v>137.72</v>
      </c>
      <c r="X808" s="128">
        <f>VLOOKUP(O808,IPC!$B$9:$D$855,3,1)</f>
        <v>137.72</v>
      </c>
      <c r="Z808" s="67" t="s">
        <v>1990</v>
      </c>
    </row>
    <row r="809" spans="1:26" s="67" customFormat="1" hidden="1" x14ac:dyDescent="0.25">
      <c r="A809" s="67" t="s">
        <v>76</v>
      </c>
      <c r="B809" s="134" t="s">
        <v>42</v>
      </c>
      <c r="C809" s="224">
        <v>68</v>
      </c>
      <c r="D809" s="296" t="s">
        <v>1874</v>
      </c>
      <c r="E809" s="288">
        <v>1140872003</v>
      </c>
      <c r="F809" s="83" t="s">
        <v>1883</v>
      </c>
      <c r="G809" s="121" t="s">
        <v>239</v>
      </c>
      <c r="H809" s="121" t="s">
        <v>1892</v>
      </c>
      <c r="I809" s="69" t="s">
        <v>248</v>
      </c>
      <c r="J809" s="77" t="s">
        <v>217</v>
      </c>
      <c r="K809" s="121" t="s">
        <v>1947</v>
      </c>
      <c r="L809" s="87">
        <v>41</v>
      </c>
      <c r="M809" s="72">
        <v>180000</v>
      </c>
      <c r="N809" s="66">
        <f t="shared" si="70"/>
        <v>0</v>
      </c>
      <c r="O809" s="137">
        <v>45290</v>
      </c>
      <c r="P809" s="72">
        <f t="shared" si="71"/>
        <v>0</v>
      </c>
      <c r="Q809" s="72">
        <f t="shared" si="72"/>
        <v>180000</v>
      </c>
      <c r="R809" s="129">
        <f t="shared" si="73"/>
        <v>180000</v>
      </c>
      <c r="S809" s="204" t="e">
        <f t="shared" si="97"/>
        <v>#REF!</v>
      </c>
      <c r="T809" s="125"/>
      <c r="U809" s="126">
        <f t="shared" si="100"/>
        <v>1</v>
      </c>
      <c r="V809" s="127">
        <f t="shared" si="98"/>
        <v>45291</v>
      </c>
      <c r="W809" s="128">
        <f>VLOOKUP(V809,IPC!$B$9:$D$855,3,2)</f>
        <v>137.72</v>
      </c>
      <c r="X809" s="128">
        <f>VLOOKUP(O809,IPC!$B$9:$D$855,3,1)</f>
        <v>137.72</v>
      </c>
      <c r="Z809" s="67" t="s">
        <v>1990</v>
      </c>
    </row>
    <row r="810" spans="1:26" s="67" customFormat="1" hidden="1" x14ac:dyDescent="0.25">
      <c r="A810" s="67" t="s">
        <v>76</v>
      </c>
      <c r="B810" s="134" t="s">
        <v>42</v>
      </c>
      <c r="C810" s="224">
        <v>68</v>
      </c>
      <c r="D810" s="296" t="s">
        <v>1874</v>
      </c>
      <c r="E810" s="288">
        <v>1140872003</v>
      </c>
      <c r="F810" s="83" t="s">
        <v>1883</v>
      </c>
      <c r="G810" s="121" t="s">
        <v>239</v>
      </c>
      <c r="H810" s="121" t="s">
        <v>1892</v>
      </c>
      <c r="I810" s="69" t="s">
        <v>248</v>
      </c>
      <c r="J810" s="77" t="s">
        <v>217</v>
      </c>
      <c r="K810" s="121" t="s">
        <v>1948</v>
      </c>
      <c r="L810" s="87">
        <v>42</v>
      </c>
      <c r="M810" s="72">
        <v>201600</v>
      </c>
      <c r="N810" s="66">
        <f t="shared" si="70"/>
        <v>0</v>
      </c>
      <c r="O810" s="137">
        <v>45290</v>
      </c>
      <c r="P810" s="72">
        <f t="shared" si="71"/>
        <v>0</v>
      </c>
      <c r="Q810" s="72">
        <f t="shared" si="72"/>
        <v>201600</v>
      </c>
      <c r="R810" s="129">
        <f t="shared" si="73"/>
        <v>201600</v>
      </c>
      <c r="S810" s="204" t="e">
        <f t="shared" si="97"/>
        <v>#REF!</v>
      </c>
      <c r="T810" s="125"/>
      <c r="U810" s="126">
        <f t="shared" si="100"/>
        <v>1</v>
      </c>
      <c r="V810" s="127">
        <f t="shared" si="98"/>
        <v>45291</v>
      </c>
      <c r="W810" s="128">
        <f>VLOOKUP(V810,IPC!$B$9:$D$855,3,2)</f>
        <v>137.72</v>
      </c>
      <c r="X810" s="128">
        <f>VLOOKUP(O810,IPC!$B$9:$D$855,3,1)</f>
        <v>137.72</v>
      </c>
      <c r="Z810" s="67" t="s">
        <v>1990</v>
      </c>
    </row>
    <row r="811" spans="1:26" s="67" customFormat="1" hidden="1" x14ac:dyDescent="0.25">
      <c r="A811" s="67" t="s">
        <v>76</v>
      </c>
      <c r="B811" s="134" t="s">
        <v>42</v>
      </c>
      <c r="C811" s="224">
        <v>69</v>
      </c>
      <c r="D811" s="296" t="s">
        <v>1706</v>
      </c>
      <c r="E811" s="288">
        <v>72248657</v>
      </c>
      <c r="F811" s="83" t="s">
        <v>1797</v>
      </c>
      <c r="G811" s="121" t="s">
        <v>239</v>
      </c>
      <c r="H811" s="121" t="s">
        <v>1720</v>
      </c>
      <c r="I811" s="69" t="s">
        <v>248</v>
      </c>
      <c r="J811" s="77" t="s">
        <v>217</v>
      </c>
      <c r="K811" s="121" t="s">
        <v>1949</v>
      </c>
      <c r="L811" s="87">
        <v>2302</v>
      </c>
      <c r="M811" s="72">
        <v>90000</v>
      </c>
      <c r="N811" s="66">
        <f t="shared" si="70"/>
        <v>90000</v>
      </c>
      <c r="O811" s="137">
        <v>44985</v>
      </c>
      <c r="P811" s="72">
        <f t="shared" si="71"/>
        <v>95052</v>
      </c>
      <c r="Q811" s="72">
        <f t="shared" si="72"/>
        <v>95052</v>
      </c>
      <c r="R811" s="129">
        <f t="shared" si="73"/>
        <v>95052</v>
      </c>
      <c r="S811" s="204" t="e">
        <f t="shared" si="97"/>
        <v>#REF!</v>
      </c>
      <c r="T811" s="125"/>
      <c r="U811" s="126">
        <f t="shared" si="100"/>
        <v>306</v>
      </c>
      <c r="V811" s="127">
        <f t="shared" si="98"/>
        <v>45291</v>
      </c>
      <c r="W811" s="128">
        <f>VLOOKUP(V811,IPC!$B$9:$D$855,3,2)</f>
        <v>137.72</v>
      </c>
      <c r="X811" s="128">
        <f>VLOOKUP(O811,IPC!$B$9:$D$855,3,1)</f>
        <v>130.4</v>
      </c>
      <c r="Z811" s="67" t="s">
        <v>2225</v>
      </c>
    </row>
    <row r="812" spans="1:26" s="67" customFormat="1" ht="26.4" x14ac:dyDescent="0.25">
      <c r="A812" s="67" t="s">
        <v>76</v>
      </c>
      <c r="B812" s="134" t="s">
        <v>2237</v>
      </c>
      <c r="C812" s="224">
        <v>70</v>
      </c>
      <c r="D812" s="296" t="s">
        <v>495</v>
      </c>
      <c r="E812" s="288">
        <v>900511982</v>
      </c>
      <c r="F812" s="83" t="s">
        <v>558</v>
      </c>
      <c r="G812" s="121" t="s">
        <v>639</v>
      </c>
      <c r="H812" s="121" t="s">
        <v>622</v>
      </c>
      <c r="I812" s="69" t="s">
        <v>248</v>
      </c>
      <c r="J812" s="77" t="s">
        <v>217</v>
      </c>
      <c r="K812" s="121" t="s">
        <v>1950</v>
      </c>
      <c r="L812" s="87">
        <v>4046</v>
      </c>
      <c r="M812" s="72">
        <v>190400</v>
      </c>
      <c r="N812" s="66">
        <f t="shared" si="70"/>
        <v>190400</v>
      </c>
      <c r="O812" s="137">
        <v>45277</v>
      </c>
      <c r="P812" s="72">
        <f t="shared" si="71"/>
        <v>190400</v>
      </c>
      <c r="Q812" s="72">
        <f t="shared" si="72"/>
        <v>190400</v>
      </c>
      <c r="R812" s="129">
        <f t="shared" si="73"/>
        <v>190400</v>
      </c>
      <c r="S812" s="204" t="e">
        <f t="shared" si="97"/>
        <v>#REF!</v>
      </c>
      <c r="T812" s="125"/>
      <c r="U812" s="126">
        <f t="shared" si="100"/>
        <v>14</v>
      </c>
      <c r="V812" s="127">
        <f t="shared" si="98"/>
        <v>45291</v>
      </c>
      <c r="W812" s="128">
        <f>VLOOKUP(V812,IPC!$B$9:$D$855,3,2)</f>
        <v>137.72</v>
      </c>
      <c r="X812" s="128">
        <f>VLOOKUP(O812,IPC!$B$9:$D$855,3,1)</f>
        <v>137.72</v>
      </c>
      <c r="Z812" s="67" t="s">
        <v>2226</v>
      </c>
    </row>
    <row r="813" spans="1:26" s="67" customFormat="1" ht="26.4" x14ac:dyDescent="0.25">
      <c r="A813" s="67" t="s">
        <v>76</v>
      </c>
      <c r="B813" s="134" t="s">
        <v>2237</v>
      </c>
      <c r="C813" s="224">
        <v>70</v>
      </c>
      <c r="D813" s="296" t="s">
        <v>495</v>
      </c>
      <c r="E813" s="288">
        <v>900511982</v>
      </c>
      <c r="F813" s="83" t="s">
        <v>558</v>
      </c>
      <c r="G813" s="121" t="s">
        <v>639</v>
      </c>
      <c r="H813" s="121" t="s">
        <v>622</v>
      </c>
      <c r="I813" s="69" t="s">
        <v>248</v>
      </c>
      <c r="J813" s="77" t="s">
        <v>217</v>
      </c>
      <c r="K813" s="121" t="s">
        <v>1951</v>
      </c>
      <c r="L813" s="87">
        <v>4075</v>
      </c>
      <c r="M813" s="72">
        <v>53550</v>
      </c>
      <c r="N813" s="66">
        <f t="shared" si="70"/>
        <v>0</v>
      </c>
      <c r="O813" s="137">
        <v>45313</v>
      </c>
      <c r="P813" s="72">
        <f t="shared" si="71"/>
        <v>0</v>
      </c>
      <c r="Q813" s="72">
        <f t="shared" si="72"/>
        <v>53550</v>
      </c>
      <c r="R813" s="129">
        <f t="shared" si="73"/>
        <v>53550</v>
      </c>
      <c r="S813" s="204" t="e">
        <f t="shared" ref="S813:S846" si="101">+R813/$R$848</f>
        <v>#REF!</v>
      </c>
      <c r="T813" s="125"/>
      <c r="U813" s="126">
        <f t="shared" si="100"/>
        <v>-22</v>
      </c>
      <c r="V813" s="127">
        <f t="shared" si="98"/>
        <v>45291</v>
      </c>
      <c r="W813" s="128">
        <f>VLOOKUP(V813,IPC!$B$9:$D$855,3,2)</f>
        <v>137.72</v>
      </c>
      <c r="X813" s="128">
        <f>VLOOKUP(O813,IPC!$B$9:$D$855,3,1)</f>
        <v>138.97999999999999</v>
      </c>
      <c r="Z813" s="67" t="s">
        <v>2148</v>
      </c>
    </row>
    <row r="814" spans="1:26" s="67" customFormat="1" hidden="1" x14ac:dyDescent="0.25">
      <c r="A814" s="67" t="s">
        <v>76</v>
      </c>
      <c r="B814" s="134" t="s">
        <v>42</v>
      </c>
      <c r="C814" s="224">
        <v>71</v>
      </c>
      <c r="D814" s="296" t="s">
        <v>496</v>
      </c>
      <c r="E814" s="288">
        <v>22388922</v>
      </c>
      <c r="F814" s="83" t="s">
        <v>559</v>
      </c>
      <c r="G814" s="121" t="s">
        <v>239</v>
      </c>
      <c r="H814" s="121" t="s">
        <v>623</v>
      </c>
      <c r="I814" s="69" t="s">
        <v>248</v>
      </c>
      <c r="J814" s="77" t="s">
        <v>217</v>
      </c>
      <c r="K814" s="121" t="s">
        <v>1742</v>
      </c>
      <c r="L814" s="87">
        <v>902</v>
      </c>
      <c r="M814" s="72">
        <v>400000</v>
      </c>
      <c r="N814" s="66">
        <f t="shared" si="70"/>
        <v>400000</v>
      </c>
      <c r="O814" s="137">
        <v>44981</v>
      </c>
      <c r="P814" s="72">
        <f t="shared" si="71"/>
        <v>422454</v>
      </c>
      <c r="Q814" s="72">
        <f t="shared" si="72"/>
        <v>422454</v>
      </c>
      <c r="R814" s="129">
        <f t="shared" si="73"/>
        <v>422454</v>
      </c>
      <c r="S814" s="204" t="e">
        <f t="shared" si="101"/>
        <v>#REF!</v>
      </c>
      <c r="T814" s="125"/>
      <c r="U814" s="126">
        <f t="shared" si="100"/>
        <v>310</v>
      </c>
      <c r="V814" s="127">
        <f t="shared" si="98"/>
        <v>45291</v>
      </c>
      <c r="W814" s="128">
        <f>VLOOKUP(V814,IPC!$B$9:$D$855,3,2)</f>
        <v>137.72</v>
      </c>
      <c r="X814" s="128">
        <f>VLOOKUP(O814,IPC!$B$9:$D$855,3,1)</f>
        <v>130.4</v>
      </c>
      <c r="Z814" s="67">
        <v>44981</v>
      </c>
    </row>
    <row r="815" spans="1:26" s="67" customFormat="1" ht="26.4" hidden="1" x14ac:dyDescent="0.25">
      <c r="A815" s="67" t="s">
        <v>76</v>
      </c>
      <c r="B815" s="134" t="s">
        <v>42</v>
      </c>
      <c r="C815" s="224">
        <v>72</v>
      </c>
      <c r="D815" s="296" t="s">
        <v>497</v>
      </c>
      <c r="E815" s="288">
        <v>802015182</v>
      </c>
      <c r="F815" s="83" t="s">
        <v>560</v>
      </c>
      <c r="G815" s="121" t="s">
        <v>239</v>
      </c>
      <c r="H815" s="121" t="s">
        <v>624</v>
      </c>
      <c r="I815" s="69" t="s">
        <v>248</v>
      </c>
      <c r="J815" s="77" t="s">
        <v>217</v>
      </c>
      <c r="K815" s="121" t="s">
        <v>1952</v>
      </c>
      <c r="L815" s="87">
        <v>10248</v>
      </c>
      <c r="M815" s="72">
        <v>2073937</v>
      </c>
      <c r="N815" s="66">
        <f t="shared" si="70"/>
        <v>2073937</v>
      </c>
      <c r="O815" s="137">
        <v>45199</v>
      </c>
      <c r="P815" s="72">
        <f t="shared" si="71"/>
        <v>2098469</v>
      </c>
      <c r="Q815" s="72">
        <f t="shared" si="72"/>
        <v>2098469</v>
      </c>
      <c r="R815" s="129">
        <f t="shared" si="73"/>
        <v>2098469</v>
      </c>
      <c r="S815" s="204" t="e">
        <f t="shared" si="101"/>
        <v>#REF!</v>
      </c>
      <c r="T815" s="125"/>
      <c r="U815" s="126">
        <f t="shared" si="100"/>
        <v>92</v>
      </c>
      <c r="V815" s="127">
        <f t="shared" si="98"/>
        <v>45291</v>
      </c>
      <c r="W815" s="128">
        <f>VLOOKUP(V815,IPC!$B$9:$D$855,3,2)</f>
        <v>137.72</v>
      </c>
      <c r="X815" s="128">
        <f>VLOOKUP(O815,IPC!$B$9:$D$855,3,1)</f>
        <v>136.11000000000001</v>
      </c>
      <c r="Z815" s="67" t="s">
        <v>1991</v>
      </c>
    </row>
    <row r="816" spans="1:26" s="67" customFormat="1" ht="26.4" hidden="1" x14ac:dyDescent="0.25">
      <c r="A816" s="67" t="s">
        <v>76</v>
      </c>
      <c r="B816" s="134" t="s">
        <v>42</v>
      </c>
      <c r="C816" s="224">
        <v>72</v>
      </c>
      <c r="D816" s="296" t="s">
        <v>497</v>
      </c>
      <c r="E816" s="288">
        <v>802015182</v>
      </c>
      <c r="F816" s="83" t="s">
        <v>560</v>
      </c>
      <c r="G816" s="121" t="s">
        <v>239</v>
      </c>
      <c r="H816" s="121" t="s">
        <v>624</v>
      </c>
      <c r="I816" s="69" t="s">
        <v>248</v>
      </c>
      <c r="J816" s="77" t="s">
        <v>217</v>
      </c>
      <c r="K816" s="121" t="s">
        <v>1953</v>
      </c>
      <c r="L816" s="87">
        <v>10543</v>
      </c>
      <c r="M816" s="72">
        <v>2073937</v>
      </c>
      <c r="N816" s="66">
        <f t="shared" si="70"/>
        <v>2073937</v>
      </c>
      <c r="O816" s="137">
        <v>45229</v>
      </c>
      <c r="P816" s="72">
        <f t="shared" si="71"/>
        <v>2093240</v>
      </c>
      <c r="Q816" s="72">
        <f t="shared" si="72"/>
        <v>2093240</v>
      </c>
      <c r="R816" s="129">
        <f t="shared" si="73"/>
        <v>2093240</v>
      </c>
      <c r="S816" s="204" t="e">
        <f t="shared" si="101"/>
        <v>#REF!</v>
      </c>
      <c r="T816" s="125"/>
      <c r="U816" s="126">
        <f t="shared" si="100"/>
        <v>62</v>
      </c>
      <c r="V816" s="127">
        <f t="shared" si="98"/>
        <v>45291</v>
      </c>
      <c r="W816" s="128">
        <f>VLOOKUP(V816,IPC!$B$9:$D$855,3,2)</f>
        <v>137.72</v>
      </c>
      <c r="X816" s="128">
        <f>VLOOKUP(O816,IPC!$B$9:$D$855,3,1)</f>
        <v>136.44999999999999</v>
      </c>
      <c r="Z816" s="67" t="s">
        <v>2217</v>
      </c>
    </row>
    <row r="817" spans="1:26" s="67" customFormat="1" ht="26.4" hidden="1" x14ac:dyDescent="0.25">
      <c r="A817" s="67" t="s">
        <v>76</v>
      </c>
      <c r="B817" s="134" t="s">
        <v>42</v>
      </c>
      <c r="C817" s="224">
        <v>72</v>
      </c>
      <c r="D817" s="296" t="s">
        <v>497</v>
      </c>
      <c r="E817" s="288">
        <v>802015182</v>
      </c>
      <c r="F817" s="83" t="s">
        <v>560</v>
      </c>
      <c r="G817" s="121" t="s">
        <v>239</v>
      </c>
      <c r="H817" s="121" t="s">
        <v>624</v>
      </c>
      <c r="I817" s="69" t="s">
        <v>248</v>
      </c>
      <c r="J817" s="77" t="s">
        <v>217</v>
      </c>
      <c r="K817" s="121" t="s">
        <v>1954</v>
      </c>
      <c r="L817" s="87">
        <v>10875</v>
      </c>
      <c r="M817" s="72">
        <v>2073937</v>
      </c>
      <c r="N817" s="66">
        <f t="shared" si="70"/>
        <v>2073937</v>
      </c>
      <c r="O817" s="137">
        <v>45235</v>
      </c>
      <c r="P817" s="72">
        <f t="shared" si="71"/>
        <v>2083468</v>
      </c>
      <c r="Q817" s="72">
        <f t="shared" si="72"/>
        <v>2083468</v>
      </c>
      <c r="R817" s="129">
        <f t="shared" si="73"/>
        <v>2083468</v>
      </c>
      <c r="S817" s="204" t="e">
        <f t="shared" si="101"/>
        <v>#REF!</v>
      </c>
      <c r="T817" s="125"/>
      <c r="U817" s="126">
        <f t="shared" si="100"/>
        <v>56</v>
      </c>
      <c r="V817" s="127">
        <f t="shared" si="98"/>
        <v>45291</v>
      </c>
      <c r="W817" s="128">
        <f>VLOOKUP(V817,IPC!$B$9:$D$855,3,2)</f>
        <v>137.72</v>
      </c>
      <c r="X817" s="128">
        <f>VLOOKUP(O817,IPC!$B$9:$D$855,3,1)</f>
        <v>137.09</v>
      </c>
      <c r="Z817" s="67" t="s">
        <v>2227</v>
      </c>
    </row>
    <row r="818" spans="1:26" s="67" customFormat="1" ht="26.4" hidden="1" x14ac:dyDescent="0.25">
      <c r="A818" s="67" t="s">
        <v>76</v>
      </c>
      <c r="B818" s="134" t="s">
        <v>42</v>
      </c>
      <c r="C818" s="224">
        <v>72</v>
      </c>
      <c r="D818" s="296" t="s">
        <v>497</v>
      </c>
      <c r="E818" s="288">
        <v>802015182</v>
      </c>
      <c r="F818" s="83" t="s">
        <v>560</v>
      </c>
      <c r="G818" s="121" t="s">
        <v>239</v>
      </c>
      <c r="H818" s="121" t="s">
        <v>624</v>
      </c>
      <c r="I818" s="69" t="s">
        <v>248</v>
      </c>
      <c r="J818" s="77" t="s">
        <v>217</v>
      </c>
      <c r="K818" s="121" t="s">
        <v>1955</v>
      </c>
      <c r="L818" s="87">
        <v>11188</v>
      </c>
      <c r="M818" s="72">
        <v>2073937</v>
      </c>
      <c r="N818" s="66">
        <f t="shared" si="70"/>
        <v>2073937</v>
      </c>
      <c r="O818" s="137">
        <v>45265</v>
      </c>
      <c r="P818" s="72">
        <f t="shared" si="71"/>
        <v>2073937</v>
      </c>
      <c r="Q818" s="72">
        <f t="shared" si="72"/>
        <v>2073937</v>
      </c>
      <c r="R818" s="129">
        <f t="shared" si="73"/>
        <v>2073937</v>
      </c>
      <c r="S818" s="204" t="e">
        <f t="shared" si="101"/>
        <v>#REF!</v>
      </c>
      <c r="T818" s="125"/>
      <c r="U818" s="126">
        <f t="shared" si="100"/>
        <v>26</v>
      </c>
      <c r="V818" s="127">
        <f t="shared" si="98"/>
        <v>45291</v>
      </c>
      <c r="W818" s="128">
        <f>VLOOKUP(V818,IPC!$B$9:$D$855,3,2)</f>
        <v>137.72</v>
      </c>
      <c r="X818" s="128">
        <f>VLOOKUP(O818,IPC!$B$9:$D$855,3,1)</f>
        <v>137.72</v>
      </c>
      <c r="Z818" s="67" t="s">
        <v>2222</v>
      </c>
    </row>
    <row r="819" spans="1:26" s="67" customFormat="1" ht="26.4" hidden="1" x14ac:dyDescent="0.25">
      <c r="A819" s="67" t="s">
        <v>76</v>
      </c>
      <c r="B819" s="134" t="s">
        <v>42</v>
      </c>
      <c r="C819" s="224">
        <v>72</v>
      </c>
      <c r="D819" s="296" t="s">
        <v>497</v>
      </c>
      <c r="E819" s="288">
        <v>802015182</v>
      </c>
      <c r="F819" s="83" t="s">
        <v>560</v>
      </c>
      <c r="G819" s="121" t="s">
        <v>239</v>
      </c>
      <c r="H819" s="121" t="s">
        <v>624</v>
      </c>
      <c r="I819" s="69" t="s">
        <v>248</v>
      </c>
      <c r="J819" s="77" t="s">
        <v>217</v>
      </c>
      <c r="K819" s="121" t="s">
        <v>1956</v>
      </c>
      <c r="L819" s="87">
        <v>9616</v>
      </c>
      <c r="M819" s="72">
        <v>2027899</v>
      </c>
      <c r="N819" s="66">
        <f t="shared" si="70"/>
        <v>2027899</v>
      </c>
      <c r="O819" s="137">
        <v>45138</v>
      </c>
      <c r="P819" s="72">
        <f t="shared" si="71"/>
        <v>2077220</v>
      </c>
      <c r="Q819" s="72">
        <f t="shared" si="72"/>
        <v>2077220</v>
      </c>
      <c r="R819" s="129">
        <f t="shared" si="73"/>
        <v>2077220</v>
      </c>
      <c r="S819" s="204" t="e">
        <f t="shared" si="101"/>
        <v>#REF!</v>
      </c>
      <c r="T819" s="125"/>
      <c r="U819" s="126">
        <f t="shared" si="100"/>
        <v>153</v>
      </c>
      <c r="V819" s="127">
        <f t="shared" si="98"/>
        <v>45291</v>
      </c>
      <c r="W819" s="128">
        <f>VLOOKUP(V819,IPC!$B$9:$D$855,3,2)</f>
        <v>137.72</v>
      </c>
      <c r="X819" s="128">
        <f>VLOOKUP(O819,IPC!$B$9:$D$855,3,1)</f>
        <v>134.44999999999999</v>
      </c>
      <c r="Z819" s="67" t="s">
        <v>2228</v>
      </c>
    </row>
    <row r="820" spans="1:26" s="67" customFormat="1" ht="26.4" hidden="1" x14ac:dyDescent="0.25">
      <c r="A820" s="67" t="s">
        <v>76</v>
      </c>
      <c r="B820" s="134" t="s">
        <v>42</v>
      </c>
      <c r="C820" s="224">
        <v>72</v>
      </c>
      <c r="D820" s="296" t="s">
        <v>497</v>
      </c>
      <c r="E820" s="288">
        <v>802015182</v>
      </c>
      <c r="F820" s="83" t="s">
        <v>560</v>
      </c>
      <c r="G820" s="121" t="s">
        <v>239</v>
      </c>
      <c r="H820" s="121" t="s">
        <v>624</v>
      </c>
      <c r="I820" s="69" t="s">
        <v>248</v>
      </c>
      <c r="J820" s="77" t="s">
        <v>217</v>
      </c>
      <c r="K820" s="121" t="s">
        <v>1957</v>
      </c>
      <c r="L820" s="87">
        <v>9948</v>
      </c>
      <c r="M820" s="72">
        <v>2073937</v>
      </c>
      <c r="N820" s="66">
        <f t="shared" si="70"/>
        <v>2073937</v>
      </c>
      <c r="O820" s="137">
        <v>45169</v>
      </c>
      <c r="P820" s="72">
        <f t="shared" si="71"/>
        <v>2109629</v>
      </c>
      <c r="Q820" s="72">
        <f t="shared" si="72"/>
        <v>2109629</v>
      </c>
      <c r="R820" s="129">
        <f t="shared" si="73"/>
        <v>2109629</v>
      </c>
      <c r="S820" s="204" t="e">
        <f t="shared" si="101"/>
        <v>#REF!</v>
      </c>
      <c r="T820" s="125"/>
      <c r="U820" s="126">
        <f t="shared" si="100"/>
        <v>122</v>
      </c>
      <c r="V820" s="127">
        <f t="shared" si="98"/>
        <v>45291</v>
      </c>
      <c r="W820" s="128">
        <f>VLOOKUP(V820,IPC!$B$9:$D$855,3,2)</f>
        <v>137.72</v>
      </c>
      <c r="X820" s="128">
        <f>VLOOKUP(O820,IPC!$B$9:$D$855,3,1)</f>
        <v>135.38999999999999</v>
      </c>
      <c r="Z820" s="67" t="s">
        <v>2216</v>
      </c>
    </row>
    <row r="821" spans="1:26" s="67" customFormat="1" hidden="1" x14ac:dyDescent="0.25">
      <c r="A821" s="67" t="s">
        <v>76</v>
      </c>
      <c r="B821" s="134" t="s">
        <v>42</v>
      </c>
      <c r="C821" s="224">
        <v>73</v>
      </c>
      <c r="D821" s="296" t="s">
        <v>498</v>
      </c>
      <c r="E821" s="288">
        <v>811011779</v>
      </c>
      <c r="F821" s="83" t="s">
        <v>561</v>
      </c>
      <c r="G821" s="121" t="s">
        <v>218</v>
      </c>
      <c r="H821" s="121" t="s">
        <v>625</v>
      </c>
      <c r="I821" s="69" t="s">
        <v>248</v>
      </c>
      <c r="J821" s="77" t="s">
        <v>217</v>
      </c>
      <c r="K821" s="121" t="s">
        <v>1143</v>
      </c>
      <c r="L821" s="87">
        <v>10248</v>
      </c>
      <c r="M821" s="72">
        <v>3040800</v>
      </c>
      <c r="N821" s="66">
        <f t="shared" si="70"/>
        <v>3040800</v>
      </c>
      <c r="O821" s="137">
        <v>45231</v>
      </c>
      <c r="P821" s="72">
        <f t="shared" si="71"/>
        <v>3054774</v>
      </c>
      <c r="Q821" s="72">
        <f t="shared" si="72"/>
        <v>3054774</v>
      </c>
      <c r="R821" s="129">
        <f t="shared" si="73"/>
        <v>3054774</v>
      </c>
      <c r="S821" s="204" t="e">
        <f t="shared" si="101"/>
        <v>#REF!</v>
      </c>
      <c r="T821" s="125"/>
      <c r="U821" s="126">
        <f t="shared" si="100"/>
        <v>60</v>
      </c>
      <c r="V821" s="127">
        <f t="shared" si="98"/>
        <v>45291</v>
      </c>
      <c r="W821" s="128">
        <f>VLOOKUP(V821,IPC!$B$9:$D$855,3,2)</f>
        <v>137.72</v>
      </c>
      <c r="X821" s="128">
        <f>VLOOKUP(O821,IPC!$B$9:$D$855,3,1)</f>
        <v>137.09</v>
      </c>
      <c r="Z821" s="67">
        <v>45231</v>
      </c>
    </row>
    <row r="822" spans="1:26" s="67" customFormat="1" hidden="1" x14ac:dyDescent="0.25">
      <c r="A822" s="67" t="s">
        <v>76</v>
      </c>
      <c r="B822" s="134" t="s">
        <v>42</v>
      </c>
      <c r="C822" s="224">
        <v>73</v>
      </c>
      <c r="D822" s="296" t="s">
        <v>498</v>
      </c>
      <c r="E822" s="288">
        <v>811011779</v>
      </c>
      <c r="F822" s="83" t="s">
        <v>561</v>
      </c>
      <c r="G822" s="121" t="s">
        <v>218</v>
      </c>
      <c r="H822" s="121" t="s">
        <v>625</v>
      </c>
      <c r="I822" s="69" t="s">
        <v>248</v>
      </c>
      <c r="J822" s="77" t="s">
        <v>217</v>
      </c>
      <c r="K822" s="121" t="s">
        <v>1144</v>
      </c>
      <c r="L822" s="87">
        <v>10543</v>
      </c>
      <c r="M822" s="72">
        <v>3040786</v>
      </c>
      <c r="N822" s="66">
        <f t="shared" si="70"/>
        <v>3040786</v>
      </c>
      <c r="O822" s="137">
        <v>45200</v>
      </c>
      <c r="P822" s="72">
        <f t="shared" si="71"/>
        <v>3069088</v>
      </c>
      <c r="Q822" s="72">
        <f t="shared" si="72"/>
        <v>3069088</v>
      </c>
      <c r="R822" s="129">
        <f t="shared" si="73"/>
        <v>3069088</v>
      </c>
      <c r="S822" s="204" t="e">
        <f t="shared" si="101"/>
        <v>#REF!</v>
      </c>
      <c r="T822" s="125"/>
      <c r="U822" s="126">
        <f t="shared" si="100"/>
        <v>91</v>
      </c>
      <c r="V822" s="127">
        <f t="shared" si="98"/>
        <v>45291</v>
      </c>
      <c r="W822" s="128">
        <f>VLOOKUP(V822,IPC!$B$9:$D$855,3,2)</f>
        <v>137.72</v>
      </c>
      <c r="X822" s="128">
        <f>VLOOKUP(O822,IPC!$B$9:$D$855,3,1)</f>
        <v>136.44999999999999</v>
      </c>
      <c r="Z822" s="67">
        <v>45200</v>
      </c>
    </row>
    <row r="823" spans="1:26" s="67" customFormat="1" hidden="1" x14ac:dyDescent="0.25">
      <c r="A823" s="67" t="s">
        <v>76</v>
      </c>
      <c r="B823" s="134" t="s">
        <v>42</v>
      </c>
      <c r="C823" s="224">
        <v>73</v>
      </c>
      <c r="D823" s="296" t="s">
        <v>498</v>
      </c>
      <c r="E823" s="288">
        <v>811011779</v>
      </c>
      <c r="F823" s="83" t="s">
        <v>561</v>
      </c>
      <c r="G823" s="121" t="s">
        <v>218</v>
      </c>
      <c r="H823" s="121" t="s">
        <v>625</v>
      </c>
      <c r="I823" s="69" t="s">
        <v>248</v>
      </c>
      <c r="J823" s="77" t="s">
        <v>217</v>
      </c>
      <c r="K823" s="121" t="s">
        <v>1147</v>
      </c>
      <c r="L823" s="87">
        <v>63016</v>
      </c>
      <c r="M823" s="72">
        <v>546595</v>
      </c>
      <c r="N823" s="66">
        <f t="shared" si="70"/>
        <v>546595</v>
      </c>
      <c r="O823" s="137">
        <v>45205</v>
      </c>
      <c r="P823" s="72">
        <f t="shared" si="71"/>
        <v>551682</v>
      </c>
      <c r="Q823" s="72">
        <f t="shared" si="72"/>
        <v>551682</v>
      </c>
      <c r="R823" s="129">
        <f t="shared" si="73"/>
        <v>551682</v>
      </c>
      <c r="S823" s="204" t="e">
        <f t="shared" si="101"/>
        <v>#REF!</v>
      </c>
      <c r="T823" s="125"/>
      <c r="U823" s="126">
        <f t="shared" si="100"/>
        <v>86</v>
      </c>
      <c r="V823" s="127">
        <f t="shared" si="98"/>
        <v>45291</v>
      </c>
      <c r="W823" s="128">
        <f>VLOOKUP(V823,IPC!$B$9:$D$855,3,2)</f>
        <v>137.72</v>
      </c>
      <c r="X823" s="128">
        <f>VLOOKUP(O823,IPC!$B$9:$D$855,3,1)</f>
        <v>136.44999999999999</v>
      </c>
      <c r="Z823" s="67" t="s">
        <v>2229</v>
      </c>
    </row>
    <row r="824" spans="1:26" s="67" customFormat="1" ht="26.4" x14ac:dyDescent="0.25">
      <c r="A824" s="67" t="s">
        <v>76</v>
      </c>
      <c r="B824" s="134" t="s">
        <v>2237</v>
      </c>
      <c r="C824" s="224">
        <v>74</v>
      </c>
      <c r="D824" s="296" t="s">
        <v>1875</v>
      </c>
      <c r="E824" s="288">
        <v>1042998039</v>
      </c>
      <c r="F824" s="83" t="s">
        <v>1884</v>
      </c>
      <c r="G824" s="121" t="s">
        <v>239</v>
      </c>
      <c r="H824" s="121" t="s">
        <v>1893</v>
      </c>
      <c r="I824" s="69" t="s">
        <v>248</v>
      </c>
      <c r="J824" s="77" t="s">
        <v>217</v>
      </c>
      <c r="K824" s="121" t="s">
        <v>1958</v>
      </c>
      <c r="L824" s="87">
        <v>923</v>
      </c>
      <c r="M824" s="72">
        <v>955354</v>
      </c>
      <c r="N824" s="66">
        <f t="shared" si="70"/>
        <v>955354</v>
      </c>
      <c r="O824" s="137">
        <v>45271</v>
      </c>
      <c r="P824" s="72">
        <f t="shared" si="71"/>
        <v>955354</v>
      </c>
      <c r="Q824" s="72">
        <f t="shared" si="72"/>
        <v>955354</v>
      </c>
      <c r="R824" s="129">
        <f t="shared" si="73"/>
        <v>955354</v>
      </c>
      <c r="S824" s="204" t="e">
        <f t="shared" si="101"/>
        <v>#REF!</v>
      </c>
      <c r="T824" s="125"/>
      <c r="U824" s="126">
        <f t="shared" si="100"/>
        <v>20</v>
      </c>
      <c r="V824" s="127">
        <f t="shared" si="98"/>
        <v>45291</v>
      </c>
      <c r="W824" s="128">
        <f>VLOOKUP(V824,IPC!$B$9:$D$855,3,2)</f>
        <v>137.72</v>
      </c>
      <c r="X824" s="128">
        <f>VLOOKUP(O824,IPC!$B$9:$D$855,3,1)</f>
        <v>137.72</v>
      </c>
      <c r="Z824" s="67" t="s">
        <v>2230</v>
      </c>
    </row>
    <row r="825" spans="1:26" s="67" customFormat="1" ht="26.4" x14ac:dyDescent="0.25">
      <c r="A825" s="67" t="s">
        <v>76</v>
      </c>
      <c r="B825" s="134" t="s">
        <v>2237</v>
      </c>
      <c r="C825" s="224">
        <v>74</v>
      </c>
      <c r="D825" s="296" t="s">
        <v>1875</v>
      </c>
      <c r="E825" s="288">
        <v>1042998039</v>
      </c>
      <c r="F825" s="83" t="s">
        <v>1884</v>
      </c>
      <c r="G825" s="121" t="s">
        <v>239</v>
      </c>
      <c r="H825" s="121" t="s">
        <v>1893</v>
      </c>
      <c r="I825" s="69" t="s">
        <v>248</v>
      </c>
      <c r="J825" s="77" t="s">
        <v>217</v>
      </c>
      <c r="K825" s="121" t="s">
        <v>1959</v>
      </c>
      <c r="L825" s="87">
        <v>1023</v>
      </c>
      <c r="M825" s="72">
        <v>2455354</v>
      </c>
      <c r="N825" s="66">
        <f t="shared" si="70"/>
        <v>0</v>
      </c>
      <c r="O825" s="137">
        <v>45290</v>
      </c>
      <c r="P825" s="72">
        <f t="shared" si="71"/>
        <v>0</v>
      </c>
      <c r="Q825" s="72">
        <f t="shared" si="72"/>
        <v>2455354</v>
      </c>
      <c r="R825" s="129">
        <f t="shared" si="73"/>
        <v>2455354</v>
      </c>
      <c r="S825" s="204" t="e">
        <f t="shared" si="101"/>
        <v>#REF!</v>
      </c>
      <c r="T825" s="125"/>
      <c r="U825" s="126">
        <f t="shared" si="100"/>
        <v>1</v>
      </c>
      <c r="V825" s="127">
        <f t="shared" si="98"/>
        <v>45291</v>
      </c>
      <c r="W825" s="128">
        <f>VLOOKUP(V825,IPC!$B$9:$D$855,3,2)</f>
        <v>137.72</v>
      </c>
      <c r="X825" s="128">
        <f>VLOOKUP(O825,IPC!$B$9:$D$855,3,1)</f>
        <v>137.72</v>
      </c>
      <c r="Z825" s="67" t="s">
        <v>1990</v>
      </c>
    </row>
    <row r="826" spans="1:26" s="67" customFormat="1" ht="26.4" x14ac:dyDescent="0.25">
      <c r="A826" s="67" t="s">
        <v>76</v>
      </c>
      <c r="B826" s="134" t="s">
        <v>2237</v>
      </c>
      <c r="C826" s="224">
        <v>74</v>
      </c>
      <c r="D826" s="296" t="s">
        <v>1875</v>
      </c>
      <c r="E826" s="288">
        <v>1042998039</v>
      </c>
      <c r="F826" s="83" t="s">
        <v>1884</v>
      </c>
      <c r="G826" s="121" t="s">
        <v>239</v>
      </c>
      <c r="H826" s="121" t="s">
        <v>1893</v>
      </c>
      <c r="I826" s="69" t="s">
        <v>248</v>
      </c>
      <c r="J826" s="77" t="s">
        <v>217</v>
      </c>
      <c r="K826" s="121" t="s">
        <v>1960</v>
      </c>
      <c r="L826" s="87">
        <v>1123</v>
      </c>
      <c r="M826" s="72">
        <v>2455354</v>
      </c>
      <c r="N826" s="66">
        <f t="shared" si="70"/>
        <v>0</v>
      </c>
      <c r="O826" s="137">
        <v>45290</v>
      </c>
      <c r="P826" s="72">
        <f t="shared" si="71"/>
        <v>0</v>
      </c>
      <c r="Q826" s="72">
        <f t="shared" si="72"/>
        <v>2455354</v>
      </c>
      <c r="R826" s="129">
        <f t="shared" si="73"/>
        <v>2455354</v>
      </c>
      <c r="S826" s="204" t="e">
        <f t="shared" si="101"/>
        <v>#REF!</v>
      </c>
      <c r="T826" s="125"/>
      <c r="U826" s="126">
        <f t="shared" si="100"/>
        <v>1</v>
      </c>
      <c r="V826" s="127">
        <f t="shared" si="98"/>
        <v>45291</v>
      </c>
      <c r="W826" s="128">
        <f>VLOOKUP(V826,IPC!$B$9:$D$855,3,2)</f>
        <v>137.72</v>
      </c>
      <c r="X826" s="128">
        <f>VLOOKUP(O826,IPC!$B$9:$D$855,3,1)</f>
        <v>137.72</v>
      </c>
      <c r="Z826" s="67" t="s">
        <v>1990</v>
      </c>
    </row>
    <row r="827" spans="1:26" s="67" customFormat="1" ht="26.4" x14ac:dyDescent="0.25">
      <c r="A827" s="67" t="s">
        <v>76</v>
      </c>
      <c r="B827" s="134" t="s">
        <v>2237</v>
      </c>
      <c r="C827" s="224">
        <v>74</v>
      </c>
      <c r="D827" s="296" t="s">
        <v>1875</v>
      </c>
      <c r="E827" s="288">
        <v>1042998039</v>
      </c>
      <c r="F827" s="83" t="s">
        <v>1884</v>
      </c>
      <c r="G827" s="121" t="s">
        <v>239</v>
      </c>
      <c r="H827" s="121" t="s">
        <v>1893</v>
      </c>
      <c r="I827" s="69" t="s">
        <v>248</v>
      </c>
      <c r="J827" s="77" t="s">
        <v>217</v>
      </c>
      <c r="K827" s="121" t="s">
        <v>1961</v>
      </c>
      <c r="L827" s="87">
        <v>1223</v>
      </c>
      <c r="M827" s="72">
        <v>2455200</v>
      </c>
      <c r="N827" s="66">
        <f t="shared" si="70"/>
        <v>0</v>
      </c>
      <c r="O827" s="137">
        <v>45290</v>
      </c>
      <c r="P827" s="72">
        <f t="shared" si="71"/>
        <v>0</v>
      </c>
      <c r="Q827" s="72">
        <f t="shared" si="72"/>
        <v>2455200</v>
      </c>
      <c r="R827" s="129">
        <f t="shared" si="73"/>
        <v>2455200</v>
      </c>
      <c r="S827" s="204" t="e">
        <f t="shared" si="101"/>
        <v>#REF!</v>
      </c>
      <c r="T827" s="125"/>
      <c r="U827" s="126">
        <f t="shared" si="100"/>
        <v>1</v>
      </c>
      <c r="V827" s="127">
        <f t="shared" si="98"/>
        <v>45291</v>
      </c>
      <c r="W827" s="128">
        <f>VLOOKUP(V827,IPC!$B$9:$D$855,3,2)</f>
        <v>137.72</v>
      </c>
      <c r="X827" s="128">
        <f>VLOOKUP(O827,IPC!$B$9:$D$855,3,1)</f>
        <v>137.72</v>
      </c>
      <c r="Z827" s="67" t="s">
        <v>1990</v>
      </c>
    </row>
    <row r="828" spans="1:26" s="67" customFormat="1" x14ac:dyDescent="0.25">
      <c r="A828" s="67" t="s">
        <v>76</v>
      </c>
      <c r="B828" s="134" t="s">
        <v>2237</v>
      </c>
      <c r="C828" s="224">
        <v>75</v>
      </c>
      <c r="D828" s="296" t="s">
        <v>499</v>
      </c>
      <c r="E828" s="288">
        <v>72274341</v>
      </c>
      <c r="F828" s="83" t="s">
        <v>562</v>
      </c>
      <c r="G828" s="121" t="s">
        <v>239</v>
      </c>
      <c r="H828" s="121" t="s">
        <v>626</v>
      </c>
      <c r="I828" s="69" t="s">
        <v>248</v>
      </c>
      <c r="J828" s="77" t="s">
        <v>217</v>
      </c>
      <c r="K828" s="121" t="s">
        <v>1148</v>
      </c>
      <c r="L828" s="87">
        <v>203</v>
      </c>
      <c r="M828" s="72">
        <v>277200</v>
      </c>
      <c r="N828" s="66">
        <f t="shared" si="70"/>
        <v>277200</v>
      </c>
      <c r="O828" s="137">
        <v>45168</v>
      </c>
      <c r="P828" s="72">
        <f t="shared" si="71"/>
        <v>281970</v>
      </c>
      <c r="Q828" s="72">
        <f t="shared" si="72"/>
        <v>281970</v>
      </c>
      <c r="R828" s="129">
        <f t="shared" si="73"/>
        <v>281970</v>
      </c>
      <c r="S828" s="204" t="e">
        <f t="shared" si="101"/>
        <v>#REF!</v>
      </c>
      <c r="T828" s="125"/>
      <c r="U828" s="126">
        <f t="shared" si="100"/>
        <v>123</v>
      </c>
      <c r="V828" s="127">
        <f t="shared" si="98"/>
        <v>45291</v>
      </c>
      <c r="W828" s="128">
        <f>VLOOKUP(V828,IPC!$B$9:$D$855,3,2)</f>
        <v>137.72</v>
      </c>
      <c r="X828" s="128">
        <f>VLOOKUP(O828,IPC!$B$9:$D$855,3,1)</f>
        <v>135.38999999999999</v>
      </c>
      <c r="Z828" s="67">
        <v>45168</v>
      </c>
    </row>
    <row r="829" spans="1:26" s="67" customFormat="1" x14ac:dyDescent="0.25">
      <c r="A829" s="67" t="s">
        <v>76</v>
      </c>
      <c r="B829" s="134" t="s">
        <v>2237</v>
      </c>
      <c r="C829" s="224">
        <v>75</v>
      </c>
      <c r="D829" s="296" t="s">
        <v>499</v>
      </c>
      <c r="E829" s="288">
        <v>72274341</v>
      </c>
      <c r="F829" s="83" t="s">
        <v>562</v>
      </c>
      <c r="G829" s="121" t="s">
        <v>239</v>
      </c>
      <c r="H829" s="121" t="s">
        <v>626</v>
      </c>
      <c r="I829" s="69" t="s">
        <v>248</v>
      </c>
      <c r="J829" s="77" t="s">
        <v>217</v>
      </c>
      <c r="K829" s="121" t="s">
        <v>1149</v>
      </c>
      <c r="L829" s="87">
        <v>190</v>
      </c>
      <c r="M829" s="72">
        <v>1074150</v>
      </c>
      <c r="N829" s="66">
        <f t="shared" si="70"/>
        <v>1074150</v>
      </c>
      <c r="O829" s="137">
        <v>45137</v>
      </c>
      <c r="P829" s="72">
        <f t="shared" si="71"/>
        <v>1100275</v>
      </c>
      <c r="Q829" s="72">
        <f t="shared" si="72"/>
        <v>1100275</v>
      </c>
      <c r="R829" s="129">
        <f t="shared" si="73"/>
        <v>1100275</v>
      </c>
      <c r="S829" s="204" t="e">
        <f t="shared" si="101"/>
        <v>#REF!</v>
      </c>
      <c r="T829" s="125"/>
      <c r="U829" s="126">
        <f t="shared" si="100"/>
        <v>154</v>
      </c>
      <c r="V829" s="127">
        <f t="shared" si="98"/>
        <v>45291</v>
      </c>
      <c r="W829" s="128">
        <f>VLOOKUP(V829,IPC!$B$9:$D$855,3,2)</f>
        <v>137.72</v>
      </c>
      <c r="X829" s="128">
        <f>VLOOKUP(O829,IPC!$B$9:$D$855,3,1)</f>
        <v>134.44999999999999</v>
      </c>
      <c r="Z829" s="67">
        <v>45137</v>
      </c>
    </row>
    <row r="830" spans="1:26" s="67" customFormat="1" x14ac:dyDescent="0.25">
      <c r="A830" s="67" t="s">
        <v>76</v>
      </c>
      <c r="B830" s="134" t="s">
        <v>2237</v>
      </c>
      <c r="C830" s="224">
        <v>75</v>
      </c>
      <c r="D830" s="296" t="s">
        <v>499</v>
      </c>
      <c r="E830" s="288">
        <v>72274341</v>
      </c>
      <c r="F830" s="83" t="s">
        <v>562</v>
      </c>
      <c r="G830" s="121" t="s">
        <v>239</v>
      </c>
      <c r="H830" s="121" t="s">
        <v>626</v>
      </c>
      <c r="I830" s="69" t="s">
        <v>248</v>
      </c>
      <c r="J830" s="77" t="s">
        <v>217</v>
      </c>
      <c r="K830" s="121" t="s">
        <v>1150</v>
      </c>
      <c r="L830" s="87">
        <v>172</v>
      </c>
      <c r="M830" s="72">
        <v>871200</v>
      </c>
      <c r="N830" s="66">
        <f t="shared" si="70"/>
        <v>871200</v>
      </c>
      <c r="O830" s="137">
        <v>45107</v>
      </c>
      <c r="P830" s="72">
        <f t="shared" si="71"/>
        <v>896858</v>
      </c>
      <c r="Q830" s="72">
        <f t="shared" si="72"/>
        <v>896858</v>
      </c>
      <c r="R830" s="129">
        <f t="shared" si="73"/>
        <v>896858</v>
      </c>
      <c r="S830" s="204" t="e">
        <f t="shared" si="101"/>
        <v>#REF!</v>
      </c>
      <c r="T830" s="125"/>
      <c r="U830" s="126">
        <f t="shared" si="100"/>
        <v>184</v>
      </c>
      <c r="V830" s="127">
        <f t="shared" si="98"/>
        <v>45291</v>
      </c>
      <c r="W830" s="128">
        <f>VLOOKUP(V830,IPC!$B$9:$D$855,3,2)</f>
        <v>137.72</v>
      </c>
      <c r="X830" s="128">
        <f>VLOOKUP(O830,IPC!$B$9:$D$855,3,1)</f>
        <v>133.78</v>
      </c>
      <c r="Z830" s="67">
        <v>45107</v>
      </c>
    </row>
    <row r="831" spans="1:26" s="67" customFormat="1" hidden="1" x14ac:dyDescent="0.25">
      <c r="A831" s="67" t="s">
        <v>76</v>
      </c>
      <c r="B831" s="134" t="s">
        <v>42</v>
      </c>
      <c r="C831" s="224">
        <v>76</v>
      </c>
      <c r="D831" s="296" t="s">
        <v>500</v>
      </c>
      <c r="E831" s="288">
        <v>900512424</v>
      </c>
      <c r="F831" s="83" t="s">
        <v>563</v>
      </c>
      <c r="G831" s="121" t="s">
        <v>239</v>
      </c>
      <c r="H831" s="121" t="s">
        <v>627</v>
      </c>
      <c r="I831" s="69" t="s">
        <v>248</v>
      </c>
      <c r="J831" s="77" t="s">
        <v>217</v>
      </c>
      <c r="K831" s="121" t="s">
        <v>1151</v>
      </c>
      <c r="L831" s="87">
        <v>640</v>
      </c>
      <c r="M831" s="72">
        <v>181855</v>
      </c>
      <c r="N831" s="66">
        <f t="shared" si="70"/>
        <v>181855</v>
      </c>
      <c r="O831" s="137">
        <v>45251</v>
      </c>
      <c r="P831" s="72">
        <f t="shared" si="71"/>
        <v>182691</v>
      </c>
      <c r="Q831" s="72">
        <f t="shared" si="72"/>
        <v>182691</v>
      </c>
      <c r="R831" s="129">
        <f t="shared" si="73"/>
        <v>182691</v>
      </c>
      <c r="S831" s="204" t="e">
        <f t="shared" si="101"/>
        <v>#REF!</v>
      </c>
      <c r="T831" s="125"/>
      <c r="U831" s="126">
        <f t="shared" si="100"/>
        <v>40</v>
      </c>
      <c r="V831" s="127">
        <f t="shared" ref="V831:V846" si="102">+$U$7</f>
        <v>45291</v>
      </c>
      <c r="W831" s="128">
        <f>VLOOKUP(V831,IPC!$B$9:$D$855,3,2)</f>
        <v>137.72</v>
      </c>
      <c r="X831" s="128">
        <f>VLOOKUP(O831,IPC!$B$9:$D$855,3,1)</f>
        <v>137.09</v>
      </c>
      <c r="Z831" s="67">
        <v>45251</v>
      </c>
    </row>
    <row r="832" spans="1:26" s="67" customFormat="1" hidden="1" x14ac:dyDescent="0.25">
      <c r="A832" s="67" t="s">
        <v>76</v>
      </c>
      <c r="B832" s="134" t="s">
        <v>42</v>
      </c>
      <c r="C832" s="224">
        <v>76</v>
      </c>
      <c r="D832" s="296" t="s">
        <v>500</v>
      </c>
      <c r="E832" s="288">
        <v>900512424</v>
      </c>
      <c r="F832" s="83" t="s">
        <v>563</v>
      </c>
      <c r="G832" s="121" t="s">
        <v>239</v>
      </c>
      <c r="H832" s="121" t="s">
        <v>627</v>
      </c>
      <c r="I832" s="69" t="s">
        <v>248</v>
      </c>
      <c r="J832" s="77" t="s">
        <v>217</v>
      </c>
      <c r="K832" s="121" t="s">
        <v>1152</v>
      </c>
      <c r="L832" s="87">
        <v>633</v>
      </c>
      <c r="M832" s="72">
        <v>1012490</v>
      </c>
      <c r="N832" s="66">
        <f t="shared" si="70"/>
        <v>1012490</v>
      </c>
      <c r="O832" s="137">
        <v>45228</v>
      </c>
      <c r="P832" s="72">
        <f t="shared" si="71"/>
        <v>1021914</v>
      </c>
      <c r="Q832" s="72">
        <f t="shared" si="72"/>
        <v>1021914</v>
      </c>
      <c r="R832" s="129">
        <f t="shared" si="73"/>
        <v>1021914</v>
      </c>
      <c r="S832" s="204" t="e">
        <f t="shared" si="101"/>
        <v>#REF!</v>
      </c>
      <c r="T832" s="125"/>
      <c r="U832" s="126">
        <f t="shared" si="100"/>
        <v>63</v>
      </c>
      <c r="V832" s="127">
        <f t="shared" si="102"/>
        <v>45291</v>
      </c>
      <c r="W832" s="128">
        <f>VLOOKUP(V832,IPC!$B$9:$D$855,3,2)</f>
        <v>137.72</v>
      </c>
      <c r="X832" s="128">
        <f>VLOOKUP(O832,IPC!$B$9:$D$855,3,1)</f>
        <v>136.44999999999999</v>
      </c>
      <c r="Z832" s="67">
        <v>45228</v>
      </c>
    </row>
    <row r="833" spans="1:26" s="67" customFormat="1" hidden="1" x14ac:dyDescent="0.25">
      <c r="A833" s="67" t="s">
        <v>76</v>
      </c>
      <c r="B833" s="134" t="s">
        <v>42</v>
      </c>
      <c r="C833" s="224">
        <v>76</v>
      </c>
      <c r="D833" s="296" t="s">
        <v>500</v>
      </c>
      <c r="E833" s="288">
        <v>900512424</v>
      </c>
      <c r="F833" s="83" t="s">
        <v>563</v>
      </c>
      <c r="G833" s="121" t="s">
        <v>239</v>
      </c>
      <c r="H833" s="121" t="s">
        <v>627</v>
      </c>
      <c r="I833" s="69" t="s">
        <v>248</v>
      </c>
      <c r="J833" s="77" t="s">
        <v>217</v>
      </c>
      <c r="K833" s="121" t="s">
        <v>1153</v>
      </c>
      <c r="L833" s="87">
        <v>606</v>
      </c>
      <c r="M833" s="72">
        <v>1233665</v>
      </c>
      <c r="N833" s="66">
        <f t="shared" si="70"/>
        <v>1233665</v>
      </c>
      <c r="O833" s="137">
        <v>45189</v>
      </c>
      <c r="P833" s="72">
        <f t="shared" si="71"/>
        <v>1248258</v>
      </c>
      <c r="Q833" s="72">
        <f t="shared" si="72"/>
        <v>1248258</v>
      </c>
      <c r="R833" s="129">
        <f t="shared" si="73"/>
        <v>1248258</v>
      </c>
      <c r="S833" s="204" t="e">
        <f t="shared" si="101"/>
        <v>#REF!</v>
      </c>
      <c r="T833" s="125"/>
      <c r="U833" s="126">
        <f t="shared" si="100"/>
        <v>102</v>
      </c>
      <c r="V833" s="127">
        <f t="shared" si="102"/>
        <v>45291</v>
      </c>
      <c r="W833" s="128">
        <f>VLOOKUP(V833,IPC!$B$9:$D$855,3,2)</f>
        <v>137.72</v>
      </c>
      <c r="X833" s="128">
        <f>VLOOKUP(O833,IPC!$B$9:$D$855,3,1)</f>
        <v>136.11000000000001</v>
      </c>
      <c r="Z833" s="67">
        <v>45189</v>
      </c>
    </row>
    <row r="834" spans="1:26" s="67" customFormat="1" hidden="1" x14ac:dyDescent="0.25">
      <c r="A834" s="67" t="s">
        <v>76</v>
      </c>
      <c r="B834" s="134" t="s">
        <v>42</v>
      </c>
      <c r="C834" s="224">
        <v>76</v>
      </c>
      <c r="D834" s="296" t="s">
        <v>500</v>
      </c>
      <c r="E834" s="288">
        <v>900512424</v>
      </c>
      <c r="F834" s="83" t="s">
        <v>563</v>
      </c>
      <c r="G834" s="121" t="s">
        <v>239</v>
      </c>
      <c r="H834" s="121" t="s">
        <v>627</v>
      </c>
      <c r="I834" s="69" t="s">
        <v>248</v>
      </c>
      <c r="J834" s="77" t="s">
        <v>217</v>
      </c>
      <c r="K834" s="121" t="s">
        <v>1154</v>
      </c>
      <c r="L834" s="87">
        <v>592</v>
      </c>
      <c r="M834" s="72">
        <v>1366370</v>
      </c>
      <c r="N834" s="66">
        <f t="shared" si="70"/>
        <v>1366370</v>
      </c>
      <c r="O834" s="137">
        <v>45162</v>
      </c>
      <c r="P834" s="72">
        <f t="shared" si="71"/>
        <v>1389885</v>
      </c>
      <c r="Q834" s="72">
        <f t="shared" si="72"/>
        <v>1389885</v>
      </c>
      <c r="R834" s="129">
        <f t="shared" si="73"/>
        <v>1389885</v>
      </c>
      <c r="S834" s="204" t="e">
        <f t="shared" si="101"/>
        <v>#REF!</v>
      </c>
      <c r="T834" s="125"/>
      <c r="U834" s="126">
        <f t="shared" si="100"/>
        <v>129</v>
      </c>
      <c r="V834" s="127">
        <f t="shared" si="102"/>
        <v>45291</v>
      </c>
      <c r="W834" s="128">
        <f>VLOOKUP(V834,IPC!$B$9:$D$855,3,2)</f>
        <v>137.72</v>
      </c>
      <c r="X834" s="128">
        <f>VLOOKUP(O834,IPC!$B$9:$D$855,3,1)</f>
        <v>135.38999999999999</v>
      </c>
      <c r="Z834" s="67">
        <v>45162</v>
      </c>
    </row>
    <row r="835" spans="1:26" s="67" customFormat="1" hidden="1" x14ac:dyDescent="0.25">
      <c r="A835" s="67" t="s">
        <v>76</v>
      </c>
      <c r="B835" s="134" t="s">
        <v>42</v>
      </c>
      <c r="C835" s="224">
        <v>76</v>
      </c>
      <c r="D835" s="296" t="s">
        <v>500</v>
      </c>
      <c r="E835" s="288">
        <v>900512424</v>
      </c>
      <c r="F835" s="83" t="s">
        <v>563</v>
      </c>
      <c r="G835" s="121" t="s">
        <v>239</v>
      </c>
      <c r="H835" s="121" t="s">
        <v>627</v>
      </c>
      <c r="I835" s="69" t="s">
        <v>248</v>
      </c>
      <c r="J835" s="77" t="s">
        <v>217</v>
      </c>
      <c r="K835" s="121" t="s">
        <v>1155</v>
      </c>
      <c r="L835" s="87">
        <v>569</v>
      </c>
      <c r="M835" s="72">
        <v>2142940</v>
      </c>
      <c r="N835" s="66">
        <f t="shared" si="70"/>
        <v>2142940</v>
      </c>
      <c r="O835" s="137">
        <v>45127</v>
      </c>
      <c r="P835" s="72">
        <f t="shared" si="71"/>
        <v>2195059</v>
      </c>
      <c r="Q835" s="72">
        <f t="shared" si="72"/>
        <v>2195059</v>
      </c>
      <c r="R835" s="129">
        <f t="shared" si="73"/>
        <v>2195059</v>
      </c>
      <c r="S835" s="204" t="e">
        <f t="shared" si="101"/>
        <v>#REF!</v>
      </c>
      <c r="T835" s="125"/>
      <c r="U835" s="126">
        <f t="shared" si="100"/>
        <v>164</v>
      </c>
      <c r="V835" s="127">
        <f t="shared" si="102"/>
        <v>45291</v>
      </c>
      <c r="W835" s="128">
        <f>VLOOKUP(V835,IPC!$B$9:$D$855,3,2)</f>
        <v>137.72</v>
      </c>
      <c r="X835" s="128">
        <f>VLOOKUP(O835,IPC!$B$9:$D$855,3,1)</f>
        <v>134.44999999999999</v>
      </c>
      <c r="Z835" s="67">
        <v>45127</v>
      </c>
    </row>
    <row r="836" spans="1:26" s="67" customFormat="1" hidden="1" x14ac:dyDescent="0.25">
      <c r="A836" s="67" t="s">
        <v>76</v>
      </c>
      <c r="B836" s="134" t="s">
        <v>42</v>
      </c>
      <c r="C836" s="224">
        <v>76</v>
      </c>
      <c r="D836" s="296" t="s">
        <v>500</v>
      </c>
      <c r="E836" s="288">
        <v>900512424</v>
      </c>
      <c r="F836" s="83" t="s">
        <v>563</v>
      </c>
      <c r="G836" s="121" t="s">
        <v>239</v>
      </c>
      <c r="H836" s="121" t="s">
        <v>627</v>
      </c>
      <c r="I836" s="69" t="s">
        <v>248</v>
      </c>
      <c r="J836" s="77" t="s">
        <v>217</v>
      </c>
      <c r="K836" s="121" t="s">
        <v>1156</v>
      </c>
      <c r="L836" s="87">
        <v>561</v>
      </c>
      <c r="M836" s="72">
        <v>1032150</v>
      </c>
      <c r="N836" s="66">
        <f t="shared" si="70"/>
        <v>1032150</v>
      </c>
      <c r="O836" s="137">
        <v>45107</v>
      </c>
      <c r="P836" s="72">
        <f t="shared" si="71"/>
        <v>1062548</v>
      </c>
      <c r="Q836" s="72">
        <f t="shared" si="72"/>
        <v>1062548</v>
      </c>
      <c r="R836" s="129">
        <f t="shared" si="73"/>
        <v>1062548</v>
      </c>
      <c r="S836" s="204" t="e">
        <f t="shared" si="101"/>
        <v>#REF!</v>
      </c>
      <c r="T836" s="125"/>
      <c r="U836" s="126">
        <f t="shared" si="100"/>
        <v>184</v>
      </c>
      <c r="V836" s="127">
        <f t="shared" si="102"/>
        <v>45291</v>
      </c>
      <c r="W836" s="128">
        <f>VLOOKUP(V836,IPC!$B$9:$D$855,3,2)</f>
        <v>137.72</v>
      </c>
      <c r="X836" s="128">
        <f>VLOOKUP(O836,IPC!$B$9:$D$855,3,1)</f>
        <v>133.78</v>
      </c>
      <c r="Z836" s="67">
        <v>45107</v>
      </c>
    </row>
    <row r="837" spans="1:26" s="67" customFormat="1" hidden="1" x14ac:dyDescent="0.25">
      <c r="A837" s="67" t="s">
        <v>76</v>
      </c>
      <c r="B837" s="134" t="s">
        <v>42</v>
      </c>
      <c r="C837" s="224">
        <v>76</v>
      </c>
      <c r="D837" s="296" t="s">
        <v>500</v>
      </c>
      <c r="E837" s="288">
        <v>900512424</v>
      </c>
      <c r="F837" s="83" t="s">
        <v>563</v>
      </c>
      <c r="G837" s="121" t="s">
        <v>239</v>
      </c>
      <c r="H837" s="121" t="s">
        <v>627</v>
      </c>
      <c r="I837" s="69" t="s">
        <v>248</v>
      </c>
      <c r="J837" s="77" t="s">
        <v>217</v>
      </c>
      <c r="K837" s="121" t="s">
        <v>1157</v>
      </c>
      <c r="L837" s="87">
        <v>538</v>
      </c>
      <c r="M837" s="72">
        <v>1469585</v>
      </c>
      <c r="N837" s="66">
        <f t="shared" si="70"/>
        <v>1469585</v>
      </c>
      <c r="O837" s="137">
        <v>45072</v>
      </c>
      <c r="P837" s="72">
        <f t="shared" si="71"/>
        <v>1517403</v>
      </c>
      <c r="Q837" s="72">
        <f t="shared" si="72"/>
        <v>1517403</v>
      </c>
      <c r="R837" s="129">
        <f t="shared" si="73"/>
        <v>1517403</v>
      </c>
      <c r="S837" s="204" t="e">
        <f t="shared" si="101"/>
        <v>#REF!</v>
      </c>
      <c r="T837" s="125"/>
      <c r="U837" s="126">
        <f t="shared" si="100"/>
        <v>219</v>
      </c>
      <c r="V837" s="127">
        <f t="shared" si="102"/>
        <v>45291</v>
      </c>
      <c r="W837" s="128">
        <f>VLOOKUP(V837,IPC!$B$9:$D$855,3,2)</f>
        <v>137.72</v>
      </c>
      <c r="X837" s="128">
        <f>VLOOKUP(O837,IPC!$B$9:$D$855,3,1)</f>
        <v>133.38</v>
      </c>
      <c r="Z837" s="67">
        <v>45072</v>
      </c>
    </row>
    <row r="838" spans="1:26" s="67" customFormat="1" hidden="1" x14ac:dyDescent="0.25">
      <c r="A838" s="67" t="s">
        <v>76</v>
      </c>
      <c r="B838" s="134" t="s">
        <v>42</v>
      </c>
      <c r="C838" s="224">
        <v>76</v>
      </c>
      <c r="D838" s="296" t="s">
        <v>500</v>
      </c>
      <c r="E838" s="288">
        <v>900512424</v>
      </c>
      <c r="F838" s="83" t="s">
        <v>563</v>
      </c>
      <c r="G838" s="121" t="s">
        <v>239</v>
      </c>
      <c r="H838" s="121" t="s">
        <v>627</v>
      </c>
      <c r="I838" s="69" t="s">
        <v>248</v>
      </c>
      <c r="J838" s="77" t="s">
        <v>217</v>
      </c>
      <c r="K838" s="121" t="s">
        <v>1962</v>
      </c>
      <c r="L838" s="87">
        <v>679</v>
      </c>
      <c r="M838" s="72">
        <v>1872615</v>
      </c>
      <c r="N838" s="66">
        <f t="shared" si="70"/>
        <v>0</v>
      </c>
      <c r="O838" s="137">
        <v>45313</v>
      </c>
      <c r="P838" s="72">
        <f t="shared" si="71"/>
        <v>0</v>
      </c>
      <c r="Q838" s="72">
        <f t="shared" si="72"/>
        <v>1872615</v>
      </c>
      <c r="R838" s="129">
        <f t="shared" si="73"/>
        <v>1872615</v>
      </c>
      <c r="S838" s="204" t="e">
        <f t="shared" si="101"/>
        <v>#REF!</v>
      </c>
      <c r="T838" s="125"/>
      <c r="U838" s="126">
        <f t="shared" si="100"/>
        <v>-22</v>
      </c>
      <c r="V838" s="127">
        <f t="shared" si="102"/>
        <v>45291</v>
      </c>
      <c r="W838" s="128">
        <f>VLOOKUP(V838,IPC!$B$9:$D$855,3,2)</f>
        <v>137.72</v>
      </c>
      <c r="X838" s="128">
        <f>VLOOKUP(O838,IPC!$B$9:$D$855,3,1)</f>
        <v>138.97999999999999</v>
      </c>
      <c r="Z838" s="67" t="s">
        <v>2148</v>
      </c>
    </row>
    <row r="839" spans="1:26" s="67" customFormat="1" hidden="1" x14ac:dyDescent="0.25">
      <c r="A839" s="67" t="s">
        <v>76</v>
      </c>
      <c r="B839" s="134" t="s">
        <v>42</v>
      </c>
      <c r="C839" s="224">
        <v>76</v>
      </c>
      <c r="D839" s="296" t="s">
        <v>500</v>
      </c>
      <c r="E839" s="288">
        <v>900512424</v>
      </c>
      <c r="F839" s="83" t="s">
        <v>563</v>
      </c>
      <c r="G839" s="121" t="s">
        <v>239</v>
      </c>
      <c r="H839" s="121" t="s">
        <v>627</v>
      </c>
      <c r="I839" s="69" t="s">
        <v>248</v>
      </c>
      <c r="J839" s="77" t="s">
        <v>217</v>
      </c>
      <c r="K839" s="121" t="s">
        <v>1963</v>
      </c>
      <c r="L839" s="87">
        <v>173</v>
      </c>
      <c r="M839" s="72">
        <v>2845785</v>
      </c>
      <c r="N839" s="66">
        <f t="shared" si="70"/>
        <v>2845785</v>
      </c>
      <c r="O839" s="137">
        <v>44524</v>
      </c>
      <c r="P839" s="72">
        <f t="shared" si="71"/>
        <v>3543594</v>
      </c>
      <c r="Q839" s="72">
        <f t="shared" si="72"/>
        <v>3543594</v>
      </c>
      <c r="R839" s="129">
        <f t="shared" si="73"/>
        <v>3543594</v>
      </c>
      <c r="S839" s="204" t="e">
        <f t="shared" si="101"/>
        <v>#REF!</v>
      </c>
      <c r="T839" s="125"/>
      <c r="U839" s="126">
        <f t="shared" si="100"/>
        <v>767</v>
      </c>
      <c r="V839" s="127">
        <f t="shared" si="102"/>
        <v>45291</v>
      </c>
      <c r="W839" s="128">
        <f>VLOOKUP(V839,IPC!$B$9:$D$855,3,2)</f>
        <v>137.72</v>
      </c>
      <c r="X839" s="128">
        <f>VLOOKUP(O839,IPC!$B$9:$D$855,3,1)</f>
        <v>110.6</v>
      </c>
      <c r="Z839" s="67" t="s">
        <v>2231</v>
      </c>
    </row>
    <row r="840" spans="1:26" s="67" customFormat="1" hidden="1" x14ac:dyDescent="0.25">
      <c r="A840" s="67" t="s">
        <v>76</v>
      </c>
      <c r="B840" s="134" t="s">
        <v>42</v>
      </c>
      <c r="C840" s="224">
        <v>77</v>
      </c>
      <c r="D840" s="296" t="s">
        <v>501</v>
      </c>
      <c r="E840" s="288">
        <v>800060828</v>
      </c>
      <c r="F840" s="83" t="s">
        <v>564</v>
      </c>
      <c r="G840" s="121" t="s">
        <v>239</v>
      </c>
      <c r="H840" s="121" t="s">
        <v>628</v>
      </c>
      <c r="I840" s="69" t="s">
        <v>248</v>
      </c>
      <c r="J840" s="77" t="s">
        <v>217</v>
      </c>
      <c r="K840" s="121" t="s">
        <v>1964</v>
      </c>
      <c r="L840" s="87">
        <v>2553</v>
      </c>
      <c r="M840" s="72">
        <v>188000</v>
      </c>
      <c r="N840" s="66">
        <f t="shared" si="70"/>
        <v>188000</v>
      </c>
      <c r="O840" s="137">
        <v>44614</v>
      </c>
      <c r="P840" s="72">
        <f t="shared" si="71"/>
        <v>224927</v>
      </c>
      <c r="Q840" s="72">
        <f t="shared" si="72"/>
        <v>224927</v>
      </c>
      <c r="R840" s="129">
        <f t="shared" si="73"/>
        <v>224927</v>
      </c>
      <c r="S840" s="204" t="e">
        <f t="shared" si="101"/>
        <v>#REF!</v>
      </c>
      <c r="T840" s="125"/>
      <c r="U840" s="126">
        <f t="shared" si="100"/>
        <v>677</v>
      </c>
      <c r="V840" s="127">
        <f t="shared" si="102"/>
        <v>45291</v>
      </c>
      <c r="W840" s="128">
        <f>VLOOKUP(V840,IPC!$B$9:$D$855,3,2)</f>
        <v>137.72</v>
      </c>
      <c r="X840" s="128">
        <f>VLOOKUP(O840,IPC!$B$9:$D$855,3,1)</f>
        <v>115.11</v>
      </c>
      <c r="Z840" s="67" t="s">
        <v>2232</v>
      </c>
    </row>
    <row r="841" spans="1:26" s="67" customFormat="1" hidden="1" x14ac:dyDescent="0.25">
      <c r="A841" s="67" t="s">
        <v>76</v>
      </c>
      <c r="B841" s="134" t="s">
        <v>42</v>
      </c>
      <c r="C841" s="224">
        <v>77</v>
      </c>
      <c r="D841" s="296" t="s">
        <v>501</v>
      </c>
      <c r="E841" s="288">
        <v>800060828</v>
      </c>
      <c r="F841" s="83" t="s">
        <v>564</v>
      </c>
      <c r="G841" s="121" t="s">
        <v>239</v>
      </c>
      <c r="H841" s="121" t="s">
        <v>628</v>
      </c>
      <c r="I841" s="69" t="s">
        <v>248</v>
      </c>
      <c r="J841" s="77" t="s">
        <v>217</v>
      </c>
      <c r="K841" s="121" t="s">
        <v>1965</v>
      </c>
      <c r="L841" s="87">
        <v>6300</v>
      </c>
      <c r="M841" s="72">
        <v>830000</v>
      </c>
      <c r="N841" s="66">
        <f t="shared" si="70"/>
        <v>830000</v>
      </c>
      <c r="O841" s="137">
        <v>45141</v>
      </c>
      <c r="P841" s="72">
        <f t="shared" si="71"/>
        <v>844284</v>
      </c>
      <c r="Q841" s="72">
        <f t="shared" si="72"/>
        <v>844284</v>
      </c>
      <c r="R841" s="129">
        <f t="shared" si="73"/>
        <v>844284</v>
      </c>
      <c r="S841" s="204" t="e">
        <f t="shared" si="101"/>
        <v>#REF!</v>
      </c>
      <c r="T841" s="125"/>
      <c r="U841" s="126">
        <f t="shared" si="100"/>
        <v>150</v>
      </c>
      <c r="V841" s="127">
        <f t="shared" si="102"/>
        <v>45291</v>
      </c>
      <c r="W841" s="128">
        <f>VLOOKUP(V841,IPC!$B$9:$D$855,3,2)</f>
        <v>137.72</v>
      </c>
      <c r="X841" s="128">
        <f>VLOOKUP(O841,IPC!$B$9:$D$855,3,1)</f>
        <v>135.38999999999999</v>
      </c>
      <c r="Z841" s="67" t="s">
        <v>2098</v>
      </c>
    </row>
    <row r="842" spans="1:26" s="67" customFormat="1" hidden="1" x14ac:dyDescent="0.25">
      <c r="A842" s="67" t="s">
        <v>76</v>
      </c>
      <c r="B842" s="134" t="s">
        <v>42</v>
      </c>
      <c r="C842" s="224">
        <v>78</v>
      </c>
      <c r="D842" s="296" t="s">
        <v>1708</v>
      </c>
      <c r="E842" s="288">
        <v>901005177</v>
      </c>
      <c r="F842" s="83" t="s">
        <v>1799</v>
      </c>
      <c r="G842" s="121" t="s">
        <v>108</v>
      </c>
      <c r="H842" s="121" t="s">
        <v>1722</v>
      </c>
      <c r="I842" s="69" t="s">
        <v>248</v>
      </c>
      <c r="J842" s="77" t="s">
        <v>217</v>
      </c>
      <c r="K842" s="121" t="s">
        <v>1966</v>
      </c>
      <c r="L842" s="87">
        <v>323</v>
      </c>
      <c r="M842" s="72">
        <v>4950000</v>
      </c>
      <c r="N842" s="66">
        <f t="shared" si="70"/>
        <v>4950000</v>
      </c>
      <c r="O842" s="137">
        <v>45274</v>
      </c>
      <c r="P842" s="72">
        <f t="shared" si="71"/>
        <v>4950000</v>
      </c>
      <c r="Q842" s="72">
        <f t="shared" si="72"/>
        <v>4950000</v>
      </c>
      <c r="R842" s="129">
        <f t="shared" si="73"/>
        <v>4950000</v>
      </c>
      <c r="S842" s="204" t="e">
        <f t="shared" si="101"/>
        <v>#REF!</v>
      </c>
      <c r="T842" s="125"/>
      <c r="U842" s="126">
        <f t="shared" si="100"/>
        <v>17</v>
      </c>
      <c r="V842" s="127">
        <f t="shared" si="102"/>
        <v>45291</v>
      </c>
      <c r="W842" s="128">
        <f>VLOOKUP(V842,IPC!$B$9:$D$855,3,2)</f>
        <v>137.72</v>
      </c>
      <c r="X842" s="128">
        <f>VLOOKUP(O842,IPC!$B$9:$D$855,3,1)</f>
        <v>137.72</v>
      </c>
      <c r="Z842" s="67" t="s">
        <v>2233</v>
      </c>
    </row>
    <row r="843" spans="1:26" s="67" customFormat="1" hidden="1" x14ac:dyDescent="0.25">
      <c r="A843" s="67" t="s">
        <v>76</v>
      </c>
      <c r="B843" s="134" t="s">
        <v>42</v>
      </c>
      <c r="C843" s="224">
        <v>79</v>
      </c>
      <c r="D843" s="296" t="s">
        <v>504</v>
      </c>
      <c r="E843" s="288">
        <v>900488114</v>
      </c>
      <c r="F843" s="83" t="s">
        <v>567</v>
      </c>
      <c r="G843" s="121" t="s">
        <v>239</v>
      </c>
      <c r="H843" s="121" t="s">
        <v>1894</v>
      </c>
      <c r="I843" s="69" t="s">
        <v>248</v>
      </c>
      <c r="J843" s="77" t="s">
        <v>217</v>
      </c>
      <c r="K843" s="121" t="s">
        <v>1968</v>
      </c>
      <c r="L843" s="87">
        <v>36568</v>
      </c>
      <c r="M843" s="72">
        <v>993040</v>
      </c>
      <c r="N843" s="66">
        <f t="shared" si="70"/>
        <v>993040</v>
      </c>
      <c r="O843" s="137">
        <v>44889</v>
      </c>
      <c r="P843" s="72">
        <f t="shared" si="71"/>
        <v>1098839</v>
      </c>
      <c r="Q843" s="72">
        <f t="shared" si="72"/>
        <v>1098839</v>
      </c>
      <c r="R843" s="129">
        <f t="shared" si="73"/>
        <v>1098839</v>
      </c>
      <c r="S843" s="204" t="e">
        <f t="shared" si="101"/>
        <v>#REF!</v>
      </c>
      <c r="T843" s="125"/>
      <c r="U843" s="126">
        <f t="shared" si="100"/>
        <v>402</v>
      </c>
      <c r="V843" s="127">
        <f t="shared" si="102"/>
        <v>45291</v>
      </c>
      <c r="W843" s="128">
        <f>VLOOKUP(V843,IPC!$B$9:$D$855,3,2)</f>
        <v>137.72</v>
      </c>
      <c r="X843" s="128">
        <f>VLOOKUP(O843,IPC!$B$9:$D$855,3,1)</f>
        <v>124.46</v>
      </c>
      <c r="Z843" s="67" t="s">
        <v>2234</v>
      </c>
    </row>
    <row r="844" spans="1:26" s="67" customFormat="1" ht="26.4" hidden="1" x14ac:dyDescent="0.25">
      <c r="A844" s="67" t="s">
        <v>76</v>
      </c>
      <c r="B844" s="134" t="s">
        <v>42</v>
      </c>
      <c r="C844" s="224">
        <v>80</v>
      </c>
      <c r="D844" s="296" t="s">
        <v>1876</v>
      </c>
      <c r="E844" s="288">
        <v>901290414</v>
      </c>
      <c r="F844" s="83" t="s">
        <v>1885</v>
      </c>
      <c r="G844" s="121" t="s">
        <v>239</v>
      </c>
      <c r="H844" s="121" t="s">
        <v>1895</v>
      </c>
      <c r="I844" s="69" t="s">
        <v>248</v>
      </c>
      <c r="J844" s="77" t="s">
        <v>217</v>
      </c>
      <c r="K844" s="121" t="s">
        <v>1969</v>
      </c>
      <c r="L844" s="87">
        <v>8062</v>
      </c>
      <c r="M844" s="72">
        <v>3870007</v>
      </c>
      <c r="N844" s="66">
        <f t="shared" si="70"/>
        <v>3870007</v>
      </c>
      <c r="O844" s="137">
        <v>45036</v>
      </c>
      <c r="P844" s="72">
        <f t="shared" si="71"/>
        <v>4013384</v>
      </c>
      <c r="Q844" s="72">
        <f t="shared" si="72"/>
        <v>4013384</v>
      </c>
      <c r="R844" s="129">
        <f t="shared" si="73"/>
        <v>4013384</v>
      </c>
      <c r="S844" s="204" t="e">
        <f t="shared" si="101"/>
        <v>#REF!</v>
      </c>
      <c r="T844" s="125"/>
      <c r="U844" s="126">
        <f t="shared" si="100"/>
        <v>255</v>
      </c>
      <c r="V844" s="127">
        <f t="shared" si="102"/>
        <v>45291</v>
      </c>
      <c r="W844" s="128">
        <f>VLOOKUP(V844,IPC!$B$9:$D$855,3,2)</f>
        <v>137.72</v>
      </c>
      <c r="X844" s="128">
        <f>VLOOKUP(O844,IPC!$B$9:$D$855,3,1)</f>
        <v>132.80000000000001</v>
      </c>
      <c r="Z844" s="67" t="s">
        <v>2195</v>
      </c>
    </row>
    <row r="845" spans="1:26" s="67" customFormat="1" ht="26.4" hidden="1" x14ac:dyDescent="0.25">
      <c r="A845" s="67" t="s">
        <v>76</v>
      </c>
      <c r="B845" s="134" t="s">
        <v>42</v>
      </c>
      <c r="C845" s="224">
        <v>80</v>
      </c>
      <c r="D845" s="296" t="s">
        <v>1876</v>
      </c>
      <c r="E845" s="288">
        <v>901290414</v>
      </c>
      <c r="F845" s="83" t="s">
        <v>1885</v>
      </c>
      <c r="G845" s="121" t="s">
        <v>239</v>
      </c>
      <c r="H845" s="121" t="s">
        <v>1895</v>
      </c>
      <c r="I845" s="69" t="s">
        <v>248</v>
      </c>
      <c r="J845" s="77" t="s">
        <v>217</v>
      </c>
      <c r="K845" s="121" t="s">
        <v>1970</v>
      </c>
      <c r="L845" s="87">
        <v>8507</v>
      </c>
      <c r="M845" s="72">
        <v>8482658</v>
      </c>
      <c r="N845" s="66">
        <f t="shared" si="70"/>
        <v>8482658</v>
      </c>
      <c r="O845" s="137">
        <v>45084</v>
      </c>
      <c r="P845" s="72">
        <f t="shared" si="71"/>
        <v>8732484</v>
      </c>
      <c r="Q845" s="72">
        <f t="shared" si="72"/>
        <v>8732484</v>
      </c>
      <c r="R845" s="129">
        <f t="shared" si="73"/>
        <v>8732484</v>
      </c>
      <c r="S845" s="204" t="e">
        <f t="shared" si="101"/>
        <v>#REF!</v>
      </c>
      <c r="T845" s="125"/>
      <c r="U845" s="126">
        <f t="shared" si="100"/>
        <v>207</v>
      </c>
      <c r="V845" s="127">
        <f t="shared" si="102"/>
        <v>45291</v>
      </c>
      <c r="W845" s="128">
        <f>VLOOKUP(V845,IPC!$B$9:$D$855,3,2)</f>
        <v>137.72</v>
      </c>
      <c r="X845" s="128">
        <f>VLOOKUP(O845,IPC!$B$9:$D$855,3,1)</f>
        <v>133.78</v>
      </c>
      <c r="Z845" s="67" t="s">
        <v>1993</v>
      </c>
    </row>
    <row r="846" spans="1:26" s="67" customFormat="1" hidden="1" x14ac:dyDescent="0.25">
      <c r="A846" s="67" t="s">
        <v>76</v>
      </c>
      <c r="B846" s="134" t="s">
        <v>42</v>
      </c>
      <c r="C846" s="224">
        <v>81</v>
      </c>
      <c r="D846" s="296" t="s">
        <v>1877</v>
      </c>
      <c r="E846" s="288">
        <v>4542715</v>
      </c>
      <c r="F846" s="83" t="s">
        <v>1886</v>
      </c>
      <c r="G846" s="121" t="s">
        <v>637</v>
      </c>
      <c r="H846" s="121" t="s">
        <v>1896</v>
      </c>
      <c r="I846" s="69" t="s">
        <v>248</v>
      </c>
      <c r="J846" s="77" t="s">
        <v>217</v>
      </c>
      <c r="K846" s="121" t="s">
        <v>1971</v>
      </c>
      <c r="L846" s="87">
        <v>13</v>
      </c>
      <c r="M846" s="72">
        <v>500000</v>
      </c>
      <c r="N846" s="66">
        <f t="shared" si="70"/>
        <v>0</v>
      </c>
      <c r="O846" s="137">
        <v>45290</v>
      </c>
      <c r="P846" s="72">
        <f t="shared" si="71"/>
        <v>0</v>
      </c>
      <c r="Q846" s="72">
        <f t="shared" si="72"/>
        <v>500000</v>
      </c>
      <c r="R846" s="129">
        <f t="shared" si="73"/>
        <v>500000</v>
      </c>
      <c r="S846" s="204" t="e">
        <f t="shared" si="101"/>
        <v>#REF!</v>
      </c>
      <c r="T846" s="125"/>
      <c r="U846" s="126">
        <f t="shared" si="100"/>
        <v>1</v>
      </c>
      <c r="V846" s="127">
        <f t="shared" si="102"/>
        <v>45291</v>
      </c>
      <c r="W846" s="128">
        <f>VLOOKUP(V846,IPC!$B$9:$D$855,3,2)</f>
        <v>137.72</v>
      </c>
      <c r="X846" s="128">
        <f>VLOOKUP(O846,IPC!$B$9:$D$855,3,1)</f>
        <v>137.72</v>
      </c>
      <c r="Z846" s="67" t="s">
        <v>1990</v>
      </c>
    </row>
    <row r="847" spans="1:26" s="67" customFormat="1" x14ac:dyDescent="0.25">
      <c r="B847" s="357"/>
      <c r="C847" s="358"/>
      <c r="D847" s="359"/>
      <c r="E847" s="360"/>
      <c r="F847" s="361"/>
      <c r="G847" s="362"/>
      <c r="H847" s="362"/>
      <c r="I847" s="363"/>
      <c r="J847" s="363"/>
      <c r="K847" s="364"/>
      <c r="L847" s="87"/>
      <c r="M847" s="72"/>
      <c r="N847" s="66"/>
      <c r="O847" s="137"/>
      <c r="P847" s="72"/>
      <c r="Q847" s="72"/>
      <c r="R847" s="129"/>
      <c r="S847" s="204"/>
      <c r="T847" s="125"/>
      <c r="U847" s="251"/>
      <c r="V847" s="127"/>
      <c r="W847" s="128"/>
      <c r="X847" s="128"/>
    </row>
    <row r="848" spans="1:26" s="74" customFormat="1" x14ac:dyDescent="0.25">
      <c r="B848" s="940" t="s">
        <v>53</v>
      </c>
      <c r="C848" s="941"/>
      <c r="D848" s="941"/>
      <c r="E848" s="941"/>
      <c r="F848" s="941"/>
      <c r="G848" s="941"/>
      <c r="H848" s="941"/>
      <c r="I848" s="941"/>
      <c r="J848" s="941"/>
      <c r="K848" s="942"/>
      <c r="L848" s="343"/>
      <c r="M848" s="344">
        <f>SUM(M8:M847)</f>
        <v>4136561856.4400005</v>
      </c>
      <c r="N848" s="344" t="e">
        <f>+#REF!+#REF!+#REF!+#REF!+#REF!</f>
        <v>#REF!</v>
      </c>
      <c r="O848" s="366"/>
      <c r="P848" s="344" t="e">
        <f>+#REF!+#REF!+#REF!+#REF!+#REF!</f>
        <v>#REF!</v>
      </c>
      <c r="Q848" s="344" t="e">
        <f>+#REF!+#REF!+#REF!+#REF!+#REF!</f>
        <v>#REF!</v>
      </c>
      <c r="R848" s="344" t="e">
        <f>+#REF!+#REF!+#REF!+#REF!+#REF!</f>
        <v>#REF!</v>
      </c>
      <c r="S848" s="345" t="e">
        <f>+#REF!+#REF!+#REF!+#REF!+#REF!</f>
        <v>#REF!</v>
      </c>
      <c r="T848" s="146"/>
      <c r="U848" s="147"/>
      <c r="V848" s="148"/>
      <c r="W848" s="149"/>
      <c r="X848" s="149"/>
    </row>
    <row r="849" spans="1:24" s="74" customFormat="1" x14ac:dyDescent="0.25">
      <c r="B849" s="150"/>
      <c r="C849" s="259"/>
      <c r="D849" s="152"/>
      <c r="E849" s="155"/>
      <c r="F849" s="152"/>
      <c r="G849" s="152"/>
      <c r="H849" s="152"/>
      <c r="I849" s="152"/>
      <c r="J849" s="151"/>
      <c r="K849" s="152"/>
      <c r="L849" s="226"/>
      <c r="M849" s="153"/>
      <c r="N849" s="153"/>
      <c r="O849" s="367"/>
      <c r="P849" s="153"/>
      <c r="Q849" s="153"/>
      <c r="R849" s="153"/>
      <c r="S849" s="206"/>
      <c r="T849" s="146"/>
      <c r="U849" s="154"/>
      <c r="V849" s="148"/>
      <c r="W849" s="149"/>
      <c r="X849" s="149"/>
    </row>
    <row r="850" spans="1:24" s="67" customFormat="1" x14ac:dyDescent="0.25">
      <c r="B850" s="939" t="s">
        <v>31</v>
      </c>
      <c r="C850" s="939"/>
      <c r="D850" s="939"/>
      <c r="E850" s="939"/>
      <c r="F850" s="939"/>
      <c r="G850" s="939"/>
      <c r="H850" s="939"/>
      <c r="I850" s="939"/>
      <c r="J850" s="151"/>
      <c r="K850" s="152"/>
      <c r="L850" s="226"/>
      <c r="M850" s="155"/>
      <c r="N850" s="155"/>
      <c r="O850" s="156"/>
      <c r="P850" s="155"/>
      <c r="Q850" s="155"/>
      <c r="R850" s="157"/>
      <c r="S850" s="207"/>
      <c r="T850" s="158"/>
      <c r="U850" s="159"/>
      <c r="V850" s="127"/>
      <c r="W850" s="128"/>
      <c r="X850" s="160"/>
    </row>
    <row r="851" spans="1:24" s="164" customFormat="1" x14ac:dyDescent="0.25">
      <c r="A851" s="161"/>
      <c r="B851" s="162">
        <v>1</v>
      </c>
      <c r="C851" s="260">
        <v>2</v>
      </c>
      <c r="D851" s="66">
        <v>3</v>
      </c>
      <c r="E851" s="291">
        <v>4</v>
      </c>
      <c r="F851" s="162">
        <v>5</v>
      </c>
      <c r="G851" s="162">
        <v>6</v>
      </c>
      <c r="H851" s="162">
        <v>7</v>
      </c>
      <c r="I851" s="162">
        <v>8</v>
      </c>
      <c r="J851" s="160"/>
      <c r="K851" s="160"/>
      <c r="L851" s="113"/>
      <c r="M851" s="160"/>
      <c r="N851" s="163"/>
      <c r="O851" s="368"/>
      <c r="S851" s="208"/>
    </row>
    <row r="852" spans="1:24" s="169" customFormat="1" ht="39.6" x14ac:dyDescent="0.25">
      <c r="B852" s="135" t="s">
        <v>104</v>
      </c>
      <c r="C852" s="86" t="s">
        <v>89</v>
      </c>
      <c r="D852" s="299" t="s">
        <v>106</v>
      </c>
      <c r="E852" s="75" t="s">
        <v>3</v>
      </c>
      <c r="F852" s="75" t="s">
        <v>4</v>
      </c>
      <c r="G852" s="75" t="s">
        <v>19</v>
      </c>
      <c r="H852" s="75" t="s">
        <v>5</v>
      </c>
      <c r="I852" s="194" t="s">
        <v>10</v>
      </c>
      <c r="J852" s="195"/>
      <c r="K852" s="196"/>
      <c r="L852" s="167"/>
      <c r="M852" s="197"/>
      <c r="N852" s="198"/>
      <c r="O852" s="369"/>
      <c r="S852" s="209"/>
    </row>
    <row r="853" spans="1:24" s="89" customFormat="1" x14ac:dyDescent="0.25">
      <c r="B853" s="170" t="s">
        <v>32</v>
      </c>
      <c r="C853" s="171">
        <v>8</v>
      </c>
      <c r="D853" s="300" t="s">
        <v>33</v>
      </c>
      <c r="E853" s="90" t="e">
        <f>+#REF!</f>
        <v>#REF!</v>
      </c>
      <c r="F853" s="187" t="e">
        <f>+#REF!</f>
        <v>#REF!</v>
      </c>
      <c r="G853" s="187" t="e">
        <f>+#REF!</f>
        <v>#REF!</v>
      </c>
      <c r="H853" s="187" t="e">
        <f>+#REF!</f>
        <v>#REF!</v>
      </c>
      <c r="I853" s="172" t="e">
        <f>+#REF!</f>
        <v>#REF!</v>
      </c>
      <c r="J853" s="160"/>
      <c r="K853" s="173"/>
      <c r="L853" s="127"/>
      <c r="M853" s="128"/>
      <c r="N853" s="163"/>
      <c r="O853" s="370"/>
      <c r="S853" s="210"/>
    </row>
    <row r="854" spans="1:24" s="89" customFormat="1" x14ac:dyDescent="0.25">
      <c r="B854" s="170" t="s">
        <v>34</v>
      </c>
      <c r="C854" s="171">
        <v>1</v>
      </c>
      <c r="D854" s="300" t="s">
        <v>35</v>
      </c>
      <c r="E854" s="90" t="e">
        <f>+#REF!</f>
        <v>#REF!</v>
      </c>
      <c r="F854" s="90" t="e">
        <f>+#REF!</f>
        <v>#REF!</v>
      </c>
      <c r="G854" s="187" t="e">
        <f>+#REF!</f>
        <v>#REF!</v>
      </c>
      <c r="H854" s="187" t="e">
        <f>+#REF!</f>
        <v>#REF!</v>
      </c>
      <c r="I854" s="172" t="e">
        <f>+#REF!</f>
        <v>#REF!</v>
      </c>
      <c r="J854" s="160"/>
      <c r="K854" s="173"/>
      <c r="L854" s="127"/>
      <c r="M854" s="128"/>
      <c r="N854" s="163"/>
      <c r="O854" s="370"/>
      <c r="S854" s="210"/>
    </row>
    <row r="855" spans="1:24" s="89" customFormat="1" x14ac:dyDescent="0.25">
      <c r="B855" s="170" t="s">
        <v>36</v>
      </c>
      <c r="C855" s="171">
        <v>8</v>
      </c>
      <c r="D855" s="300" t="s">
        <v>37</v>
      </c>
      <c r="E855" s="90" t="e">
        <f>+#REF!</f>
        <v>#REF!</v>
      </c>
      <c r="F855" s="90" t="e">
        <f>+#REF!</f>
        <v>#REF!</v>
      </c>
      <c r="G855" s="187" t="e">
        <f>+#REF!</f>
        <v>#REF!</v>
      </c>
      <c r="H855" s="187" t="e">
        <f>+#REF!</f>
        <v>#REF!</v>
      </c>
      <c r="I855" s="352" t="e">
        <f>#REF!</f>
        <v>#REF!</v>
      </c>
      <c r="J855" s="160"/>
      <c r="K855" s="173"/>
      <c r="L855" s="127"/>
      <c r="M855" s="128"/>
      <c r="N855" s="163"/>
      <c r="O855" s="370"/>
      <c r="S855" s="210"/>
    </row>
    <row r="856" spans="1:24" s="89" customFormat="1" x14ac:dyDescent="0.25">
      <c r="B856" s="170" t="s">
        <v>38</v>
      </c>
      <c r="C856" s="171">
        <v>2</v>
      </c>
      <c r="D856" s="300" t="s">
        <v>39</v>
      </c>
      <c r="E856" s="90">
        <v>0</v>
      </c>
      <c r="F856" s="187">
        <v>0</v>
      </c>
      <c r="G856" s="187">
        <v>0</v>
      </c>
      <c r="H856" s="187" t="e">
        <f>+#REF!</f>
        <v>#REF!</v>
      </c>
      <c r="I856" s="172" t="e">
        <f>+#REF!</f>
        <v>#REF!</v>
      </c>
      <c r="J856" s="160"/>
      <c r="K856" s="173"/>
      <c r="L856" s="127"/>
      <c r="M856" s="128"/>
      <c r="N856" s="163"/>
      <c r="O856" s="370"/>
      <c r="S856" s="210"/>
    </row>
    <row r="857" spans="1:24" s="89" customFormat="1" x14ac:dyDescent="0.25">
      <c r="B857" s="170" t="s">
        <v>40</v>
      </c>
      <c r="C857" s="171">
        <v>80</v>
      </c>
      <c r="D857" s="300" t="s">
        <v>41</v>
      </c>
      <c r="E857" s="90" t="e">
        <f>+#REF!</f>
        <v>#REF!</v>
      </c>
      <c r="F857" s="187" t="e">
        <f>+#REF!</f>
        <v>#REF!</v>
      </c>
      <c r="G857" s="174" t="e">
        <f>+#REF!</f>
        <v>#REF!</v>
      </c>
      <c r="H857" s="174" t="e">
        <f>+#REF!</f>
        <v>#REF!</v>
      </c>
      <c r="I857" s="172" t="e">
        <f>+#REF!</f>
        <v>#REF!</v>
      </c>
      <c r="J857" s="160"/>
      <c r="K857" s="173"/>
      <c r="L857" s="127"/>
      <c r="M857" s="128"/>
      <c r="N857" s="163"/>
      <c r="O857" s="370"/>
      <c r="S857" s="210"/>
    </row>
    <row r="858" spans="1:24" s="67" customFormat="1" ht="39" customHeight="1" x14ac:dyDescent="0.25">
      <c r="B858" s="73"/>
      <c r="C858" s="86">
        <v>99</v>
      </c>
      <c r="D858" s="299" t="s">
        <v>53</v>
      </c>
      <c r="E858" s="75" t="e">
        <f>SUM(E853:E857)</f>
        <v>#REF!</v>
      </c>
      <c r="F858" s="76" t="e">
        <f>SUM(F853:F857)</f>
        <v>#REF!</v>
      </c>
      <c r="G858" s="76" t="e">
        <f>SUM(G853:G857)</f>
        <v>#REF!</v>
      </c>
      <c r="H858" s="85" t="e">
        <f>SUM(H853:H857)</f>
        <v>#REF!</v>
      </c>
      <c r="I858" s="214" t="e">
        <f>SUM(I853:I857)</f>
        <v>#REF!</v>
      </c>
      <c r="J858" s="160"/>
      <c r="K858" s="173"/>
      <c r="L858" s="127"/>
      <c r="M858" s="128"/>
      <c r="N858" s="160"/>
      <c r="O858" s="371"/>
      <c r="S858" s="246"/>
    </row>
    <row r="859" spans="1:24" s="67" customFormat="1" ht="26.4" x14ac:dyDescent="0.25">
      <c r="B859" s="175"/>
      <c r="C859" s="113"/>
      <c r="D859" s="301"/>
      <c r="E859" s="195"/>
      <c r="F859" s="166"/>
      <c r="G859" s="166"/>
      <c r="H859" s="166"/>
      <c r="I859" s="166"/>
      <c r="J859" s="166"/>
      <c r="L859" s="176" t="s">
        <v>90</v>
      </c>
      <c r="M859" s="227" t="s">
        <v>91</v>
      </c>
      <c r="N859" s="167"/>
      <c r="O859" s="372"/>
      <c r="P859" s="166"/>
      <c r="Q859" s="177"/>
      <c r="R859" s="211"/>
      <c r="S859" s="138"/>
      <c r="T859" s="178"/>
      <c r="U859" s="127"/>
      <c r="V859" s="128"/>
      <c r="W859" s="128"/>
    </row>
    <row r="860" spans="1:24" s="67" customFormat="1" x14ac:dyDescent="0.25">
      <c r="B860" s="175"/>
      <c r="C860" s="113"/>
      <c r="D860" s="301"/>
      <c r="E860" s="195"/>
      <c r="F860" s="166"/>
      <c r="G860" s="166"/>
      <c r="H860" s="166"/>
      <c r="I860" s="166"/>
      <c r="J860" s="166"/>
      <c r="L860" s="72" t="s">
        <v>75</v>
      </c>
      <c r="M860" s="228">
        <v>62168449</v>
      </c>
      <c r="N860" s="167"/>
      <c r="O860" s="372"/>
      <c r="P860" s="166"/>
      <c r="Q860" s="177"/>
      <c r="R860" s="211"/>
      <c r="S860" s="138"/>
      <c r="T860" s="178"/>
      <c r="U860" s="127"/>
      <c r="V860" s="128"/>
      <c r="W860" s="128"/>
    </row>
    <row r="861" spans="1:24" s="67" customFormat="1" x14ac:dyDescent="0.25">
      <c r="B861" s="175"/>
      <c r="C861" s="113"/>
      <c r="D861" s="301"/>
      <c r="E861" s="195"/>
      <c r="F861" s="166"/>
      <c r="G861" s="166"/>
      <c r="H861" s="166"/>
      <c r="I861" s="166"/>
      <c r="J861" s="166"/>
      <c r="L861" s="72" t="s">
        <v>93</v>
      </c>
      <c r="M861" s="228">
        <v>4171960</v>
      </c>
      <c r="N861" s="167"/>
      <c r="O861" s="372"/>
      <c r="P861" s="166"/>
      <c r="Q861" s="177"/>
      <c r="R861" s="211"/>
      <c r="S861" s="138"/>
      <c r="T861" s="160"/>
      <c r="U861" s="127"/>
      <c r="V861" s="128"/>
      <c r="W861" s="128"/>
    </row>
    <row r="862" spans="1:24" s="67" customFormat="1" x14ac:dyDescent="0.25">
      <c r="B862" s="175"/>
      <c r="C862" s="113"/>
      <c r="D862" s="301"/>
      <c r="E862" s="195"/>
      <c r="F862" s="166"/>
      <c r="G862" s="166"/>
      <c r="H862" s="166"/>
      <c r="I862" s="166"/>
      <c r="J862" s="166"/>
      <c r="L862" s="72" t="s">
        <v>205</v>
      </c>
      <c r="M862" s="228">
        <v>13603034</v>
      </c>
      <c r="N862" s="179"/>
      <c r="O862" s="372"/>
      <c r="P862" s="166"/>
      <c r="Q862" s="177"/>
      <c r="R862" s="211"/>
      <c r="S862" s="138"/>
      <c r="T862" s="160"/>
      <c r="U862" s="127"/>
      <c r="V862" s="128"/>
      <c r="W862" s="128"/>
    </row>
    <row r="863" spans="1:24" s="67" customFormat="1" x14ac:dyDescent="0.25">
      <c r="B863" s="175"/>
      <c r="C863" s="113"/>
      <c r="D863" s="301"/>
      <c r="E863" s="195"/>
      <c r="F863" s="166"/>
      <c r="G863" s="166"/>
      <c r="H863" s="166"/>
      <c r="I863" s="166"/>
      <c r="J863" s="166"/>
      <c r="L863" s="72" t="s">
        <v>2235</v>
      </c>
      <c r="M863" s="228">
        <v>1586469</v>
      </c>
      <c r="N863" s="179"/>
      <c r="O863" s="372"/>
      <c r="P863" s="166"/>
      <c r="Q863" s="177"/>
      <c r="R863" s="211"/>
      <c r="S863" s="138"/>
      <c r="T863" s="160"/>
      <c r="U863" s="127"/>
      <c r="V863" s="128"/>
      <c r="W863" s="128"/>
    </row>
    <row r="864" spans="1:24" s="89" customFormat="1" ht="26.4" x14ac:dyDescent="0.25">
      <c r="B864" s="165"/>
      <c r="C864" s="261"/>
      <c r="D864" s="302"/>
      <c r="E864" s="198"/>
      <c r="F864" s="168"/>
      <c r="G864" s="168"/>
      <c r="H864" s="168"/>
      <c r="I864" s="168"/>
      <c r="J864" s="168"/>
      <c r="L864" s="180" t="s">
        <v>52</v>
      </c>
      <c r="M864" s="229">
        <f>+M863+M862+M861+M860+M848</f>
        <v>4218091768.4400005</v>
      </c>
      <c r="N864" s="181"/>
      <c r="O864" s="373"/>
      <c r="P864" s="168"/>
      <c r="Q864" s="182"/>
      <c r="R864" s="212"/>
      <c r="S864" s="138"/>
      <c r="T864" s="160"/>
      <c r="U864" s="127"/>
      <c r="V864" s="128"/>
      <c r="W864" s="128"/>
    </row>
    <row r="865" spans="2:24" s="89" customFormat="1" x14ac:dyDescent="0.25">
      <c r="B865" s="165"/>
      <c r="C865" s="261"/>
      <c r="D865" s="302"/>
      <c r="E865" s="198"/>
      <c r="F865" s="168"/>
      <c r="G865" s="168"/>
      <c r="H865" s="168"/>
      <c r="I865" s="168"/>
      <c r="J865" s="168"/>
      <c r="K865" s="168"/>
      <c r="L865" s="182"/>
      <c r="M865" s="168"/>
      <c r="N865" s="181"/>
      <c r="O865" s="373"/>
      <c r="P865" s="168"/>
      <c r="Q865" s="168"/>
      <c r="R865" s="180"/>
      <c r="S865" s="247"/>
      <c r="T865" s="138"/>
      <c r="U865" s="160"/>
      <c r="V865" s="127"/>
      <c r="W865" s="128"/>
      <c r="X865" s="128"/>
    </row>
    <row r="866" spans="2:24" s="89" customFormat="1" x14ac:dyDescent="0.25">
      <c r="B866" s="165"/>
      <c r="C866" s="261"/>
      <c r="D866" s="302"/>
      <c r="E866" s="198"/>
      <c r="F866" s="168"/>
      <c r="G866" s="168"/>
      <c r="H866" s="168"/>
      <c r="I866" s="168"/>
      <c r="J866" s="168"/>
      <c r="K866" s="95"/>
      <c r="L866" s="96"/>
      <c r="M866" s="168">
        <v>4218091769</v>
      </c>
      <c r="N866" s="168"/>
      <c r="O866" s="181"/>
      <c r="P866" s="168"/>
      <c r="Q866" s="168"/>
      <c r="R866" s="180"/>
      <c r="S866" s="247"/>
      <c r="T866" s="138"/>
      <c r="U866" s="160"/>
      <c r="V866" s="127"/>
      <c r="W866" s="128"/>
      <c r="X866" s="128"/>
    </row>
    <row r="867" spans="2:24" s="89" customFormat="1" x14ac:dyDescent="0.25">
      <c r="B867" s="165"/>
      <c r="C867" s="261"/>
      <c r="D867" s="302"/>
      <c r="E867" s="198"/>
      <c r="F867" s="168"/>
      <c r="G867" s="168"/>
      <c r="H867" s="168"/>
      <c r="I867" s="168"/>
      <c r="J867" s="168"/>
      <c r="K867" s="168"/>
      <c r="L867" s="182"/>
      <c r="M867" s="168">
        <f>+M864-M866</f>
        <v>-0.55999946594238281</v>
      </c>
      <c r="N867" s="168"/>
      <c r="O867" s="181"/>
      <c r="P867" s="168"/>
      <c r="Q867" s="168"/>
      <c r="R867" s="180"/>
      <c r="S867" s="247"/>
      <c r="T867" s="138"/>
      <c r="U867" s="160"/>
      <c r="V867" s="127"/>
      <c r="W867" s="128"/>
      <c r="X867" s="128"/>
    </row>
    <row r="870" spans="2:24" s="92" customFormat="1" x14ac:dyDescent="0.25">
      <c r="B870" s="217" t="s">
        <v>83</v>
      </c>
      <c r="C870" s="218"/>
      <c r="D870" s="219"/>
      <c r="E870" s="217" t="s">
        <v>83</v>
      </c>
      <c r="F870" s="189"/>
      <c r="G870" s="189"/>
      <c r="H870" s="189" t="s">
        <v>83</v>
      </c>
      <c r="I870" s="189"/>
      <c r="J870" s="53"/>
      <c r="L870" s="97"/>
      <c r="O870" s="374"/>
    </row>
    <row r="871" spans="2:24" s="92" customFormat="1" x14ac:dyDescent="0.25">
      <c r="B871" s="219" t="s">
        <v>78</v>
      </c>
      <c r="C871" s="218"/>
      <c r="D871" s="219"/>
      <c r="E871" s="189" t="s">
        <v>84</v>
      </c>
      <c r="F871" s="189"/>
      <c r="G871" s="189"/>
      <c r="H871" s="189" t="s">
        <v>103</v>
      </c>
      <c r="I871" s="189"/>
      <c r="J871" s="53"/>
      <c r="L871" s="97"/>
      <c r="O871" s="374"/>
    </row>
    <row r="872" spans="2:24" s="92" customFormat="1" x14ac:dyDescent="0.25">
      <c r="B872" s="220" t="s">
        <v>110</v>
      </c>
      <c r="C872" s="218"/>
      <c r="D872" s="219"/>
      <c r="E872" s="220" t="s">
        <v>111</v>
      </c>
      <c r="F872" s="189"/>
      <c r="G872" s="189"/>
      <c r="H872" s="220" t="s">
        <v>112</v>
      </c>
      <c r="I872" s="189"/>
      <c r="J872" s="53"/>
      <c r="L872" s="97"/>
      <c r="O872" s="374"/>
    </row>
    <row r="873" spans="2:24" s="92" customFormat="1" x14ac:dyDescent="0.25">
      <c r="B873" s="189" t="s">
        <v>113</v>
      </c>
      <c r="C873" s="218"/>
      <c r="D873" s="219"/>
      <c r="E873" s="189" t="s">
        <v>114</v>
      </c>
      <c r="F873" s="189"/>
      <c r="G873" s="189"/>
      <c r="H873" s="189" t="s">
        <v>115</v>
      </c>
      <c r="I873" s="189"/>
      <c r="J873" s="53"/>
      <c r="L873" s="97"/>
      <c r="O873" s="374"/>
    </row>
    <row r="874" spans="2:24" s="92" customFormat="1" x14ac:dyDescent="0.25">
      <c r="B874" s="189"/>
      <c r="C874" s="221"/>
      <c r="D874" s="222"/>
      <c r="E874" s="189" t="s">
        <v>116</v>
      </c>
      <c r="F874" s="189"/>
      <c r="G874" s="189"/>
      <c r="H874" s="189" t="s">
        <v>117</v>
      </c>
      <c r="I874" s="189"/>
      <c r="J874" s="53"/>
      <c r="L874" s="97"/>
      <c r="O874" s="374"/>
    </row>
    <row r="876" spans="2:24" x14ac:dyDescent="0.25">
      <c r="B876" s="55"/>
      <c r="C876" s="97"/>
      <c r="D876" s="54"/>
      <c r="E876" s="56"/>
      <c r="F876" s="56"/>
      <c r="G876" s="57"/>
      <c r="H876" s="57"/>
      <c r="I876" s="52"/>
      <c r="J876" s="49"/>
      <c r="K876" s="58"/>
      <c r="L876" s="97"/>
      <c r="M876" s="92"/>
    </row>
    <row r="877" spans="2:24" x14ac:dyDescent="0.25">
      <c r="B877" s="55"/>
      <c r="C877" s="97"/>
      <c r="D877" s="93"/>
      <c r="E877" s="92"/>
      <c r="F877" s="92"/>
      <c r="G877" s="186"/>
      <c r="H877" s="186"/>
      <c r="I877" s="92"/>
      <c r="J877" s="53"/>
      <c r="K877" s="98"/>
      <c r="L877" s="97"/>
      <c r="M877" s="92"/>
    </row>
  </sheetData>
  <autoFilter ref="A242:Z846" xr:uid="{3F5E96D7-43E7-45FA-B48B-8824AD6169BE}">
    <filterColumn colId="1">
      <filters>
        <filter val="E- ESTRATEGICO"/>
      </filters>
    </filterColumn>
  </autoFilter>
  <mergeCells count="2">
    <mergeCell ref="B848:K848"/>
    <mergeCell ref="B850:I850"/>
  </mergeCells>
  <conditionalFormatting sqref="B873">
    <cfRule type="duplicateValues" dxfId="3" priority="1"/>
  </conditionalFormatting>
  <hyperlinks>
    <hyperlink ref="H40" r:id="rId1" display="Npadilla@barranquilla.gov.co" xr:uid="{CBE3689A-DA7A-48A8-B9A4-76ECFD943355}"/>
    <hyperlink ref="H41" r:id="rId2" display="Npadilla@barranquilla.gov.co" xr:uid="{994C3C53-C9A9-4924-9A2F-550538505DAA}"/>
    <hyperlink ref="H39" r:id="rId3" display="Npadilla@barranquilla.gov.co" xr:uid="{6E9C7202-798D-48E9-9631-5B81C546F16D}"/>
  </hyperlinks>
  <printOptions horizontalCentered="1" verticalCentered="1"/>
  <pageMargins left="0.7" right="0.7" top="0.75" bottom="0.75" header="0.3" footer="0.3"/>
  <pageSetup scale="28" fitToHeight="0" orientation="landscape" r:id="rId4"/>
  <headerFooter alignWithMargins="0">
    <oddFooter>&amp;RPágina &amp;P de &amp;N</oddFooter>
  </headerFooter>
  <colBreaks count="1" manualBreakCount="1">
    <brk id="22" max="1201" man="1"/>
  </colBreak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160E-5111-4129-9EBA-8F9CBD4A8CD1}">
  <sheetPr>
    <tabColor rgb="FF00B050"/>
  </sheetPr>
  <dimension ref="A1:D317"/>
  <sheetViews>
    <sheetView workbookViewId="0">
      <selection activeCell="D26" sqref="D26"/>
    </sheetView>
  </sheetViews>
  <sheetFormatPr baseColWidth="10" defaultRowHeight="13.2" x14ac:dyDescent="0.25"/>
  <cols>
    <col min="1" max="1" width="33.33203125" customWidth="1"/>
    <col min="4" max="4" width="65.5546875" customWidth="1"/>
  </cols>
  <sheetData>
    <row r="1" spans="1:4" ht="13.8" thickBot="1" x14ac:dyDescent="0.3">
      <c r="A1" s="314" t="s">
        <v>7</v>
      </c>
      <c r="D1" s="314" t="s">
        <v>7</v>
      </c>
    </row>
    <row r="2" spans="1:4" x14ac:dyDescent="0.25">
      <c r="A2" s="295" t="s">
        <v>442</v>
      </c>
      <c r="D2" s="295" t="s">
        <v>442</v>
      </c>
    </row>
    <row r="3" spans="1:4" x14ac:dyDescent="0.25">
      <c r="A3" s="296" t="s">
        <v>442</v>
      </c>
      <c r="D3" s="296" t="s">
        <v>444</v>
      </c>
    </row>
    <row r="4" spans="1:4" x14ac:dyDescent="0.25">
      <c r="A4" s="296" t="s">
        <v>442</v>
      </c>
      <c r="D4" s="296" t="s">
        <v>445</v>
      </c>
    </row>
    <row r="5" spans="1:4" x14ac:dyDescent="0.25">
      <c r="A5" s="296" t="s">
        <v>442</v>
      </c>
      <c r="D5" s="296" t="s">
        <v>447</v>
      </c>
    </row>
    <row r="6" spans="1:4" x14ac:dyDescent="0.25">
      <c r="A6" s="296" t="s">
        <v>442</v>
      </c>
      <c r="D6" s="296" t="s">
        <v>448</v>
      </c>
    </row>
    <row r="7" spans="1:4" x14ac:dyDescent="0.25">
      <c r="A7" s="296" t="s">
        <v>442</v>
      </c>
      <c r="D7" s="296" t="s">
        <v>452</v>
      </c>
    </row>
    <row r="8" spans="1:4" x14ac:dyDescent="0.25">
      <c r="A8" s="296" t="s">
        <v>442</v>
      </c>
      <c r="D8" s="296" t="s">
        <v>453</v>
      </c>
    </row>
    <row r="9" spans="1:4" x14ac:dyDescent="0.25">
      <c r="A9" s="296" t="s">
        <v>442</v>
      </c>
      <c r="D9" s="296" t="s">
        <v>458</v>
      </c>
    </row>
    <row r="10" spans="1:4" x14ac:dyDescent="0.25">
      <c r="A10" s="296" t="s">
        <v>442</v>
      </c>
      <c r="D10" s="296" t="s">
        <v>462</v>
      </c>
    </row>
    <row r="11" spans="1:4" x14ac:dyDescent="0.25">
      <c r="A11" s="296" t="s">
        <v>442</v>
      </c>
      <c r="D11" s="296" t="s">
        <v>463</v>
      </c>
    </row>
    <row r="12" spans="1:4" x14ac:dyDescent="0.25">
      <c r="A12" s="296" t="s">
        <v>442</v>
      </c>
      <c r="D12" s="296" t="s">
        <v>464</v>
      </c>
    </row>
    <row r="13" spans="1:4" x14ac:dyDescent="0.25">
      <c r="A13" s="296" t="s">
        <v>442</v>
      </c>
      <c r="D13" s="296" t="s">
        <v>465</v>
      </c>
    </row>
    <row r="14" spans="1:4" x14ac:dyDescent="0.25">
      <c r="A14" s="296" t="s">
        <v>442</v>
      </c>
      <c r="D14" s="296" t="s">
        <v>471</v>
      </c>
    </row>
    <row r="15" spans="1:4" x14ac:dyDescent="0.25">
      <c r="A15" s="296" t="s">
        <v>442</v>
      </c>
      <c r="D15" s="296" t="s">
        <v>475</v>
      </c>
    </row>
    <row r="16" spans="1:4" x14ac:dyDescent="0.25">
      <c r="A16" s="296" t="s">
        <v>442</v>
      </c>
      <c r="D16" s="296" t="s">
        <v>481</v>
      </c>
    </row>
    <row r="17" spans="1:4" x14ac:dyDescent="0.25">
      <c r="A17" s="296" t="s">
        <v>442</v>
      </c>
      <c r="D17" s="296" t="s">
        <v>482</v>
      </c>
    </row>
    <row r="18" spans="1:4" x14ac:dyDescent="0.25">
      <c r="A18" s="296" t="s">
        <v>442</v>
      </c>
      <c r="D18" s="296" t="s">
        <v>489</v>
      </c>
    </row>
    <row r="19" spans="1:4" x14ac:dyDescent="0.25">
      <c r="A19" s="296" t="s">
        <v>442</v>
      </c>
      <c r="D19" s="296" t="s">
        <v>494</v>
      </c>
    </row>
    <row r="20" spans="1:4" x14ac:dyDescent="0.25">
      <c r="A20" s="296" t="s">
        <v>442</v>
      </c>
      <c r="D20" s="296" t="s">
        <v>495</v>
      </c>
    </row>
    <row r="21" spans="1:4" x14ac:dyDescent="0.25">
      <c r="A21" s="296" t="s">
        <v>442</v>
      </c>
      <c r="D21" s="296" t="s">
        <v>1875</v>
      </c>
    </row>
    <row r="22" spans="1:4" x14ac:dyDescent="0.25">
      <c r="A22" s="296" t="s">
        <v>442</v>
      </c>
      <c r="D22" s="296" t="s">
        <v>499</v>
      </c>
    </row>
    <row r="23" spans="1:4" x14ac:dyDescent="0.25">
      <c r="A23" s="296" t="s">
        <v>442</v>
      </c>
    </row>
    <row r="24" spans="1:4" x14ac:dyDescent="0.25">
      <c r="A24" s="296" t="s">
        <v>442</v>
      </c>
    </row>
    <row r="25" spans="1:4" x14ac:dyDescent="0.25">
      <c r="A25" s="296" t="s">
        <v>442</v>
      </c>
    </row>
    <row r="26" spans="1:4" x14ac:dyDescent="0.25">
      <c r="A26" s="296" t="s">
        <v>442</v>
      </c>
    </row>
    <row r="27" spans="1:4" x14ac:dyDescent="0.25">
      <c r="A27" s="296" t="s">
        <v>442</v>
      </c>
    </row>
    <row r="28" spans="1:4" x14ac:dyDescent="0.25">
      <c r="A28" s="296" t="s">
        <v>442</v>
      </c>
    </row>
    <row r="29" spans="1:4" x14ac:dyDescent="0.25">
      <c r="A29" s="296" t="s">
        <v>442</v>
      </c>
    </row>
    <row r="30" spans="1:4" x14ac:dyDescent="0.25">
      <c r="A30" s="296" t="s">
        <v>442</v>
      </c>
    </row>
    <row r="31" spans="1:4" x14ac:dyDescent="0.25">
      <c r="A31" s="298" t="s">
        <v>442</v>
      </c>
    </row>
    <row r="32" spans="1:4" x14ac:dyDescent="0.25">
      <c r="A32" s="296" t="s">
        <v>442</v>
      </c>
    </row>
    <row r="33" spans="1:1" x14ac:dyDescent="0.25">
      <c r="A33" s="296" t="s">
        <v>442</v>
      </c>
    </row>
    <row r="34" spans="1:1" x14ac:dyDescent="0.25">
      <c r="A34" s="296" t="s">
        <v>442</v>
      </c>
    </row>
    <row r="35" spans="1:1" x14ac:dyDescent="0.25">
      <c r="A35" s="296" t="s">
        <v>442</v>
      </c>
    </row>
    <row r="36" spans="1:1" x14ac:dyDescent="0.25">
      <c r="A36" s="296" t="s">
        <v>442</v>
      </c>
    </row>
    <row r="37" spans="1:1" x14ac:dyDescent="0.25">
      <c r="A37" s="296" t="s">
        <v>442</v>
      </c>
    </row>
    <row r="38" spans="1:1" x14ac:dyDescent="0.25">
      <c r="A38" s="296" t="s">
        <v>442</v>
      </c>
    </row>
    <row r="39" spans="1:1" x14ac:dyDescent="0.25">
      <c r="A39" s="296" t="s">
        <v>442</v>
      </c>
    </row>
    <row r="40" spans="1:1" x14ac:dyDescent="0.25">
      <c r="A40" s="296" t="s">
        <v>442</v>
      </c>
    </row>
    <row r="41" spans="1:1" x14ac:dyDescent="0.25">
      <c r="A41" s="296" t="s">
        <v>442</v>
      </c>
    </row>
    <row r="42" spans="1:1" x14ac:dyDescent="0.25">
      <c r="A42" s="296" t="s">
        <v>442</v>
      </c>
    </row>
    <row r="43" spans="1:1" x14ac:dyDescent="0.25">
      <c r="A43" s="296" t="s">
        <v>442</v>
      </c>
    </row>
    <row r="44" spans="1:1" x14ac:dyDescent="0.25">
      <c r="A44" s="296" t="s">
        <v>442</v>
      </c>
    </row>
    <row r="45" spans="1:1" x14ac:dyDescent="0.25">
      <c r="A45" s="296" t="s">
        <v>442</v>
      </c>
    </row>
    <row r="46" spans="1:1" x14ac:dyDescent="0.25">
      <c r="A46" s="296" t="s">
        <v>442</v>
      </c>
    </row>
    <row r="47" spans="1:1" x14ac:dyDescent="0.25">
      <c r="A47" s="296" t="s">
        <v>442</v>
      </c>
    </row>
    <row r="48" spans="1:1" x14ac:dyDescent="0.25">
      <c r="A48" s="296" t="s">
        <v>442</v>
      </c>
    </row>
    <row r="49" spans="1:1" x14ac:dyDescent="0.25">
      <c r="A49" s="296" t="s">
        <v>442</v>
      </c>
    </row>
    <row r="50" spans="1:1" x14ac:dyDescent="0.25">
      <c r="A50" s="296" t="s">
        <v>442</v>
      </c>
    </row>
    <row r="51" spans="1:1" x14ac:dyDescent="0.25">
      <c r="A51" s="296" t="s">
        <v>442</v>
      </c>
    </row>
    <row r="52" spans="1:1" x14ac:dyDescent="0.25">
      <c r="A52" s="296" t="s">
        <v>442</v>
      </c>
    </row>
    <row r="53" spans="1:1" x14ac:dyDescent="0.25">
      <c r="A53" s="296" t="s">
        <v>442</v>
      </c>
    </row>
    <row r="54" spans="1:1" ht="26.4" x14ac:dyDescent="0.25">
      <c r="A54" s="296" t="s">
        <v>444</v>
      </c>
    </row>
    <row r="55" spans="1:1" ht="26.4" x14ac:dyDescent="0.25">
      <c r="A55" s="296" t="s">
        <v>444</v>
      </c>
    </row>
    <row r="56" spans="1:1" ht="26.4" x14ac:dyDescent="0.25">
      <c r="A56" s="296" t="s">
        <v>444</v>
      </c>
    </row>
    <row r="57" spans="1:1" ht="26.4" x14ac:dyDescent="0.25">
      <c r="A57" s="296" t="s">
        <v>444</v>
      </c>
    </row>
    <row r="58" spans="1:1" x14ac:dyDescent="0.25">
      <c r="A58" s="296" t="s">
        <v>445</v>
      </c>
    </row>
    <row r="59" spans="1:1" x14ac:dyDescent="0.25">
      <c r="A59" s="296" t="s">
        <v>445</v>
      </c>
    </row>
    <row r="60" spans="1:1" x14ac:dyDescent="0.25">
      <c r="A60" s="296" t="s">
        <v>445</v>
      </c>
    </row>
    <row r="61" spans="1:1" ht="26.4" x14ac:dyDescent="0.25">
      <c r="A61" s="296" t="s">
        <v>447</v>
      </c>
    </row>
    <row r="62" spans="1:1" ht="26.4" x14ac:dyDescent="0.25">
      <c r="A62" s="296" t="s">
        <v>447</v>
      </c>
    </row>
    <row r="63" spans="1:1" ht="26.4" x14ac:dyDescent="0.25">
      <c r="A63" s="296" t="s">
        <v>447</v>
      </c>
    </row>
    <row r="64" spans="1:1" ht="26.4" x14ac:dyDescent="0.25">
      <c r="A64" s="296" t="s">
        <v>447</v>
      </c>
    </row>
    <row r="65" spans="1:1" ht="26.4" x14ac:dyDescent="0.25">
      <c r="A65" s="296" t="s">
        <v>447</v>
      </c>
    </row>
    <row r="66" spans="1:1" ht="26.4" x14ac:dyDescent="0.25">
      <c r="A66" s="296" t="s">
        <v>447</v>
      </c>
    </row>
    <row r="67" spans="1:1" ht="26.4" x14ac:dyDescent="0.25">
      <c r="A67" s="296" t="s">
        <v>447</v>
      </c>
    </row>
    <row r="68" spans="1:1" ht="26.4" x14ac:dyDescent="0.25">
      <c r="A68" s="296" t="s">
        <v>447</v>
      </c>
    </row>
    <row r="69" spans="1:1" ht="26.4" x14ac:dyDescent="0.25">
      <c r="A69" s="296" t="s">
        <v>447</v>
      </c>
    </row>
    <row r="70" spans="1:1" ht="26.4" x14ac:dyDescent="0.25">
      <c r="A70" s="296" t="s">
        <v>447</v>
      </c>
    </row>
    <row r="71" spans="1:1" x14ac:dyDescent="0.25">
      <c r="A71" s="296" t="s">
        <v>448</v>
      </c>
    </row>
    <row r="72" spans="1:1" x14ac:dyDescent="0.25">
      <c r="A72" s="296" t="s">
        <v>448</v>
      </c>
    </row>
    <row r="73" spans="1:1" x14ac:dyDescent="0.25">
      <c r="A73" s="296" t="s">
        <v>448</v>
      </c>
    </row>
    <row r="74" spans="1:1" x14ac:dyDescent="0.25">
      <c r="A74" s="296" t="s">
        <v>448</v>
      </c>
    </row>
    <row r="75" spans="1:1" x14ac:dyDescent="0.25">
      <c r="A75" s="296" t="s">
        <v>448</v>
      </c>
    </row>
    <row r="76" spans="1:1" x14ac:dyDescent="0.25">
      <c r="A76" s="296" t="s">
        <v>448</v>
      </c>
    </row>
    <row r="77" spans="1:1" x14ac:dyDescent="0.25">
      <c r="A77" s="296" t="s">
        <v>448</v>
      </c>
    </row>
    <row r="78" spans="1:1" x14ac:dyDescent="0.25">
      <c r="A78" s="296" t="s">
        <v>448</v>
      </c>
    </row>
    <row r="79" spans="1:1" x14ac:dyDescent="0.25">
      <c r="A79" s="296" t="s">
        <v>448</v>
      </c>
    </row>
    <row r="80" spans="1:1" x14ac:dyDescent="0.25">
      <c r="A80" s="296" t="s">
        <v>448</v>
      </c>
    </row>
    <row r="81" spans="1:1" x14ac:dyDescent="0.25">
      <c r="A81" s="296" t="s">
        <v>448</v>
      </c>
    </row>
    <row r="82" spans="1:1" x14ac:dyDescent="0.25">
      <c r="A82" s="296" t="s">
        <v>448</v>
      </c>
    </row>
    <row r="83" spans="1:1" x14ac:dyDescent="0.25">
      <c r="A83" s="296" t="s">
        <v>448</v>
      </c>
    </row>
    <row r="84" spans="1:1" x14ac:dyDescent="0.25">
      <c r="A84" s="296" t="s">
        <v>448</v>
      </c>
    </row>
    <row r="85" spans="1:1" x14ac:dyDescent="0.25">
      <c r="A85" s="296" t="s">
        <v>448</v>
      </c>
    </row>
    <row r="86" spans="1:1" ht="26.4" x14ac:dyDescent="0.25">
      <c r="A86" s="296" t="s">
        <v>452</v>
      </c>
    </row>
    <row r="87" spans="1:1" x14ac:dyDescent="0.25">
      <c r="A87" s="296" t="s">
        <v>453</v>
      </c>
    </row>
    <row r="88" spans="1:1" ht="39.6" x14ac:dyDescent="0.25">
      <c r="A88" s="296" t="s">
        <v>458</v>
      </c>
    </row>
    <row r="89" spans="1:1" ht="39.6" x14ac:dyDescent="0.25">
      <c r="A89" s="296" t="s">
        <v>458</v>
      </c>
    </row>
    <row r="90" spans="1:1" ht="39.6" x14ac:dyDescent="0.25">
      <c r="A90" s="296" t="s">
        <v>458</v>
      </c>
    </row>
    <row r="91" spans="1:1" ht="39.6" x14ac:dyDescent="0.25">
      <c r="A91" s="296" t="s">
        <v>458</v>
      </c>
    </row>
    <row r="92" spans="1:1" ht="39.6" x14ac:dyDescent="0.25">
      <c r="A92" s="296" t="s">
        <v>458</v>
      </c>
    </row>
    <row r="93" spans="1:1" ht="39.6" x14ac:dyDescent="0.25">
      <c r="A93" s="296" t="s">
        <v>458</v>
      </c>
    </row>
    <row r="94" spans="1:1" ht="39.6" x14ac:dyDescent="0.25">
      <c r="A94" s="296" t="s">
        <v>458</v>
      </c>
    </row>
    <row r="95" spans="1:1" ht="39.6" x14ac:dyDescent="0.25">
      <c r="A95" s="296" t="s">
        <v>458</v>
      </c>
    </row>
    <row r="96" spans="1:1" ht="39.6" x14ac:dyDescent="0.25">
      <c r="A96" s="296" t="s">
        <v>458</v>
      </c>
    </row>
    <row r="97" spans="1:1" ht="39.6" x14ac:dyDescent="0.25">
      <c r="A97" s="296" t="s">
        <v>458</v>
      </c>
    </row>
    <row r="98" spans="1:1" ht="39.6" x14ac:dyDescent="0.25">
      <c r="A98" s="296" t="s">
        <v>458</v>
      </c>
    </row>
    <row r="99" spans="1:1" ht="39.6" x14ac:dyDescent="0.25">
      <c r="A99" s="296" t="s">
        <v>458</v>
      </c>
    </row>
    <row r="100" spans="1:1" ht="39.6" x14ac:dyDescent="0.25">
      <c r="A100" s="296" t="s">
        <v>458</v>
      </c>
    </row>
    <row r="101" spans="1:1" ht="39.6" x14ac:dyDescent="0.25">
      <c r="A101" s="296" t="s">
        <v>458</v>
      </c>
    </row>
    <row r="102" spans="1:1" ht="39.6" x14ac:dyDescent="0.25">
      <c r="A102" s="296" t="s">
        <v>458</v>
      </c>
    </row>
    <row r="103" spans="1:1" ht="39.6" x14ac:dyDescent="0.25">
      <c r="A103" s="296" t="s">
        <v>458</v>
      </c>
    </row>
    <row r="104" spans="1:1" ht="26.4" x14ac:dyDescent="0.25">
      <c r="A104" s="296" t="s">
        <v>462</v>
      </c>
    </row>
    <row r="105" spans="1:1" ht="26.4" x14ac:dyDescent="0.25">
      <c r="A105" s="296" t="s">
        <v>462</v>
      </c>
    </row>
    <row r="106" spans="1:1" ht="26.4" x14ac:dyDescent="0.25">
      <c r="A106" s="296" t="s">
        <v>462</v>
      </c>
    </row>
    <row r="107" spans="1:1" ht="26.4" x14ac:dyDescent="0.25">
      <c r="A107" s="296" t="s">
        <v>462</v>
      </c>
    </row>
    <row r="108" spans="1:1" ht="26.4" x14ac:dyDescent="0.25">
      <c r="A108" s="296" t="s">
        <v>462</v>
      </c>
    </row>
    <row r="109" spans="1:1" ht="26.4" x14ac:dyDescent="0.25">
      <c r="A109" s="296" t="s">
        <v>462</v>
      </c>
    </row>
    <row r="110" spans="1:1" ht="26.4" x14ac:dyDescent="0.25">
      <c r="A110" s="296" t="s">
        <v>462</v>
      </c>
    </row>
    <row r="111" spans="1:1" ht="26.4" x14ac:dyDescent="0.25">
      <c r="A111" s="296" t="s">
        <v>463</v>
      </c>
    </row>
    <row r="112" spans="1:1" ht="26.4" x14ac:dyDescent="0.25">
      <c r="A112" s="296" t="s">
        <v>463</v>
      </c>
    </row>
    <row r="113" spans="1:1" ht="26.4" x14ac:dyDescent="0.25">
      <c r="A113" s="296" t="s">
        <v>463</v>
      </c>
    </row>
    <row r="114" spans="1:1" ht="26.4" x14ac:dyDescent="0.25">
      <c r="A114" s="296" t="s">
        <v>463</v>
      </c>
    </row>
    <row r="115" spans="1:1" ht="26.4" x14ac:dyDescent="0.25">
      <c r="A115" s="296" t="s">
        <v>463</v>
      </c>
    </row>
    <row r="116" spans="1:1" ht="26.4" x14ac:dyDescent="0.25">
      <c r="A116" s="296" t="s">
        <v>463</v>
      </c>
    </row>
    <row r="117" spans="1:1" ht="26.4" x14ac:dyDescent="0.25">
      <c r="A117" s="296" t="s">
        <v>463</v>
      </c>
    </row>
    <row r="118" spans="1:1" ht="26.4" x14ac:dyDescent="0.25">
      <c r="A118" s="296" t="s">
        <v>463</v>
      </c>
    </row>
    <row r="119" spans="1:1" ht="26.4" x14ac:dyDescent="0.25">
      <c r="A119" s="296" t="s">
        <v>463</v>
      </c>
    </row>
    <row r="120" spans="1:1" ht="26.4" x14ac:dyDescent="0.25">
      <c r="A120" s="296" t="s">
        <v>463</v>
      </c>
    </row>
    <row r="121" spans="1:1" ht="26.4" x14ac:dyDescent="0.25">
      <c r="A121" s="296" t="s">
        <v>463</v>
      </c>
    </row>
    <row r="122" spans="1:1" ht="26.4" x14ac:dyDescent="0.25">
      <c r="A122" s="296" t="s">
        <v>463</v>
      </c>
    </row>
    <row r="123" spans="1:1" ht="26.4" x14ac:dyDescent="0.25">
      <c r="A123" s="296" t="s">
        <v>463</v>
      </c>
    </row>
    <row r="124" spans="1:1" ht="26.4" x14ac:dyDescent="0.25">
      <c r="A124" s="296" t="s">
        <v>463</v>
      </c>
    </row>
    <row r="125" spans="1:1" ht="26.4" x14ac:dyDescent="0.25">
      <c r="A125" s="296" t="s">
        <v>463</v>
      </c>
    </row>
    <row r="126" spans="1:1" ht="26.4" x14ac:dyDescent="0.25">
      <c r="A126" s="296" t="s">
        <v>463</v>
      </c>
    </row>
    <row r="127" spans="1:1" ht="26.4" x14ac:dyDescent="0.25">
      <c r="A127" s="296" t="s">
        <v>463</v>
      </c>
    </row>
    <row r="128" spans="1:1" ht="26.4" x14ac:dyDescent="0.25">
      <c r="A128" s="296" t="s">
        <v>463</v>
      </c>
    </row>
    <row r="129" spans="1:1" ht="26.4" x14ac:dyDescent="0.25">
      <c r="A129" s="296" t="s">
        <v>463</v>
      </c>
    </row>
    <row r="130" spans="1:1" ht="26.4" x14ac:dyDescent="0.25">
      <c r="A130" s="296" t="s">
        <v>463</v>
      </c>
    </row>
    <row r="131" spans="1:1" ht="26.4" x14ac:dyDescent="0.25">
      <c r="A131" s="298" t="s">
        <v>463</v>
      </c>
    </row>
    <row r="132" spans="1:1" ht="26.4" x14ac:dyDescent="0.25">
      <c r="A132" s="296" t="s">
        <v>463</v>
      </c>
    </row>
    <row r="133" spans="1:1" ht="26.4" x14ac:dyDescent="0.25">
      <c r="A133" s="296" t="s">
        <v>463</v>
      </c>
    </row>
    <row r="134" spans="1:1" ht="26.4" x14ac:dyDescent="0.25">
      <c r="A134" s="296" t="s">
        <v>463</v>
      </c>
    </row>
    <row r="135" spans="1:1" ht="26.4" x14ac:dyDescent="0.25">
      <c r="A135" s="296" t="s">
        <v>463</v>
      </c>
    </row>
    <row r="136" spans="1:1" ht="26.4" x14ac:dyDescent="0.25">
      <c r="A136" s="296" t="s">
        <v>463</v>
      </c>
    </row>
    <row r="137" spans="1:1" ht="26.4" x14ac:dyDescent="0.25">
      <c r="A137" s="296" t="s">
        <v>463</v>
      </c>
    </row>
    <row r="138" spans="1:1" ht="26.4" x14ac:dyDescent="0.25">
      <c r="A138" s="296" t="s">
        <v>463</v>
      </c>
    </row>
    <row r="139" spans="1:1" ht="26.4" x14ac:dyDescent="0.25">
      <c r="A139" s="296" t="s">
        <v>463</v>
      </c>
    </row>
    <row r="140" spans="1:1" ht="26.4" x14ac:dyDescent="0.25">
      <c r="A140" s="296" t="s">
        <v>463</v>
      </c>
    </row>
    <row r="141" spans="1:1" ht="26.4" x14ac:dyDescent="0.25">
      <c r="A141" s="296" t="s">
        <v>463</v>
      </c>
    </row>
    <row r="142" spans="1:1" ht="26.4" x14ac:dyDescent="0.25">
      <c r="A142" s="296" t="s">
        <v>463</v>
      </c>
    </row>
    <row r="143" spans="1:1" ht="26.4" x14ac:dyDescent="0.25">
      <c r="A143" s="296" t="s">
        <v>463</v>
      </c>
    </row>
    <row r="144" spans="1:1" ht="26.4" x14ac:dyDescent="0.25">
      <c r="A144" s="296" t="s">
        <v>463</v>
      </c>
    </row>
    <row r="145" spans="1:1" ht="26.4" x14ac:dyDescent="0.25">
      <c r="A145" s="296" t="s">
        <v>463</v>
      </c>
    </row>
    <row r="146" spans="1:1" ht="26.4" x14ac:dyDescent="0.25">
      <c r="A146" s="296" t="s">
        <v>463</v>
      </c>
    </row>
    <row r="147" spans="1:1" ht="26.4" x14ac:dyDescent="0.25">
      <c r="A147" s="296" t="s">
        <v>463</v>
      </c>
    </row>
    <row r="148" spans="1:1" ht="26.4" x14ac:dyDescent="0.25">
      <c r="A148" s="296" t="s">
        <v>463</v>
      </c>
    </row>
    <row r="149" spans="1:1" ht="26.4" x14ac:dyDescent="0.25">
      <c r="A149" s="296" t="s">
        <v>463</v>
      </c>
    </row>
    <row r="150" spans="1:1" ht="26.4" x14ac:dyDescent="0.25">
      <c r="A150" s="296" t="s">
        <v>463</v>
      </c>
    </row>
    <row r="151" spans="1:1" ht="26.4" x14ac:dyDescent="0.25">
      <c r="A151" s="296" t="s">
        <v>463</v>
      </c>
    </row>
    <row r="152" spans="1:1" ht="26.4" x14ac:dyDescent="0.25">
      <c r="A152" s="296" t="s">
        <v>463</v>
      </c>
    </row>
    <row r="153" spans="1:1" ht="26.4" x14ac:dyDescent="0.25">
      <c r="A153" s="296" t="s">
        <v>463</v>
      </c>
    </row>
    <row r="154" spans="1:1" ht="26.4" x14ac:dyDescent="0.25">
      <c r="A154" s="296" t="s">
        <v>463</v>
      </c>
    </row>
    <row r="155" spans="1:1" ht="26.4" x14ac:dyDescent="0.25">
      <c r="A155" s="296" t="s">
        <v>463</v>
      </c>
    </row>
    <row r="156" spans="1:1" ht="26.4" x14ac:dyDescent="0.25">
      <c r="A156" s="296" t="s">
        <v>463</v>
      </c>
    </row>
    <row r="157" spans="1:1" ht="26.4" x14ac:dyDescent="0.25">
      <c r="A157" s="296" t="s">
        <v>463</v>
      </c>
    </row>
    <row r="158" spans="1:1" ht="26.4" x14ac:dyDescent="0.25">
      <c r="A158" s="296" t="s">
        <v>463</v>
      </c>
    </row>
    <row r="159" spans="1:1" ht="26.4" x14ac:dyDescent="0.25">
      <c r="A159" s="296" t="s">
        <v>463</v>
      </c>
    </row>
    <row r="160" spans="1:1" ht="26.4" x14ac:dyDescent="0.25">
      <c r="A160" s="296" t="s">
        <v>463</v>
      </c>
    </row>
    <row r="161" spans="1:1" ht="26.4" x14ac:dyDescent="0.25">
      <c r="A161" s="296" t="s">
        <v>463</v>
      </c>
    </row>
    <row r="162" spans="1:1" ht="26.4" x14ac:dyDescent="0.25">
      <c r="A162" s="296" t="s">
        <v>463</v>
      </c>
    </row>
    <row r="163" spans="1:1" ht="26.4" x14ac:dyDescent="0.25">
      <c r="A163" s="296" t="s">
        <v>463</v>
      </c>
    </row>
    <row r="164" spans="1:1" ht="26.4" x14ac:dyDescent="0.25">
      <c r="A164" s="296" t="s">
        <v>463</v>
      </c>
    </row>
    <row r="165" spans="1:1" ht="26.4" x14ac:dyDescent="0.25">
      <c r="A165" s="296" t="s">
        <v>463</v>
      </c>
    </row>
    <row r="166" spans="1:1" ht="26.4" x14ac:dyDescent="0.25">
      <c r="A166" s="296" t="s">
        <v>463</v>
      </c>
    </row>
    <row r="167" spans="1:1" ht="26.4" x14ac:dyDescent="0.25">
      <c r="A167" s="296" t="s">
        <v>463</v>
      </c>
    </row>
    <row r="168" spans="1:1" ht="26.4" x14ac:dyDescent="0.25">
      <c r="A168" s="296" t="s">
        <v>463</v>
      </c>
    </row>
    <row r="169" spans="1:1" ht="26.4" x14ac:dyDescent="0.25">
      <c r="A169" s="296" t="s">
        <v>463</v>
      </c>
    </row>
    <row r="170" spans="1:1" ht="26.4" x14ac:dyDescent="0.25">
      <c r="A170" s="296" t="s">
        <v>463</v>
      </c>
    </row>
    <row r="171" spans="1:1" ht="26.4" x14ac:dyDescent="0.25">
      <c r="A171" s="296" t="s">
        <v>463</v>
      </c>
    </row>
    <row r="172" spans="1:1" ht="26.4" x14ac:dyDescent="0.25">
      <c r="A172" s="296" t="s">
        <v>463</v>
      </c>
    </row>
    <row r="173" spans="1:1" ht="26.4" x14ac:dyDescent="0.25">
      <c r="A173" s="296" t="s">
        <v>463</v>
      </c>
    </row>
    <row r="174" spans="1:1" ht="26.4" x14ac:dyDescent="0.25">
      <c r="A174" s="296" t="s">
        <v>463</v>
      </c>
    </row>
    <row r="175" spans="1:1" ht="26.4" x14ac:dyDescent="0.25">
      <c r="A175" s="296" t="s">
        <v>463</v>
      </c>
    </row>
    <row r="176" spans="1:1" ht="26.4" x14ac:dyDescent="0.25">
      <c r="A176" s="296" t="s">
        <v>463</v>
      </c>
    </row>
    <row r="177" spans="1:1" ht="26.4" x14ac:dyDescent="0.25">
      <c r="A177" s="296" t="s">
        <v>463</v>
      </c>
    </row>
    <row r="178" spans="1:1" ht="26.4" x14ac:dyDescent="0.25">
      <c r="A178" s="296" t="s">
        <v>463</v>
      </c>
    </row>
    <row r="179" spans="1:1" ht="26.4" x14ac:dyDescent="0.25">
      <c r="A179" s="296" t="s">
        <v>463</v>
      </c>
    </row>
    <row r="180" spans="1:1" ht="26.4" x14ac:dyDescent="0.25">
      <c r="A180" s="296" t="s">
        <v>463</v>
      </c>
    </row>
    <row r="181" spans="1:1" ht="26.4" x14ac:dyDescent="0.25">
      <c r="A181" s="296" t="s">
        <v>463</v>
      </c>
    </row>
    <row r="182" spans="1:1" ht="26.4" x14ac:dyDescent="0.25">
      <c r="A182" s="296" t="s">
        <v>463</v>
      </c>
    </row>
    <row r="183" spans="1:1" ht="26.4" x14ac:dyDescent="0.25">
      <c r="A183" s="296" t="s">
        <v>463</v>
      </c>
    </row>
    <row r="184" spans="1:1" ht="26.4" x14ac:dyDescent="0.25">
      <c r="A184" s="296" t="s">
        <v>463</v>
      </c>
    </row>
    <row r="185" spans="1:1" ht="26.4" x14ac:dyDescent="0.25">
      <c r="A185" s="296" t="s">
        <v>463</v>
      </c>
    </row>
    <row r="186" spans="1:1" ht="26.4" x14ac:dyDescent="0.25">
      <c r="A186" s="296" t="s">
        <v>463</v>
      </c>
    </row>
    <row r="187" spans="1:1" ht="26.4" x14ac:dyDescent="0.25">
      <c r="A187" s="296" t="s">
        <v>463</v>
      </c>
    </row>
    <row r="188" spans="1:1" ht="26.4" x14ac:dyDescent="0.25">
      <c r="A188" s="296" t="s">
        <v>463</v>
      </c>
    </row>
    <row r="189" spans="1:1" ht="26.4" x14ac:dyDescent="0.25">
      <c r="A189" s="296" t="s">
        <v>463</v>
      </c>
    </row>
    <row r="190" spans="1:1" ht="26.4" x14ac:dyDescent="0.25">
      <c r="A190" s="296" t="s">
        <v>463</v>
      </c>
    </row>
    <row r="191" spans="1:1" ht="26.4" x14ac:dyDescent="0.25">
      <c r="A191" s="296" t="s">
        <v>463</v>
      </c>
    </row>
    <row r="192" spans="1:1" ht="26.4" x14ac:dyDescent="0.25">
      <c r="A192" s="296" t="s">
        <v>463</v>
      </c>
    </row>
    <row r="193" spans="1:1" ht="26.4" x14ac:dyDescent="0.25">
      <c r="A193" s="296" t="s">
        <v>464</v>
      </c>
    </row>
    <row r="194" spans="1:1" ht="26.4" x14ac:dyDescent="0.25">
      <c r="A194" s="296" t="s">
        <v>464</v>
      </c>
    </row>
    <row r="195" spans="1:1" ht="26.4" x14ac:dyDescent="0.25">
      <c r="A195" s="296" t="s">
        <v>464</v>
      </c>
    </row>
    <row r="196" spans="1:1" ht="26.4" x14ac:dyDescent="0.25">
      <c r="A196" s="296" t="s">
        <v>464</v>
      </c>
    </row>
    <row r="197" spans="1:1" ht="26.4" x14ac:dyDescent="0.25">
      <c r="A197" s="296" t="s">
        <v>464</v>
      </c>
    </row>
    <row r="198" spans="1:1" ht="26.4" x14ac:dyDescent="0.25">
      <c r="A198" s="296" t="s">
        <v>464</v>
      </c>
    </row>
    <row r="199" spans="1:1" ht="26.4" x14ac:dyDescent="0.25">
      <c r="A199" s="296" t="s">
        <v>464</v>
      </c>
    </row>
    <row r="200" spans="1:1" ht="26.4" x14ac:dyDescent="0.25">
      <c r="A200" s="296" t="s">
        <v>464</v>
      </c>
    </row>
    <row r="201" spans="1:1" ht="26.4" x14ac:dyDescent="0.25">
      <c r="A201" s="296" t="s">
        <v>464</v>
      </c>
    </row>
    <row r="202" spans="1:1" ht="26.4" x14ac:dyDescent="0.25">
      <c r="A202" s="296" t="s">
        <v>464</v>
      </c>
    </row>
    <row r="203" spans="1:1" ht="26.4" x14ac:dyDescent="0.25">
      <c r="A203" s="296" t="s">
        <v>464</v>
      </c>
    </row>
    <row r="204" spans="1:1" ht="26.4" x14ac:dyDescent="0.25">
      <c r="A204" s="296" t="s">
        <v>464</v>
      </c>
    </row>
    <row r="205" spans="1:1" ht="26.4" x14ac:dyDescent="0.25">
      <c r="A205" s="296" t="s">
        <v>464</v>
      </c>
    </row>
    <row r="206" spans="1:1" ht="26.4" x14ac:dyDescent="0.25">
      <c r="A206" s="296" t="s">
        <v>464</v>
      </c>
    </row>
    <row r="207" spans="1:1" ht="26.4" x14ac:dyDescent="0.25">
      <c r="A207" s="296" t="s">
        <v>464</v>
      </c>
    </row>
    <row r="208" spans="1:1" ht="26.4" x14ac:dyDescent="0.25">
      <c r="A208" s="296" t="s">
        <v>464</v>
      </c>
    </row>
    <row r="209" spans="1:1" ht="26.4" x14ac:dyDescent="0.25">
      <c r="A209" s="296" t="s">
        <v>464</v>
      </c>
    </row>
    <row r="210" spans="1:1" ht="26.4" x14ac:dyDescent="0.25">
      <c r="A210" s="296" t="s">
        <v>464</v>
      </c>
    </row>
    <row r="211" spans="1:1" ht="26.4" x14ac:dyDescent="0.25">
      <c r="A211" s="296" t="s">
        <v>464</v>
      </c>
    </row>
    <row r="212" spans="1:1" x14ac:dyDescent="0.25">
      <c r="A212" s="296" t="s">
        <v>465</v>
      </c>
    </row>
    <row r="213" spans="1:1" x14ac:dyDescent="0.25">
      <c r="A213" s="296" t="s">
        <v>465</v>
      </c>
    </row>
    <row r="214" spans="1:1" x14ac:dyDescent="0.25">
      <c r="A214" s="296" t="s">
        <v>465</v>
      </c>
    </row>
    <row r="215" spans="1:1" x14ac:dyDescent="0.25">
      <c r="A215" s="296" t="s">
        <v>465</v>
      </c>
    </row>
    <row r="216" spans="1:1" x14ac:dyDescent="0.25">
      <c r="A216" s="296" t="s">
        <v>465</v>
      </c>
    </row>
    <row r="217" spans="1:1" x14ac:dyDescent="0.25">
      <c r="A217" s="296" t="s">
        <v>465</v>
      </c>
    </row>
    <row r="218" spans="1:1" x14ac:dyDescent="0.25">
      <c r="A218" s="296" t="s">
        <v>465</v>
      </c>
    </row>
    <row r="219" spans="1:1" x14ac:dyDescent="0.25">
      <c r="A219" s="296" t="s">
        <v>471</v>
      </c>
    </row>
    <row r="220" spans="1:1" x14ac:dyDescent="0.25">
      <c r="A220" s="296" t="s">
        <v>471</v>
      </c>
    </row>
    <row r="221" spans="1:1" x14ac:dyDescent="0.25">
      <c r="A221" s="296" t="s">
        <v>471</v>
      </c>
    </row>
    <row r="222" spans="1:1" x14ac:dyDescent="0.25">
      <c r="A222" s="296" t="s">
        <v>471</v>
      </c>
    </row>
    <row r="223" spans="1:1" x14ac:dyDescent="0.25">
      <c r="A223" s="296" t="s">
        <v>471</v>
      </c>
    </row>
    <row r="224" spans="1:1" x14ac:dyDescent="0.25">
      <c r="A224" s="296" t="s">
        <v>471</v>
      </c>
    </row>
    <row r="225" spans="1:1" x14ac:dyDescent="0.25">
      <c r="A225" s="296" t="s">
        <v>471</v>
      </c>
    </row>
    <row r="226" spans="1:1" x14ac:dyDescent="0.25">
      <c r="A226" s="296" t="s">
        <v>471</v>
      </c>
    </row>
    <row r="227" spans="1:1" x14ac:dyDescent="0.25">
      <c r="A227" s="296" t="s">
        <v>471</v>
      </c>
    </row>
    <row r="228" spans="1:1" x14ac:dyDescent="0.25">
      <c r="A228" s="296" t="s">
        <v>471</v>
      </c>
    </row>
    <row r="229" spans="1:1" x14ac:dyDescent="0.25">
      <c r="A229" s="296" t="s">
        <v>471</v>
      </c>
    </row>
    <row r="230" spans="1:1" x14ac:dyDescent="0.25">
      <c r="A230" s="296" t="s">
        <v>475</v>
      </c>
    </row>
    <row r="231" spans="1:1" x14ac:dyDescent="0.25">
      <c r="A231" s="296" t="s">
        <v>475</v>
      </c>
    </row>
    <row r="232" spans="1:1" x14ac:dyDescent="0.25">
      <c r="A232" s="296" t="s">
        <v>475</v>
      </c>
    </row>
    <row r="233" spans="1:1" x14ac:dyDescent="0.25">
      <c r="A233" s="298" t="s">
        <v>475</v>
      </c>
    </row>
    <row r="234" spans="1:1" x14ac:dyDescent="0.25">
      <c r="A234" s="296" t="s">
        <v>475</v>
      </c>
    </row>
    <row r="235" spans="1:1" x14ac:dyDescent="0.25">
      <c r="A235" s="296" t="s">
        <v>475</v>
      </c>
    </row>
    <row r="236" spans="1:1" x14ac:dyDescent="0.25">
      <c r="A236" s="296" t="s">
        <v>475</v>
      </c>
    </row>
    <row r="237" spans="1:1" x14ac:dyDescent="0.25">
      <c r="A237" s="296" t="s">
        <v>475</v>
      </c>
    </row>
    <row r="238" spans="1:1" x14ac:dyDescent="0.25">
      <c r="A238" s="296" t="s">
        <v>475</v>
      </c>
    </row>
    <row r="239" spans="1:1" x14ac:dyDescent="0.25">
      <c r="A239" s="296" t="s">
        <v>475</v>
      </c>
    </row>
    <row r="240" spans="1:1" x14ac:dyDescent="0.25">
      <c r="A240" s="296" t="s">
        <v>475</v>
      </c>
    </row>
    <row r="241" spans="1:1" x14ac:dyDescent="0.25">
      <c r="A241" s="296" t="s">
        <v>475</v>
      </c>
    </row>
    <row r="242" spans="1:1" x14ac:dyDescent="0.25">
      <c r="A242" s="296" t="s">
        <v>475</v>
      </c>
    </row>
    <row r="243" spans="1:1" x14ac:dyDescent="0.25">
      <c r="A243" s="296" t="s">
        <v>475</v>
      </c>
    </row>
    <row r="244" spans="1:1" x14ac:dyDescent="0.25">
      <c r="A244" s="296" t="s">
        <v>475</v>
      </c>
    </row>
    <row r="245" spans="1:1" x14ac:dyDescent="0.25">
      <c r="A245" s="296" t="s">
        <v>475</v>
      </c>
    </row>
    <row r="246" spans="1:1" x14ac:dyDescent="0.25">
      <c r="A246" s="296" t="s">
        <v>475</v>
      </c>
    </row>
    <row r="247" spans="1:1" x14ac:dyDescent="0.25">
      <c r="A247" s="296" t="s">
        <v>475</v>
      </c>
    </row>
    <row r="248" spans="1:1" x14ac:dyDescent="0.25">
      <c r="A248" s="296" t="s">
        <v>475</v>
      </c>
    </row>
    <row r="249" spans="1:1" x14ac:dyDescent="0.25">
      <c r="A249" s="296" t="s">
        <v>475</v>
      </c>
    </row>
    <row r="250" spans="1:1" x14ac:dyDescent="0.25">
      <c r="A250" s="296" t="s">
        <v>475</v>
      </c>
    </row>
    <row r="251" spans="1:1" x14ac:dyDescent="0.25">
      <c r="A251" s="296" t="s">
        <v>475</v>
      </c>
    </row>
    <row r="252" spans="1:1" x14ac:dyDescent="0.25">
      <c r="A252" s="296" t="s">
        <v>475</v>
      </c>
    </row>
    <row r="253" spans="1:1" x14ac:dyDescent="0.25">
      <c r="A253" s="296" t="s">
        <v>475</v>
      </c>
    </row>
    <row r="254" spans="1:1" x14ac:dyDescent="0.25">
      <c r="A254" s="296" t="s">
        <v>475</v>
      </c>
    </row>
    <row r="255" spans="1:1" x14ac:dyDescent="0.25">
      <c r="A255" s="296" t="s">
        <v>475</v>
      </c>
    </row>
    <row r="256" spans="1:1" x14ac:dyDescent="0.25">
      <c r="A256" s="296" t="s">
        <v>475</v>
      </c>
    </row>
    <row r="257" spans="1:1" x14ac:dyDescent="0.25">
      <c r="A257" s="296" t="s">
        <v>475</v>
      </c>
    </row>
    <row r="258" spans="1:1" ht="26.4" x14ac:dyDescent="0.25">
      <c r="A258" s="296" t="s">
        <v>481</v>
      </c>
    </row>
    <row r="259" spans="1:1" x14ac:dyDescent="0.25">
      <c r="A259" s="296" t="s">
        <v>482</v>
      </c>
    </row>
    <row r="260" spans="1:1" x14ac:dyDescent="0.25">
      <c r="A260" s="296" t="s">
        <v>482</v>
      </c>
    </row>
    <row r="261" spans="1:1" x14ac:dyDescent="0.25">
      <c r="A261" s="296" t="s">
        <v>482</v>
      </c>
    </row>
    <row r="262" spans="1:1" x14ac:dyDescent="0.25">
      <c r="A262" s="296" t="s">
        <v>489</v>
      </c>
    </row>
    <row r="263" spans="1:1" x14ac:dyDescent="0.25">
      <c r="A263" s="296" t="s">
        <v>489</v>
      </c>
    </row>
    <row r="264" spans="1:1" x14ac:dyDescent="0.25">
      <c r="A264" s="296" t="s">
        <v>489</v>
      </c>
    </row>
    <row r="265" spans="1:1" x14ac:dyDescent="0.25">
      <c r="A265" s="296" t="s">
        <v>489</v>
      </c>
    </row>
    <row r="266" spans="1:1" x14ac:dyDescent="0.25">
      <c r="A266" s="296" t="s">
        <v>489</v>
      </c>
    </row>
    <row r="267" spans="1:1" x14ac:dyDescent="0.25">
      <c r="A267" s="296" t="s">
        <v>489</v>
      </c>
    </row>
    <row r="268" spans="1:1" x14ac:dyDescent="0.25">
      <c r="A268" s="296" t="s">
        <v>489</v>
      </c>
    </row>
    <row r="269" spans="1:1" x14ac:dyDescent="0.25">
      <c r="A269" s="296" t="s">
        <v>489</v>
      </c>
    </row>
    <row r="270" spans="1:1" x14ac:dyDescent="0.25">
      <c r="A270" s="296" t="s">
        <v>489</v>
      </c>
    </row>
    <row r="271" spans="1:1" x14ac:dyDescent="0.25">
      <c r="A271" s="296" t="s">
        <v>489</v>
      </c>
    </row>
    <row r="272" spans="1:1" x14ac:dyDescent="0.25">
      <c r="A272" s="296" t="s">
        <v>489</v>
      </c>
    </row>
    <row r="273" spans="1:1" x14ac:dyDescent="0.25">
      <c r="A273" s="296" t="s">
        <v>489</v>
      </c>
    </row>
    <row r="274" spans="1:1" x14ac:dyDescent="0.25">
      <c r="A274" s="296" t="s">
        <v>489</v>
      </c>
    </row>
    <row r="275" spans="1:1" x14ac:dyDescent="0.25">
      <c r="A275" s="296" t="s">
        <v>489</v>
      </c>
    </row>
    <row r="276" spans="1:1" x14ac:dyDescent="0.25">
      <c r="A276" s="296" t="s">
        <v>489</v>
      </c>
    </row>
    <row r="277" spans="1:1" x14ac:dyDescent="0.25">
      <c r="A277" s="296" t="s">
        <v>489</v>
      </c>
    </row>
    <row r="278" spans="1:1" x14ac:dyDescent="0.25">
      <c r="A278" s="296" t="s">
        <v>489</v>
      </c>
    </row>
    <row r="279" spans="1:1" x14ac:dyDescent="0.25">
      <c r="A279" s="296" t="s">
        <v>489</v>
      </c>
    </row>
    <row r="280" spans="1:1" x14ac:dyDescent="0.25">
      <c r="A280" s="296" t="s">
        <v>489</v>
      </c>
    </row>
    <row r="281" spans="1:1" x14ac:dyDescent="0.25">
      <c r="A281" s="296" t="s">
        <v>489</v>
      </c>
    </row>
    <row r="282" spans="1:1" x14ac:dyDescent="0.25">
      <c r="A282" s="296" t="s">
        <v>489</v>
      </c>
    </row>
    <row r="283" spans="1:1" x14ac:dyDescent="0.25">
      <c r="A283" s="296" t="s">
        <v>489</v>
      </c>
    </row>
    <row r="284" spans="1:1" x14ac:dyDescent="0.25">
      <c r="A284" s="296" t="s">
        <v>489</v>
      </c>
    </row>
    <row r="285" spans="1:1" x14ac:dyDescent="0.25">
      <c r="A285" s="296" t="s">
        <v>489</v>
      </c>
    </row>
    <row r="286" spans="1:1" x14ac:dyDescent="0.25">
      <c r="A286" s="296" t="s">
        <v>489</v>
      </c>
    </row>
    <row r="287" spans="1:1" x14ac:dyDescent="0.25">
      <c r="A287" s="296" t="s">
        <v>489</v>
      </c>
    </row>
    <row r="288" spans="1:1" x14ac:dyDescent="0.25">
      <c r="A288" s="296" t="s">
        <v>489</v>
      </c>
    </row>
    <row r="289" spans="1:1" x14ac:dyDescent="0.25">
      <c r="A289" s="296" t="s">
        <v>489</v>
      </c>
    </row>
    <row r="290" spans="1:1" x14ac:dyDescent="0.25">
      <c r="A290" s="296" t="s">
        <v>489</v>
      </c>
    </row>
    <row r="291" spans="1:1" x14ac:dyDescent="0.25">
      <c r="A291" s="296" t="s">
        <v>489</v>
      </c>
    </row>
    <row r="292" spans="1:1" x14ac:dyDescent="0.25">
      <c r="A292" s="296" t="s">
        <v>489</v>
      </c>
    </row>
    <row r="293" spans="1:1" x14ac:dyDescent="0.25">
      <c r="A293" s="296" t="s">
        <v>489</v>
      </c>
    </row>
    <row r="294" spans="1:1" x14ac:dyDescent="0.25">
      <c r="A294" s="296" t="s">
        <v>489</v>
      </c>
    </row>
    <row r="295" spans="1:1" x14ac:dyDescent="0.25">
      <c r="A295" s="296" t="s">
        <v>489</v>
      </c>
    </row>
    <row r="296" spans="1:1" x14ac:dyDescent="0.25">
      <c r="A296" s="296" t="s">
        <v>489</v>
      </c>
    </row>
    <row r="297" spans="1:1" x14ac:dyDescent="0.25">
      <c r="A297" s="296" t="s">
        <v>489</v>
      </c>
    </row>
    <row r="298" spans="1:1" x14ac:dyDescent="0.25">
      <c r="A298" s="296" t="s">
        <v>489</v>
      </c>
    </row>
    <row r="299" spans="1:1" x14ac:dyDescent="0.25">
      <c r="A299" s="296" t="s">
        <v>489</v>
      </c>
    </row>
    <row r="300" spans="1:1" x14ac:dyDescent="0.25">
      <c r="A300" s="296" t="s">
        <v>489</v>
      </c>
    </row>
    <row r="301" spans="1:1" x14ac:dyDescent="0.25">
      <c r="A301" s="296" t="s">
        <v>489</v>
      </c>
    </row>
    <row r="302" spans="1:1" x14ac:dyDescent="0.25">
      <c r="A302" s="296" t="s">
        <v>494</v>
      </c>
    </row>
    <row r="303" spans="1:1" x14ac:dyDescent="0.25">
      <c r="A303" s="296" t="s">
        <v>494</v>
      </c>
    </row>
    <row r="304" spans="1:1" x14ac:dyDescent="0.25">
      <c r="A304" s="296" t="s">
        <v>494</v>
      </c>
    </row>
    <row r="305" spans="1:1" x14ac:dyDescent="0.25">
      <c r="A305" s="296" t="s">
        <v>494</v>
      </c>
    </row>
    <row r="306" spans="1:1" x14ac:dyDescent="0.25">
      <c r="A306" s="296" t="s">
        <v>494</v>
      </c>
    </row>
    <row r="307" spans="1:1" x14ac:dyDescent="0.25">
      <c r="A307" s="296" t="s">
        <v>494</v>
      </c>
    </row>
    <row r="308" spans="1:1" x14ac:dyDescent="0.25">
      <c r="A308" s="296" t="s">
        <v>494</v>
      </c>
    </row>
    <row r="309" spans="1:1" ht="26.4" x14ac:dyDescent="0.25">
      <c r="A309" s="296" t="s">
        <v>495</v>
      </c>
    </row>
    <row r="310" spans="1:1" ht="26.4" x14ac:dyDescent="0.25">
      <c r="A310" s="296" t="s">
        <v>495</v>
      </c>
    </row>
    <row r="311" spans="1:1" x14ac:dyDescent="0.25">
      <c r="A311" s="296" t="s">
        <v>1875</v>
      </c>
    </row>
    <row r="312" spans="1:1" x14ac:dyDescent="0.25">
      <c r="A312" s="296" t="s">
        <v>1875</v>
      </c>
    </row>
    <row r="313" spans="1:1" x14ac:dyDescent="0.25">
      <c r="A313" s="296" t="s">
        <v>1875</v>
      </c>
    </row>
    <row r="314" spans="1:1" x14ac:dyDescent="0.25">
      <c r="A314" s="296" t="s">
        <v>1875</v>
      </c>
    </row>
    <row r="315" spans="1:1" x14ac:dyDescent="0.25">
      <c r="A315" s="296" t="s">
        <v>499</v>
      </c>
    </row>
    <row r="316" spans="1:1" x14ac:dyDescent="0.25">
      <c r="A316" s="296" t="s">
        <v>499</v>
      </c>
    </row>
    <row r="317" spans="1:1" x14ac:dyDescent="0.25">
      <c r="A317" s="296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7E7A-A602-4437-83F9-0C40CC674FBB}">
  <sheetPr>
    <tabColor rgb="FF00B050"/>
    <pageSetUpPr fitToPage="1"/>
  </sheetPr>
  <dimension ref="A1:T1000"/>
  <sheetViews>
    <sheetView showGridLines="0" topLeftCell="B984" zoomScale="80" zoomScaleNormal="80" zoomScaleSheetLayoutView="70" workbookViewId="0">
      <selection activeCell="C1004" sqref="C1004"/>
    </sheetView>
  </sheetViews>
  <sheetFormatPr baseColWidth="10" defaultColWidth="11.44140625" defaultRowHeight="24" customHeight="1" outlineLevelRow="2" x14ac:dyDescent="0.25"/>
  <cols>
    <col min="1" max="1" width="15.5546875" style="377" customWidth="1"/>
    <col min="2" max="2" width="12" style="645" customWidth="1"/>
    <col min="3" max="3" width="52.44140625" style="646" customWidth="1"/>
    <col min="4" max="4" width="21" style="647" customWidth="1"/>
    <col min="5" max="5" width="21" style="648" customWidth="1"/>
    <col min="6" max="6" width="20.5546875" style="648" bestFit="1" customWidth="1"/>
    <col min="7" max="7" width="22.5546875" style="648" customWidth="1"/>
    <col min="8" max="8" width="13.44140625" style="648" customWidth="1"/>
    <col min="9" max="9" width="21" style="648" customWidth="1"/>
    <col min="10" max="10" width="35.109375" style="648" customWidth="1"/>
    <col min="11" max="11" width="31.33203125" style="645" customWidth="1"/>
    <col min="12" max="12" width="23" style="648" customWidth="1"/>
    <col min="13" max="13" width="22.88671875" style="648" customWidth="1"/>
    <col min="14" max="14" width="28.5546875" style="377" bestFit="1" customWidth="1"/>
    <col min="15" max="16384" width="11.44140625" style="377"/>
  </cols>
  <sheetData>
    <row r="1" spans="1:13" ht="14.25" customHeight="1" x14ac:dyDescent="0.25">
      <c r="A1" s="376" t="s">
        <v>43</v>
      </c>
      <c r="B1" s="377"/>
      <c r="C1" s="376"/>
      <c r="D1" s="378"/>
      <c r="E1" s="376"/>
      <c r="F1" s="376"/>
      <c r="G1" s="376"/>
      <c r="H1" s="376"/>
      <c r="I1" s="376"/>
      <c r="J1" s="376"/>
      <c r="K1" s="376"/>
      <c r="L1" s="379"/>
      <c r="M1" s="380"/>
    </row>
    <row r="2" spans="1:13" ht="21" customHeight="1" x14ac:dyDescent="0.25">
      <c r="A2" s="376" t="str">
        <f>+'819 DERECHOS DE VOTO'!B2</f>
        <v xml:space="preserve">VEGIMED SAS </v>
      </c>
      <c r="B2" s="381"/>
      <c r="C2" s="382"/>
      <c r="D2" s="383"/>
      <c r="E2" s="382"/>
      <c r="F2" s="382"/>
      <c r="G2" s="382"/>
      <c r="H2" s="382"/>
      <c r="I2" s="382"/>
      <c r="J2" s="382"/>
      <c r="K2" s="382"/>
      <c r="L2" s="384"/>
      <c r="M2" s="385"/>
    </row>
    <row r="3" spans="1:13" ht="13.8" x14ac:dyDescent="0.25">
      <c r="A3" s="386" t="str">
        <f>+'819 DERECHOS DE VOTO'!B3</f>
        <v>NIT 900472595</v>
      </c>
      <c r="B3" s="381"/>
      <c r="C3" s="382"/>
      <c r="D3" s="383"/>
      <c r="E3" s="382"/>
      <c r="F3" s="382"/>
      <c r="G3" s="382"/>
      <c r="H3" s="382"/>
      <c r="I3" s="382"/>
      <c r="J3" s="382"/>
      <c r="K3" s="382"/>
      <c r="L3" s="384"/>
      <c r="M3" s="385"/>
    </row>
    <row r="4" spans="1:13" ht="42.75" customHeight="1" thickBot="1" x14ac:dyDescent="0.3">
      <c r="A4" s="387" t="str">
        <f>+'819 DERECHOS DE VOTO'!B4</f>
        <v>Corte al 13 de marzo de 2024</v>
      </c>
      <c r="B4" s="388"/>
      <c r="C4" s="387"/>
      <c r="D4" s="389"/>
      <c r="E4" s="387"/>
      <c r="F4" s="387"/>
      <c r="G4" s="387"/>
      <c r="H4" s="387"/>
      <c r="I4" s="387"/>
      <c r="J4" s="387"/>
      <c r="K4" s="387"/>
      <c r="L4" s="390"/>
      <c r="M4" s="390"/>
    </row>
    <row r="5" spans="1:13" ht="12.75" customHeight="1" thickBot="1" x14ac:dyDescent="0.3">
      <c r="A5" s="391">
        <v>1</v>
      </c>
      <c r="B5" s="392">
        <v>2</v>
      </c>
      <c r="C5" s="393">
        <v>3</v>
      </c>
      <c r="D5" s="392">
        <v>4</v>
      </c>
      <c r="E5" s="392">
        <v>5</v>
      </c>
      <c r="F5" s="392">
        <v>6</v>
      </c>
      <c r="G5" s="392">
        <v>7</v>
      </c>
      <c r="H5" s="392">
        <v>8</v>
      </c>
      <c r="I5" s="392">
        <v>9</v>
      </c>
      <c r="J5" s="392">
        <v>10</v>
      </c>
      <c r="K5" s="392">
        <v>11</v>
      </c>
      <c r="L5" s="392">
        <v>12</v>
      </c>
      <c r="M5" s="392">
        <v>13</v>
      </c>
    </row>
    <row r="6" spans="1:13" s="400" customFormat="1" ht="62.25" customHeight="1" thickBot="1" x14ac:dyDescent="0.3">
      <c r="A6" s="394" t="s">
        <v>44</v>
      </c>
      <c r="B6" s="395" t="s">
        <v>6</v>
      </c>
      <c r="C6" s="396" t="s">
        <v>7</v>
      </c>
      <c r="D6" s="397" t="s">
        <v>0</v>
      </c>
      <c r="E6" s="397" t="s">
        <v>8</v>
      </c>
      <c r="F6" s="397" t="s">
        <v>9</v>
      </c>
      <c r="G6" s="397" t="s">
        <v>58</v>
      </c>
      <c r="H6" s="397" t="s">
        <v>1</v>
      </c>
      <c r="I6" s="397" t="s">
        <v>60</v>
      </c>
      <c r="J6" s="397" t="s">
        <v>95</v>
      </c>
      <c r="K6" s="395" t="s">
        <v>97</v>
      </c>
      <c r="L6" s="398" t="s">
        <v>3</v>
      </c>
      <c r="M6" s="399" t="s">
        <v>57</v>
      </c>
    </row>
    <row r="7" spans="1:13" s="410" customFormat="1" ht="27.6" outlineLevel="2" x14ac:dyDescent="0.25">
      <c r="A7" s="401" t="s">
        <v>54</v>
      </c>
      <c r="B7" s="402">
        <v>1</v>
      </c>
      <c r="C7" s="403" t="s">
        <v>222</v>
      </c>
      <c r="D7" s="404">
        <v>55225365</v>
      </c>
      <c r="E7" s="403" t="s">
        <v>238</v>
      </c>
      <c r="F7" s="405" t="s">
        <v>239</v>
      </c>
      <c r="G7" s="405" t="s">
        <v>230</v>
      </c>
      <c r="H7" s="403" t="s">
        <v>248</v>
      </c>
      <c r="I7" s="403" t="s">
        <v>2548</v>
      </c>
      <c r="J7" s="406" t="s">
        <v>1822</v>
      </c>
      <c r="K7" s="407">
        <v>13</v>
      </c>
      <c r="L7" s="408">
        <v>3761439</v>
      </c>
      <c r="M7" s="409">
        <v>0</v>
      </c>
    </row>
    <row r="8" spans="1:13" s="410" customFormat="1" ht="27.6" outlineLevel="2" x14ac:dyDescent="0.25">
      <c r="A8" s="411" t="s">
        <v>54</v>
      </c>
      <c r="B8" s="412">
        <v>1</v>
      </c>
      <c r="C8" s="413" t="s">
        <v>222</v>
      </c>
      <c r="D8" s="414">
        <v>55225365</v>
      </c>
      <c r="E8" s="413" t="s">
        <v>238</v>
      </c>
      <c r="F8" s="415" t="s">
        <v>239</v>
      </c>
      <c r="G8" s="415" t="s">
        <v>230</v>
      </c>
      <c r="H8" s="413" t="s">
        <v>248</v>
      </c>
      <c r="I8" s="413" t="s">
        <v>2548</v>
      </c>
      <c r="J8" s="416" t="s">
        <v>2404</v>
      </c>
      <c r="K8" s="417">
        <v>8245</v>
      </c>
      <c r="L8" s="418">
        <v>1395333</v>
      </c>
      <c r="M8" s="409">
        <v>0</v>
      </c>
    </row>
    <row r="9" spans="1:13" s="410" customFormat="1" ht="27.6" outlineLevel="2" x14ac:dyDescent="0.25">
      <c r="A9" s="411" t="s">
        <v>54</v>
      </c>
      <c r="B9" s="412">
        <v>1</v>
      </c>
      <c r="C9" s="413" t="s">
        <v>222</v>
      </c>
      <c r="D9" s="414">
        <v>55225365</v>
      </c>
      <c r="E9" s="413" t="s">
        <v>238</v>
      </c>
      <c r="F9" s="415" t="s">
        <v>239</v>
      </c>
      <c r="G9" s="415" t="s">
        <v>230</v>
      </c>
      <c r="H9" s="413" t="s">
        <v>248</v>
      </c>
      <c r="I9" s="413" t="s">
        <v>2548</v>
      </c>
      <c r="J9" s="416" t="s">
        <v>2405</v>
      </c>
      <c r="K9" s="417" t="s">
        <v>2418</v>
      </c>
      <c r="L9" s="418">
        <v>631691</v>
      </c>
      <c r="M9" s="409">
        <v>0</v>
      </c>
    </row>
    <row r="10" spans="1:13" s="410" customFormat="1" ht="27.6" outlineLevel="2" x14ac:dyDescent="0.25">
      <c r="A10" s="411" t="s">
        <v>54</v>
      </c>
      <c r="B10" s="412">
        <v>1</v>
      </c>
      <c r="C10" s="413" t="s">
        <v>222</v>
      </c>
      <c r="D10" s="414">
        <v>55225365</v>
      </c>
      <c r="E10" s="413" t="s">
        <v>238</v>
      </c>
      <c r="F10" s="415" t="s">
        <v>239</v>
      </c>
      <c r="G10" s="415" t="s">
        <v>230</v>
      </c>
      <c r="H10" s="413" t="s">
        <v>248</v>
      </c>
      <c r="I10" s="413" t="s">
        <v>2548</v>
      </c>
      <c r="J10" s="416" t="s">
        <v>2406</v>
      </c>
      <c r="K10" s="417" t="s">
        <v>2418</v>
      </c>
      <c r="L10" s="418">
        <v>75834</v>
      </c>
      <c r="M10" s="409">
        <v>0</v>
      </c>
    </row>
    <row r="11" spans="1:13" s="410" customFormat="1" ht="27.6" outlineLevel="2" x14ac:dyDescent="0.25">
      <c r="A11" s="411" t="s">
        <v>54</v>
      </c>
      <c r="B11" s="412">
        <v>1</v>
      </c>
      <c r="C11" s="413" t="s">
        <v>222</v>
      </c>
      <c r="D11" s="414">
        <v>55225365</v>
      </c>
      <c r="E11" s="413" t="s">
        <v>238</v>
      </c>
      <c r="F11" s="415" t="s">
        <v>239</v>
      </c>
      <c r="G11" s="415" t="s">
        <v>230</v>
      </c>
      <c r="H11" s="413" t="s">
        <v>248</v>
      </c>
      <c r="I11" s="413" t="s">
        <v>2548</v>
      </c>
      <c r="J11" s="416" t="s">
        <v>2407</v>
      </c>
      <c r="K11" s="417" t="s">
        <v>2418</v>
      </c>
      <c r="L11" s="418">
        <v>631691</v>
      </c>
      <c r="M11" s="409">
        <v>0</v>
      </c>
    </row>
    <row r="12" spans="1:13" s="410" customFormat="1" ht="27.6" outlineLevel="2" x14ac:dyDescent="0.25">
      <c r="A12" s="411" t="s">
        <v>54</v>
      </c>
      <c r="B12" s="412">
        <v>1</v>
      </c>
      <c r="C12" s="413" t="s">
        <v>222</v>
      </c>
      <c r="D12" s="414">
        <v>55225365</v>
      </c>
      <c r="E12" s="413" t="s">
        <v>238</v>
      </c>
      <c r="F12" s="415" t="s">
        <v>239</v>
      </c>
      <c r="G12" s="415" t="s">
        <v>230</v>
      </c>
      <c r="H12" s="413" t="s">
        <v>248</v>
      </c>
      <c r="I12" s="413" t="s">
        <v>2548</v>
      </c>
      <c r="J12" s="416" t="s">
        <v>2408</v>
      </c>
      <c r="K12" s="417">
        <v>20241231</v>
      </c>
      <c r="L12" s="418">
        <v>942936</v>
      </c>
      <c r="M12" s="409">
        <v>0</v>
      </c>
    </row>
    <row r="13" spans="1:13" s="410" customFormat="1" ht="27.6" outlineLevel="2" x14ac:dyDescent="0.25">
      <c r="A13" s="411" t="s">
        <v>54</v>
      </c>
      <c r="B13" s="412">
        <v>1</v>
      </c>
      <c r="C13" s="413" t="s">
        <v>222</v>
      </c>
      <c r="D13" s="414">
        <v>55225365</v>
      </c>
      <c r="E13" s="413" t="s">
        <v>238</v>
      </c>
      <c r="F13" s="415" t="s">
        <v>239</v>
      </c>
      <c r="G13" s="415" t="s">
        <v>230</v>
      </c>
      <c r="H13" s="413" t="s">
        <v>248</v>
      </c>
      <c r="I13" s="413" t="s">
        <v>2548</v>
      </c>
      <c r="J13" s="416" t="s">
        <v>2409</v>
      </c>
      <c r="K13" s="417">
        <v>20240313</v>
      </c>
      <c r="L13" s="418">
        <v>340398</v>
      </c>
      <c r="M13" s="409">
        <v>0</v>
      </c>
    </row>
    <row r="14" spans="1:13" s="410" customFormat="1" ht="13.8" outlineLevel="1" x14ac:dyDescent="0.25">
      <c r="A14" s="411"/>
      <c r="B14" s="419"/>
      <c r="C14" s="420" t="s">
        <v>2327</v>
      </c>
      <c r="D14" s="421"/>
      <c r="E14" s="420"/>
      <c r="F14" s="422"/>
      <c r="G14" s="422"/>
      <c r="H14" s="420"/>
      <c r="I14" s="420"/>
      <c r="J14" s="423"/>
      <c r="K14" s="424"/>
      <c r="L14" s="425">
        <f>SUBTOTAL(9,L7:L13)</f>
        <v>7779322</v>
      </c>
      <c r="M14" s="426">
        <f>SUBTOTAL(9,M7:M13)</f>
        <v>0</v>
      </c>
    </row>
    <row r="15" spans="1:13" s="410" customFormat="1" ht="27.6" outlineLevel="2" x14ac:dyDescent="0.25">
      <c r="A15" s="411" t="s">
        <v>54</v>
      </c>
      <c r="B15" s="412">
        <v>2</v>
      </c>
      <c r="C15" s="413" t="s">
        <v>223</v>
      </c>
      <c r="D15" s="414">
        <v>22732008</v>
      </c>
      <c r="E15" s="413" t="s">
        <v>240</v>
      </c>
      <c r="F15" s="415" t="s">
        <v>239</v>
      </c>
      <c r="G15" s="415" t="s">
        <v>231</v>
      </c>
      <c r="H15" s="413" t="s">
        <v>248</v>
      </c>
      <c r="I15" s="413" t="s">
        <v>2548</v>
      </c>
      <c r="J15" s="416" t="s">
        <v>1822</v>
      </c>
      <c r="K15" s="417">
        <v>13</v>
      </c>
      <c r="L15" s="418">
        <v>3500000</v>
      </c>
      <c r="M15" s="409">
        <v>0</v>
      </c>
    </row>
    <row r="16" spans="1:13" s="410" customFormat="1" ht="27.6" outlineLevel="2" x14ac:dyDescent="0.25">
      <c r="A16" s="411" t="s">
        <v>54</v>
      </c>
      <c r="B16" s="412">
        <v>2</v>
      </c>
      <c r="C16" s="413" t="s">
        <v>223</v>
      </c>
      <c r="D16" s="414">
        <v>22732008</v>
      </c>
      <c r="E16" s="413" t="s">
        <v>240</v>
      </c>
      <c r="F16" s="415" t="s">
        <v>239</v>
      </c>
      <c r="G16" s="415" t="s">
        <v>231</v>
      </c>
      <c r="H16" s="413" t="s">
        <v>248</v>
      </c>
      <c r="I16" s="413" t="s">
        <v>2548</v>
      </c>
      <c r="J16" s="416" t="s">
        <v>2404</v>
      </c>
      <c r="K16" s="417">
        <v>8245</v>
      </c>
      <c r="L16" s="418">
        <v>1612000</v>
      </c>
      <c r="M16" s="409">
        <v>0</v>
      </c>
    </row>
    <row r="17" spans="1:13" s="410" customFormat="1" ht="27.6" outlineLevel="2" x14ac:dyDescent="0.25">
      <c r="A17" s="411" t="s">
        <v>54</v>
      </c>
      <c r="B17" s="412">
        <v>2</v>
      </c>
      <c r="C17" s="413" t="s">
        <v>223</v>
      </c>
      <c r="D17" s="414">
        <v>22732008</v>
      </c>
      <c r="E17" s="413" t="s">
        <v>240</v>
      </c>
      <c r="F17" s="415" t="s">
        <v>239</v>
      </c>
      <c r="G17" s="415" t="s">
        <v>231</v>
      </c>
      <c r="H17" s="413" t="s">
        <v>248</v>
      </c>
      <c r="I17" s="413" t="s">
        <v>2548</v>
      </c>
      <c r="J17" s="416" t="s">
        <v>2405</v>
      </c>
      <c r="K17" s="417" t="s">
        <v>2418</v>
      </c>
      <c r="L17" s="418">
        <v>709438</v>
      </c>
      <c r="M17" s="409">
        <v>0</v>
      </c>
    </row>
    <row r="18" spans="1:13" s="410" customFormat="1" ht="27.6" outlineLevel="2" x14ac:dyDescent="0.25">
      <c r="A18" s="411" t="s">
        <v>54</v>
      </c>
      <c r="B18" s="412">
        <v>2</v>
      </c>
      <c r="C18" s="413" t="s">
        <v>223</v>
      </c>
      <c r="D18" s="414">
        <v>22732008</v>
      </c>
      <c r="E18" s="413" t="s">
        <v>240</v>
      </c>
      <c r="F18" s="415" t="s">
        <v>239</v>
      </c>
      <c r="G18" s="415" t="s">
        <v>231</v>
      </c>
      <c r="H18" s="413" t="s">
        <v>248</v>
      </c>
      <c r="I18" s="413" t="s">
        <v>2548</v>
      </c>
      <c r="J18" s="416" t="s">
        <v>2406</v>
      </c>
      <c r="K18" s="417" t="s">
        <v>2418</v>
      </c>
      <c r="L18" s="418">
        <v>85167</v>
      </c>
      <c r="M18" s="409">
        <v>0</v>
      </c>
    </row>
    <row r="19" spans="1:13" s="410" customFormat="1" ht="27.6" outlineLevel="2" x14ac:dyDescent="0.25">
      <c r="A19" s="411" t="s">
        <v>54</v>
      </c>
      <c r="B19" s="412">
        <v>2</v>
      </c>
      <c r="C19" s="413" t="s">
        <v>223</v>
      </c>
      <c r="D19" s="414">
        <v>22732008</v>
      </c>
      <c r="E19" s="413" t="s">
        <v>240</v>
      </c>
      <c r="F19" s="415" t="s">
        <v>239</v>
      </c>
      <c r="G19" s="415" t="s">
        <v>231</v>
      </c>
      <c r="H19" s="413" t="s">
        <v>248</v>
      </c>
      <c r="I19" s="413" t="s">
        <v>2548</v>
      </c>
      <c r="J19" s="416" t="s">
        <v>2407</v>
      </c>
      <c r="K19" s="417" t="s">
        <v>2418</v>
      </c>
      <c r="L19" s="418">
        <v>709438</v>
      </c>
      <c r="M19" s="409">
        <v>0</v>
      </c>
    </row>
    <row r="20" spans="1:13" s="410" customFormat="1" ht="27.6" outlineLevel="2" x14ac:dyDescent="0.25">
      <c r="A20" s="411" t="s">
        <v>54</v>
      </c>
      <c r="B20" s="412">
        <v>2</v>
      </c>
      <c r="C20" s="413" t="s">
        <v>223</v>
      </c>
      <c r="D20" s="414">
        <v>22732008</v>
      </c>
      <c r="E20" s="413" t="s">
        <v>240</v>
      </c>
      <c r="F20" s="415" t="s">
        <v>239</v>
      </c>
      <c r="G20" s="415" t="s">
        <v>231</v>
      </c>
      <c r="H20" s="413" t="s">
        <v>248</v>
      </c>
      <c r="I20" s="413" t="s">
        <v>2548</v>
      </c>
      <c r="J20" s="416" t="s">
        <v>2410</v>
      </c>
      <c r="K20" s="417">
        <v>20241231</v>
      </c>
      <c r="L20" s="418">
        <v>1283333</v>
      </c>
      <c r="M20" s="409">
        <v>0</v>
      </c>
    </row>
    <row r="21" spans="1:13" s="410" customFormat="1" ht="27.6" outlineLevel="2" x14ac:dyDescent="0.25">
      <c r="A21" s="411" t="s">
        <v>54</v>
      </c>
      <c r="B21" s="412">
        <v>2</v>
      </c>
      <c r="C21" s="413" t="s">
        <v>223</v>
      </c>
      <c r="D21" s="414">
        <v>22732008</v>
      </c>
      <c r="E21" s="413" t="s">
        <v>240</v>
      </c>
      <c r="F21" s="415" t="s">
        <v>239</v>
      </c>
      <c r="G21" s="415" t="s">
        <v>231</v>
      </c>
      <c r="H21" s="413" t="s">
        <v>248</v>
      </c>
      <c r="I21" s="413" t="s">
        <v>2548</v>
      </c>
      <c r="J21" s="416" t="s">
        <v>2411</v>
      </c>
      <c r="K21" s="417">
        <v>20240313</v>
      </c>
      <c r="L21" s="418">
        <v>354993</v>
      </c>
      <c r="M21" s="409">
        <v>0</v>
      </c>
    </row>
    <row r="22" spans="1:13" s="410" customFormat="1" ht="13.8" outlineLevel="1" x14ac:dyDescent="0.25">
      <c r="A22" s="411"/>
      <c r="B22" s="419"/>
      <c r="C22" s="420" t="s">
        <v>2328</v>
      </c>
      <c r="D22" s="421"/>
      <c r="E22" s="420"/>
      <c r="F22" s="422"/>
      <c r="G22" s="422"/>
      <c r="H22" s="420"/>
      <c r="I22" s="420"/>
      <c r="J22" s="423"/>
      <c r="K22" s="424"/>
      <c r="L22" s="425">
        <f>SUBTOTAL(9,L15:L21)</f>
        <v>8254369</v>
      </c>
      <c r="M22" s="426">
        <f>SUBTOTAL(9,M15:M21)</f>
        <v>0</v>
      </c>
    </row>
    <row r="23" spans="1:13" s="410" customFormat="1" ht="27.6" outlineLevel="2" x14ac:dyDescent="0.25">
      <c r="A23" s="411" t="s">
        <v>54</v>
      </c>
      <c r="B23" s="412">
        <v>3</v>
      </c>
      <c r="C23" s="413" t="s">
        <v>224</v>
      </c>
      <c r="D23" s="414">
        <v>1045693495</v>
      </c>
      <c r="E23" s="413" t="s">
        <v>241</v>
      </c>
      <c r="F23" s="415" t="s">
        <v>239</v>
      </c>
      <c r="G23" s="415" t="s">
        <v>232</v>
      </c>
      <c r="H23" s="413" t="s">
        <v>248</v>
      </c>
      <c r="I23" s="413" t="s">
        <v>2548</v>
      </c>
      <c r="J23" s="416" t="s">
        <v>1822</v>
      </c>
      <c r="K23" s="417">
        <v>13</v>
      </c>
      <c r="L23" s="418">
        <v>2283975</v>
      </c>
      <c r="M23" s="409">
        <v>0</v>
      </c>
    </row>
    <row r="24" spans="1:13" s="410" customFormat="1" ht="27.6" outlineLevel="2" x14ac:dyDescent="0.25">
      <c r="A24" s="411" t="s">
        <v>54</v>
      </c>
      <c r="B24" s="412">
        <v>3</v>
      </c>
      <c r="C24" s="413" t="s">
        <v>224</v>
      </c>
      <c r="D24" s="414">
        <v>1045693495</v>
      </c>
      <c r="E24" s="413" t="s">
        <v>241</v>
      </c>
      <c r="F24" s="415" t="s">
        <v>239</v>
      </c>
      <c r="G24" s="415" t="s">
        <v>232</v>
      </c>
      <c r="H24" s="413" t="s">
        <v>248</v>
      </c>
      <c r="I24" s="413" t="s">
        <v>2548</v>
      </c>
      <c r="J24" s="416" t="s">
        <v>2404</v>
      </c>
      <c r="K24" s="417">
        <v>8245</v>
      </c>
      <c r="L24" s="418">
        <v>987133</v>
      </c>
      <c r="M24" s="409">
        <v>0</v>
      </c>
    </row>
    <row r="25" spans="1:13" s="410" customFormat="1" ht="27.6" outlineLevel="2" x14ac:dyDescent="0.25">
      <c r="A25" s="411" t="s">
        <v>54</v>
      </c>
      <c r="B25" s="412">
        <v>3</v>
      </c>
      <c r="C25" s="413" t="s">
        <v>224</v>
      </c>
      <c r="D25" s="414">
        <v>1045693495</v>
      </c>
      <c r="E25" s="413" t="s">
        <v>241</v>
      </c>
      <c r="F25" s="415" t="s">
        <v>239</v>
      </c>
      <c r="G25" s="415" t="s">
        <v>232</v>
      </c>
      <c r="H25" s="413" t="s">
        <v>248</v>
      </c>
      <c r="I25" s="413" t="s">
        <v>2548</v>
      </c>
      <c r="J25" s="416" t="s">
        <v>2405</v>
      </c>
      <c r="K25" s="417" t="s">
        <v>2418</v>
      </c>
      <c r="L25" s="418">
        <v>499038</v>
      </c>
      <c r="M25" s="409">
        <v>0</v>
      </c>
    </row>
    <row r="26" spans="1:13" s="410" customFormat="1" ht="27.6" outlineLevel="2" x14ac:dyDescent="0.25">
      <c r="A26" s="411" t="s">
        <v>54</v>
      </c>
      <c r="B26" s="412">
        <v>3</v>
      </c>
      <c r="C26" s="413" t="s">
        <v>224</v>
      </c>
      <c r="D26" s="414">
        <v>1045693495</v>
      </c>
      <c r="E26" s="413" t="s">
        <v>241</v>
      </c>
      <c r="F26" s="415" t="s">
        <v>239</v>
      </c>
      <c r="G26" s="415" t="s">
        <v>232</v>
      </c>
      <c r="H26" s="413" t="s">
        <v>248</v>
      </c>
      <c r="I26" s="413" t="s">
        <v>2548</v>
      </c>
      <c r="J26" s="416" t="s">
        <v>2406</v>
      </c>
      <c r="K26" s="417" t="s">
        <v>2418</v>
      </c>
      <c r="L26" s="418">
        <v>59909</v>
      </c>
      <c r="M26" s="409">
        <v>0</v>
      </c>
    </row>
    <row r="27" spans="1:13" s="410" customFormat="1" ht="27.6" outlineLevel="2" x14ac:dyDescent="0.25">
      <c r="A27" s="411" t="s">
        <v>54</v>
      </c>
      <c r="B27" s="412">
        <v>3</v>
      </c>
      <c r="C27" s="413" t="s">
        <v>224</v>
      </c>
      <c r="D27" s="414">
        <v>1045693495</v>
      </c>
      <c r="E27" s="413" t="s">
        <v>241</v>
      </c>
      <c r="F27" s="415" t="s">
        <v>239</v>
      </c>
      <c r="G27" s="415" t="s">
        <v>232</v>
      </c>
      <c r="H27" s="413" t="s">
        <v>248</v>
      </c>
      <c r="I27" s="413" t="s">
        <v>2548</v>
      </c>
      <c r="J27" s="416" t="s">
        <v>2407</v>
      </c>
      <c r="K27" s="417" t="s">
        <v>2418</v>
      </c>
      <c r="L27" s="418">
        <v>499038</v>
      </c>
      <c r="M27" s="409">
        <v>0</v>
      </c>
    </row>
    <row r="28" spans="1:13" s="410" customFormat="1" ht="27.6" outlineLevel="2" x14ac:dyDescent="0.25">
      <c r="A28" s="411" t="s">
        <v>54</v>
      </c>
      <c r="B28" s="412">
        <v>3</v>
      </c>
      <c r="C28" s="413" t="s">
        <v>224</v>
      </c>
      <c r="D28" s="414">
        <v>1045693495</v>
      </c>
      <c r="E28" s="413" t="s">
        <v>241</v>
      </c>
      <c r="F28" s="415" t="s">
        <v>239</v>
      </c>
      <c r="G28" s="415" t="s">
        <v>232</v>
      </c>
      <c r="H28" s="413" t="s">
        <v>248</v>
      </c>
      <c r="I28" s="413" t="s">
        <v>2548</v>
      </c>
      <c r="J28" s="416" t="s">
        <v>1829</v>
      </c>
      <c r="K28" s="417">
        <v>20241231</v>
      </c>
      <c r="L28" s="418">
        <v>690000</v>
      </c>
      <c r="M28" s="409">
        <v>0</v>
      </c>
    </row>
    <row r="29" spans="1:13" s="410" customFormat="1" ht="27.6" outlineLevel="2" x14ac:dyDescent="0.25">
      <c r="A29" s="411" t="s">
        <v>54</v>
      </c>
      <c r="B29" s="412">
        <v>3</v>
      </c>
      <c r="C29" s="413" t="s">
        <v>224</v>
      </c>
      <c r="D29" s="414">
        <v>1045693495</v>
      </c>
      <c r="E29" s="413" t="s">
        <v>241</v>
      </c>
      <c r="F29" s="415" t="s">
        <v>239</v>
      </c>
      <c r="G29" s="415" t="s">
        <v>232</v>
      </c>
      <c r="H29" s="413" t="s">
        <v>248</v>
      </c>
      <c r="I29" s="413" t="s">
        <v>2548</v>
      </c>
      <c r="J29" s="416" t="s">
        <v>2411</v>
      </c>
      <c r="K29" s="417">
        <v>20240313</v>
      </c>
      <c r="L29" s="418">
        <v>233281</v>
      </c>
      <c r="M29" s="409">
        <v>0</v>
      </c>
    </row>
    <row r="30" spans="1:13" s="410" customFormat="1" ht="13.8" outlineLevel="1" x14ac:dyDescent="0.25">
      <c r="A30" s="411"/>
      <c r="B30" s="419"/>
      <c r="C30" s="420" t="s">
        <v>2329</v>
      </c>
      <c r="D30" s="421"/>
      <c r="E30" s="420"/>
      <c r="F30" s="422"/>
      <c r="G30" s="422"/>
      <c r="H30" s="420"/>
      <c r="I30" s="420"/>
      <c r="J30" s="423"/>
      <c r="K30" s="424"/>
      <c r="L30" s="425">
        <f>SUBTOTAL(9,L23:L29)</f>
        <v>5252374</v>
      </c>
      <c r="M30" s="426">
        <f>SUBTOTAL(9,M23:M29)</f>
        <v>0</v>
      </c>
    </row>
    <row r="31" spans="1:13" s="410" customFormat="1" ht="27.6" outlineLevel="2" x14ac:dyDescent="0.25">
      <c r="A31" s="411" t="s">
        <v>54</v>
      </c>
      <c r="B31" s="412">
        <v>4</v>
      </c>
      <c r="C31" s="413" t="s">
        <v>225</v>
      </c>
      <c r="D31" s="414">
        <v>1143166114</v>
      </c>
      <c r="E31" s="413" t="s">
        <v>242</v>
      </c>
      <c r="F31" s="415" t="s">
        <v>239</v>
      </c>
      <c r="G31" s="415" t="s">
        <v>233</v>
      </c>
      <c r="H31" s="413" t="s">
        <v>248</v>
      </c>
      <c r="I31" s="413" t="s">
        <v>2548</v>
      </c>
      <c r="J31" s="416" t="s">
        <v>1822</v>
      </c>
      <c r="K31" s="417">
        <v>13</v>
      </c>
      <c r="L31" s="418">
        <v>2140606</v>
      </c>
      <c r="M31" s="409">
        <v>0</v>
      </c>
    </row>
    <row r="32" spans="1:13" s="410" customFormat="1" ht="27.6" outlineLevel="2" x14ac:dyDescent="0.25">
      <c r="A32" s="411" t="s">
        <v>54</v>
      </c>
      <c r="B32" s="412">
        <v>4</v>
      </c>
      <c r="C32" s="413" t="s">
        <v>225</v>
      </c>
      <c r="D32" s="414">
        <v>1143166114</v>
      </c>
      <c r="E32" s="413" t="s">
        <v>242</v>
      </c>
      <c r="F32" s="415" t="s">
        <v>239</v>
      </c>
      <c r="G32" s="415" t="s">
        <v>233</v>
      </c>
      <c r="H32" s="413" t="s">
        <v>248</v>
      </c>
      <c r="I32" s="413" t="s">
        <v>2548</v>
      </c>
      <c r="J32" s="416" t="s">
        <v>2404</v>
      </c>
      <c r="K32" s="417">
        <v>8245</v>
      </c>
      <c r="L32" s="418">
        <v>867533</v>
      </c>
      <c r="M32" s="409">
        <v>0</v>
      </c>
    </row>
    <row r="33" spans="1:13" s="410" customFormat="1" ht="27.6" outlineLevel="2" x14ac:dyDescent="0.25">
      <c r="A33" s="411" t="s">
        <v>54</v>
      </c>
      <c r="B33" s="412">
        <v>4</v>
      </c>
      <c r="C33" s="413" t="s">
        <v>225</v>
      </c>
      <c r="D33" s="414">
        <v>1143166114</v>
      </c>
      <c r="E33" s="413" t="s">
        <v>242</v>
      </c>
      <c r="F33" s="415" t="s">
        <v>239</v>
      </c>
      <c r="G33" s="415" t="s">
        <v>233</v>
      </c>
      <c r="H33" s="413" t="s">
        <v>248</v>
      </c>
      <c r="I33" s="413" t="s">
        <v>2548</v>
      </c>
      <c r="J33" s="416" t="s">
        <v>2405</v>
      </c>
      <c r="K33" s="417" t="s">
        <v>2418</v>
      </c>
      <c r="L33" s="418">
        <v>438229</v>
      </c>
      <c r="M33" s="409">
        <v>0</v>
      </c>
    </row>
    <row r="34" spans="1:13" s="410" customFormat="1" ht="27.6" outlineLevel="2" x14ac:dyDescent="0.25">
      <c r="A34" s="411" t="s">
        <v>54</v>
      </c>
      <c r="B34" s="412">
        <v>4</v>
      </c>
      <c r="C34" s="413" t="s">
        <v>225</v>
      </c>
      <c r="D34" s="414">
        <v>1143166114</v>
      </c>
      <c r="E34" s="413" t="s">
        <v>242</v>
      </c>
      <c r="F34" s="415" t="s">
        <v>239</v>
      </c>
      <c r="G34" s="415" t="s">
        <v>233</v>
      </c>
      <c r="H34" s="413" t="s">
        <v>248</v>
      </c>
      <c r="I34" s="413" t="s">
        <v>2548</v>
      </c>
      <c r="J34" s="416" t="s">
        <v>2406</v>
      </c>
      <c r="K34" s="417" t="s">
        <v>2418</v>
      </c>
      <c r="L34" s="418">
        <v>52609</v>
      </c>
      <c r="M34" s="409">
        <v>0</v>
      </c>
    </row>
    <row r="35" spans="1:13" s="410" customFormat="1" ht="27.6" outlineLevel="2" x14ac:dyDescent="0.25">
      <c r="A35" s="411" t="s">
        <v>54</v>
      </c>
      <c r="B35" s="412">
        <v>4</v>
      </c>
      <c r="C35" s="413" t="s">
        <v>225</v>
      </c>
      <c r="D35" s="414">
        <v>1143166114</v>
      </c>
      <c r="E35" s="413" t="s">
        <v>242</v>
      </c>
      <c r="F35" s="415" t="s">
        <v>239</v>
      </c>
      <c r="G35" s="415" t="s">
        <v>233</v>
      </c>
      <c r="H35" s="413" t="s">
        <v>248</v>
      </c>
      <c r="I35" s="413" t="s">
        <v>2548</v>
      </c>
      <c r="J35" s="416" t="s">
        <v>2407</v>
      </c>
      <c r="K35" s="417" t="s">
        <v>2418</v>
      </c>
      <c r="L35" s="418">
        <v>438229</v>
      </c>
      <c r="M35" s="409">
        <v>0</v>
      </c>
    </row>
    <row r="36" spans="1:13" s="410" customFormat="1" ht="27.6" outlineLevel="2" x14ac:dyDescent="0.25">
      <c r="A36" s="411" t="s">
        <v>54</v>
      </c>
      <c r="B36" s="412">
        <v>4</v>
      </c>
      <c r="C36" s="413" t="s">
        <v>225</v>
      </c>
      <c r="D36" s="414">
        <v>1143166114</v>
      </c>
      <c r="E36" s="413" t="s">
        <v>242</v>
      </c>
      <c r="F36" s="415" t="s">
        <v>239</v>
      </c>
      <c r="G36" s="415" t="s">
        <v>233</v>
      </c>
      <c r="H36" s="413" t="s">
        <v>248</v>
      </c>
      <c r="I36" s="413" t="s">
        <v>2548</v>
      </c>
      <c r="J36" s="416" t="s">
        <v>2412</v>
      </c>
      <c r="K36" s="417">
        <v>20241231</v>
      </c>
      <c r="L36" s="418">
        <v>600000</v>
      </c>
      <c r="M36" s="409">
        <v>0</v>
      </c>
    </row>
    <row r="37" spans="1:13" s="410" customFormat="1" ht="27.6" outlineLevel="2" x14ac:dyDescent="0.25">
      <c r="A37" s="411" t="s">
        <v>54</v>
      </c>
      <c r="B37" s="412">
        <v>4</v>
      </c>
      <c r="C37" s="413" t="s">
        <v>225</v>
      </c>
      <c r="D37" s="414">
        <v>1143166114</v>
      </c>
      <c r="E37" s="413" t="s">
        <v>242</v>
      </c>
      <c r="F37" s="415" t="s">
        <v>239</v>
      </c>
      <c r="G37" s="415" t="s">
        <v>233</v>
      </c>
      <c r="H37" s="413" t="s">
        <v>248</v>
      </c>
      <c r="I37" s="413" t="s">
        <v>2548</v>
      </c>
      <c r="J37" s="416" t="s">
        <v>2413</v>
      </c>
      <c r="K37" s="417">
        <v>20240313</v>
      </c>
      <c r="L37" s="418">
        <v>202853</v>
      </c>
      <c r="M37" s="409">
        <v>0</v>
      </c>
    </row>
    <row r="38" spans="1:13" s="410" customFormat="1" ht="13.8" outlineLevel="1" x14ac:dyDescent="0.25">
      <c r="A38" s="411"/>
      <c r="B38" s="419"/>
      <c r="C38" s="420" t="s">
        <v>2330</v>
      </c>
      <c r="D38" s="421"/>
      <c r="E38" s="420"/>
      <c r="F38" s="422"/>
      <c r="G38" s="422"/>
      <c r="H38" s="420"/>
      <c r="I38" s="420"/>
      <c r="J38" s="423"/>
      <c r="K38" s="424"/>
      <c r="L38" s="425">
        <f>SUBTOTAL(9,L31:L37)</f>
        <v>4740059</v>
      </c>
      <c r="M38" s="426">
        <f>SUBTOTAL(9,M31:M37)</f>
        <v>0</v>
      </c>
    </row>
    <row r="39" spans="1:13" s="410" customFormat="1" ht="27.6" outlineLevel="2" x14ac:dyDescent="0.25">
      <c r="A39" s="411" t="s">
        <v>54</v>
      </c>
      <c r="B39" s="412">
        <v>5</v>
      </c>
      <c r="C39" s="413" t="s">
        <v>226</v>
      </c>
      <c r="D39" s="414">
        <v>1104375777</v>
      </c>
      <c r="E39" s="413" t="s">
        <v>243</v>
      </c>
      <c r="F39" s="415" t="s">
        <v>239</v>
      </c>
      <c r="G39" s="415" t="s">
        <v>234</v>
      </c>
      <c r="H39" s="413" t="s">
        <v>248</v>
      </c>
      <c r="I39" s="413" t="s">
        <v>2548</v>
      </c>
      <c r="J39" s="416" t="s">
        <v>1822</v>
      </c>
      <c r="K39" s="417">
        <v>13</v>
      </c>
      <c r="L39" s="418">
        <v>1300606</v>
      </c>
      <c r="M39" s="409">
        <v>0</v>
      </c>
    </row>
    <row r="40" spans="1:13" s="410" customFormat="1" ht="27.6" outlineLevel="2" x14ac:dyDescent="0.25">
      <c r="A40" s="411" t="s">
        <v>54</v>
      </c>
      <c r="B40" s="412">
        <v>5</v>
      </c>
      <c r="C40" s="413" t="s">
        <v>226</v>
      </c>
      <c r="D40" s="414">
        <v>1104375777</v>
      </c>
      <c r="E40" s="413" t="s">
        <v>243</v>
      </c>
      <c r="F40" s="415" t="s">
        <v>239</v>
      </c>
      <c r="G40" s="415" t="s">
        <v>234</v>
      </c>
      <c r="H40" s="413" t="s">
        <v>248</v>
      </c>
      <c r="I40" s="413" t="s">
        <v>2548</v>
      </c>
      <c r="J40" s="416" t="s">
        <v>2404</v>
      </c>
      <c r="K40" s="417">
        <v>8245</v>
      </c>
      <c r="L40" s="418">
        <v>588467</v>
      </c>
      <c r="M40" s="409">
        <v>0</v>
      </c>
    </row>
    <row r="41" spans="1:13" s="410" customFormat="1" ht="27.6" outlineLevel="2" x14ac:dyDescent="0.25">
      <c r="A41" s="411" t="s">
        <v>54</v>
      </c>
      <c r="B41" s="412">
        <v>5</v>
      </c>
      <c r="C41" s="413" t="s">
        <v>226</v>
      </c>
      <c r="D41" s="414">
        <v>1104375777</v>
      </c>
      <c r="E41" s="413" t="s">
        <v>243</v>
      </c>
      <c r="F41" s="415" t="s">
        <v>239</v>
      </c>
      <c r="G41" s="415" t="s">
        <v>234</v>
      </c>
      <c r="H41" s="413" t="s">
        <v>248</v>
      </c>
      <c r="I41" s="413" t="s">
        <v>2548</v>
      </c>
      <c r="J41" s="416" t="s">
        <v>2405</v>
      </c>
      <c r="K41" s="417" t="s">
        <v>2418</v>
      </c>
      <c r="L41" s="418">
        <v>263865</v>
      </c>
      <c r="M41" s="409">
        <v>0</v>
      </c>
    </row>
    <row r="42" spans="1:13" s="410" customFormat="1" ht="27.6" outlineLevel="2" x14ac:dyDescent="0.25">
      <c r="A42" s="411" t="s">
        <v>54</v>
      </c>
      <c r="B42" s="412">
        <v>5</v>
      </c>
      <c r="C42" s="413" t="s">
        <v>226</v>
      </c>
      <c r="D42" s="414">
        <v>1104375777</v>
      </c>
      <c r="E42" s="413" t="s">
        <v>243</v>
      </c>
      <c r="F42" s="415" t="s">
        <v>239</v>
      </c>
      <c r="G42" s="415" t="s">
        <v>234</v>
      </c>
      <c r="H42" s="413" t="s">
        <v>248</v>
      </c>
      <c r="I42" s="413" t="s">
        <v>2548</v>
      </c>
      <c r="J42" s="416" t="s">
        <v>2406</v>
      </c>
      <c r="K42" s="417" t="s">
        <v>2418</v>
      </c>
      <c r="L42" s="418">
        <v>31676</v>
      </c>
      <c r="M42" s="409">
        <v>0</v>
      </c>
    </row>
    <row r="43" spans="1:13" s="410" customFormat="1" ht="27.6" outlineLevel="2" x14ac:dyDescent="0.25">
      <c r="A43" s="411" t="s">
        <v>54</v>
      </c>
      <c r="B43" s="412">
        <v>5</v>
      </c>
      <c r="C43" s="413" t="s">
        <v>226</v>
      </c>
      <c r="D43" s="414">
        <v>1104375777</v>
      </c>
      <c r="E43" s="413" t="s">
        <v>243</v>
      </c>
      <c r="F43" s="415" t="s">
        <v>239</v>
      </c>
      <c r="G43" s="415" t="s">
        <v>234</v>
      </c>
      <c r="H43" s="413" t="s">
        <v>248</v>
      </c>
      <c r="I43" s="413" t="s">
        <v>2548</v>
      </c>
      <c r="J43" s="416" t="s">
        <v>2407</v>
      </c>
      <c r="K43" s="417" t="s">
        <v>2418</v>
      </c>
      <c r="L43" s="418">
        <v>263865</v>
      </c>
      <c r="M43" s="409">
        <v>0</v>
      </c>
    </row>
    <row r="44" spans="1:13" s="410" customFormat="1" ht="27.6" outlineLevel="2" x14ac:dyDescent="0.25">
      <c r="A44" s="411" t="s">
        <v>54</v>
      </c>
      <c r="B44" s="412">
        <v>5</v>
      </c>
      <c r="C44" s="413" t="s">
        <v>226</v>
      </c>
      <c r="D44" s="414">
        <v>1104375777</v>
      </c>
      <c r="E44" s="413" t="s">
        <v>243</v>
      </c>
      <c r="F44" s="415" t="s">
        <v>239</v>
      </c>
      <c r="G44" s="415" t="s">
        <v>234</v>
      </c>
      <c r="H44" s="413" t="s">
        <v>248</v>
      </c>
      <c r="I44" s="413" t="s">
        <v>2548</v>
      </c>
      <c r="J44" s="416" t="s">
        <v>2413</v>
      </c>
      <c r="K44" s="417">
        <v>20240313</v>
      </c>
      <c r="L44" s="418">
        <v>60702</v>
      </c>
      <c r="M44" s="409">
        <v>0</v>
      </c>
    </row>
    <row r="45" spans="1:13" s="410" customFormat="1" ht="13.8" outlineLevel="1" x14ac:dyDescent="0.25">
      <c r="A45" s="411"/>
      <c r="B45" s="419"/>
      <c r="C45" s="420" t="s">
        <v>2331</v>
      </c>
      <c r="D45" s="421"/>
      <c r="E45" s="420"/>
      <c r="F45" s="422"/>
      <c r="G45" s="422"/>
      <c r="H45" s="420"/>
      <c r="I45" s="420"/>
      <c r="J45" s="423"/>
      <c r="K45" s="424"/>
      <c r="L45" s="425">
        <f>SUBTOTAL(9,L39:L44)</f>
        <v>2509181</v>
      </c>
      <c r="M45" s="426">
        <f>SUBTOTAL(9,M39:M44)</f>
        <v>0</v>
      </c>
    </row>
    <row r="46" spans="1:13" s="410" customFormat="1" ht="27.6" outlineLevel="2" x14ac:dyDescent="0.25">
      <c r="A46" s="411" t="s">
        <v>54</v>
      </c>
      <c r="B46" s="412">
        <v>6</v>
      </c>
      <c r="C46" s="413" t="s">
        <v>227</v>
      </c>
      <c r="D46" s="414">
        <v>32780428</v>
      </c>
      <c r="E46" s="413" t="s">
        <v>244</v>
      </c>
      <c r="F46" s="415" t="s">
        <v>245</v>
      </c>
      <c r="G46" s="415" t="s">
        <v>235</v>
      </c>
      <c r="H46" s="413" t="s">
        <v>248</v>
      </c>
      <c r="I46" s="413" t="s">
        <v>2548</v>
      </c>
      <c r="J46" s="416" t="s">
        <v>1822</v>
      </c>
      <c r="K46" s="417">
        <v>13</v>
      </c>
      <c r="L46" s="418">
        <v>1300606</v>
      </c>
      <c r="M46" s="409">
        <v>0</v>
      </c>
    </row>
    <row r="47" spans="1:13" s="410" customFormat="1" ht="27.6" outlineLevel="2" x14ac:dyDescent="0.25">
      <c r="A47" s="411" t="s">
        <v>54</v>
      </c>
      <c r="B47" s="412">
        <v>6</v>
      </c>
      <c r="C47" s="413" t="s">
        <v>227</v>
      </c>
      <c r="D47" s="414">
        <v>32780428</v>
      </c>
      <c r="E47" s="413" t="s">
        <v>244</v>
      </c>
      <c r="F47" s="415" t="s">
        <v>245</v>
      </c>
      <c r="G47" s="415" t="s">
        <v>235</v>
      </c>
      <c r="H47" s="413" t="s">
        <v>248</v>
      </c>
      <c r="I47" s="413" t="s">
        <v>2548</v>
      </c>
      <c r="J47" s="416" t="s">
        <v>2404</v>
      </c>
      <c r="K47" s="417">
        <v>8245</v>
      </c>
      <c r="L47" s="418">
        <v>555037</v>
      </c>
      <c r="M47" s="409">
        <v>0</v>
      </c>
    </row>
    <row r="48" spans="1:13" s="410" customFormat="1" ht="27.6" outlineLevel="2" x14ac:dyDescent="0.25">
      <c r="A48" s="411" t="s">
        <v>54</v>
      </c>
      <c r="B48" s="412">
        <v>6</v>
      </c>
      <c r="C48" s="413" t="s">
        <v>227</v>
      </c>
      <c r="D48" s="414">
        <v>32780428</v>
      </c>
      <c r="E48" s="413" t="s">
        <v>244</v>
      </c>
      <c r="F48" s="415" t="s">
        <v>245</v>
      </c>
      <c r="G48" s="415" t="s">
        <v>235</v>
      </c>
      <c r="H48" s="413" t="s">
        <v>248</v>
      </c>
      <c r="I48" s="413" t="s">
        <v>2548</v>
      </c>
      <c r="J48" s="416" t="s">
        <v>2405</v>
      </c>
      <c r="K48" s="417" t="s">
        <v>2418</v>
      </c>
      <c r="L48" s="418">
        <v>296341</v>
      </c>
      <c r="M48" s="409">
        <v>0</v>
      </c>
    </row>
    <row r="49" spans="1:13" s="410" customFormat="1" ht="27.6" outlineLevel="2" x14ac:dyDescent="0.25">
      <c r="A49" s="411" t="s">
        <v>54</v>
      </c>
      <c r="B49" s="412">
        <v>6</v>
      </c>
      <c r="C49" s="413" t="s">
        <v>227</v>
      </c>
      <c r="D49" s="414">
        <v>32780428</v>
      </c>
      <c r="E49" s="413" t="s">
        <v>244</v>
      </c>
      <c r="F49" s="415" t="s">
        <v>245</v>
      </c>
      <c r="G49" s="415" t="s">
        <v>235</v>
      </c>
      <c r="H49" s="413" t="s">
        <v>248</v>
      </c>
      <c r="I49" s="413" t="s">
        <v>2548</v>
      </c>
      <c r="J49" s="416" t="s">
        <v>2406</v>
      </c>
      <c r="K49" s="417" t="s">
        <v>2418</v>
      </c>
      <c r="L49" s="418">
        <v>35575</v>
      </c>
      <c r="M49" s="409">
        <v>0</v>
      </c>
    </row>
    <row r="50" spans="1:13" s="410" customFormat="1" ht="27.6" outlineLevel="2" x14ac:dyDescent="0.25">
      <c r="A50" s="411" t="s">
        <v>54</v>
      </c>
      <c r="B50" s="412">
        <v>6</v>
      </c>
      <c r="C50" s="413" t="s">
        <v>227</v>
      </c>
      <c r="D50" s="414">
        <v>32780428</v>
      </c>
      <c r="E50" s="413" t="s">
        <v>244</v>
      </c>
      <c r="F50" s="415" t="s">
        <v>245</v>
      </c>
      <c r="G50" s="415" t="s">
        <v>235</v>
      </c>
      <c r="H50" s="413" t="s">
        <v>248</v>
      </c>
      <c r="I50" s="413" t="s">
        <v>2548</v>
      </c>
      <c r="J50" s="416" t="s">
        <v>2407</v>
      </c>
      <c r="K50" s="417" t="s">
        <v>2418</v>
      </c>
      <c r="L50" s="418">
        <v>296341</v>
      </c>
      <c r="M50" s="409">
        <v>0</v>
      </c>
    </row>
    <row r="51" spans="1:13" s="410" customFormat="1" ht="27.6" outlineLevel="2" x14ac:dyDescent="0.25">
      <c r="A51" s="411" t="s">
        <v>54</v>
      </c>
      <c r="B51" s="412">
        <v>6</v>
      </c>
      <c r="C51" s="413" t="s">
        <v>227</v>
      </c>
      <c r="D51" s="414">
        <v>32780428</v>
      </c>
      <c r="E51" s="413" t="s">
        <v>244</v>
      </c>
      <c r="F51" s="415" t="s">
        <v>245</v>
      </c>
      <c r="G51" s="415" t="s">
        <v>235</v>
      </c>
      <c r="H51" s="413" t="s">
        <v>248</v>
      </c>
      <c r="I51" s="413" t="s">
        <v>2548</v>
      </c>
      <c r="J51" s="416" t="s">
        <v>2414</v>
      </c>
      <c r="K51" s="417">
        <v>20241231</v>
      </c>
      <c r="L51" s="418">
        <v>464000</v>
      </c>
      <c r="M51" s="409">
        <v>0</v>
      </c>
    </row>
    <row r="52" spans="1:13" s="410" customFormat="1" ht="27.6" outlineLevel="2" x14ac:dyDescent="0.25">
      <c r="A52" s="411" t="s">
        <v>54</v>
      </c>
      <c r="B52" s="412">
        <v>6</v>
      </c>
      <c r="C52" s="413" t="s">
        <v>227</v>
      </c>
      <c r="D52" s="414">
        <v>32780428</v>
      </c>
      <c r="E52" s="413" t="s">
        <v>244</v>
      </c>
      <c r="F52" s="415" t="s">
        <v>245</v>
      </c>
      <c r="G52" s="415" t="s">
        <v>235</v>
      </c>
      <c r="H52" s="413" t="s">
        <v>248</v>
      </c>
      <c r="I52" s="413" t="s">
        <v>2548</v>
      </c>
      <c r="J52" s="416" t="s">
        <v>2415</v>
      </c>
      <c r="K52" s="417">
        <v>20240313</v>
      </c>
      <c r="L52" s="418">
        <v>142697</v>
      </c>
      <c r="M52" s="409">
        <v>0</v>
      </c>
    </row>
    <row r="53" spans="1:13" s="410" customFormat="1" ht="13.8" outlineLevel="1" x14ac:dyDescent="0.25">
      <c r="A53" s="411"/>
      <c r="B53" s="419"/>
      <c r="C53" s="420" t="s">
        <v>2332</v>
      </c>
      <c r="D53" s="421"/>
      <c r="E53" s="420"/>
      <c r="F53" s="422"/>
      <c r="G53" s="422"/>
      <c r="H53" s="420"/>
      <c r="I53" s="420"/>
      <c r="J53" s="423"/>
      <c r="K53" s="424"/>
      <c r="L53" s="425">
        <f>SUBTOTAL(9,L46:L52)</f>
        <v>3090597</v>
      </c>
      <c r="M53" s="426">
        <f>SUBTOTAL(9,M46:M52)</f>
        <v>0</v>
      </c>
    </row>
    <row r="54" spans="1:13" s="410" customFormat="1" ht="27.6" outlineLevel="2" x14ac:dyDescent="0.25">
      <c r="A54" s="411" t="s">
        <v>54</v>
      </c>
      <c r="B54" s="412">
        <v>7</v>
      </c>
      <c r="C54" s="413" t="s">
        <v>228</v>
      </c>
      <c r="D54" s="414">
        <v>26930473</v>
      </c>
      <c r="E54" s="413" t="s">
        <v>246</v>
      </c>
      <c r="F54" s="415" t="s">
        <v>239</v>
      </c>
      <c r="G54" s="415" t="s">
        <v>236</v>
      </c>
      <c r="H54" s="413" t="s">
        <v>248</v>
      </c>
      <c r="I54" s="413" t="s">
        <v>2548</v>
      </c>
      <c r="J54" s="416" t="s">
        <v>1822</v>
      </c>
      <c r="K54" s="417">
        <v>13</v>
      </c>
      <c r="L54" s="418">
        <v>1300606</v>
      </c>
      <c r="M54" s="409">
        <v>0</v>
      </c>
    </row>
    <row r="55" spans="1:13" s="410" customFormat="1" ht="27.6" outlineLevel="2" x14ac:dyDescent="0.25">
      <c r="A55" s="411" t="s">
        <v>54</v>
      </c>
      <c r="B55" s="412">
        <v>7</v>
      </c>
      <c r="C55" s="413" t="s">
        <v>228</v>
      </c>
      <c r="D55" s="414">
        <v>26930473</v>
      </c>
      <c r="E55" s="413" t="s">
        <v>246</v>
      </c>
      <c r="F55" s="415" t="s">
        <v>239</v>
      </c>
      <c r="G55" s="415" t="s">
        <v>236</v>
      </c>
      <c r="H55" s="413" t="s">
        <v>248</v>
      </c>
      <c r="I55" s="413" t="s">
        <v>2548</v>
      </c>
      <c r="J55" s="416" t="s">
        <v>2404</v>
      </c>
      <c r="K55" s="417">
        <v>8245</v>
      </c>
      <c r="L55" s="418">
        <v>588467</v>
      </c>
      <c r="M55" s="409">
        <v>0</v>
      </c>
    </row>
    <row r="56" spans="1:13" s="410" customFormat="1" ht="27.6" outlineLevel="2" x14ac:dyDescent="0.25">
      <c r="A56" s="411" t="s">
        <v>54</v>
      </c>
      <c r="B56" s="412">
        <v>7</v>
      </c>
      <c r="C56" s="413" t="s">
        <v>228</v>
      </c>
      <c r="D56" s="414">
        <v>26930473</v>
      </c>
      <c r="E56" s="413" t="s">
        <v>246</v>
      </c>
      <c r="F56" s="415" t="s">
        <v>239</v>
      </c>
      <c r="G56" s="415" t="s">
        <v>236</v>
      </c>
      <c r="H56" s="413" t="s">
        <v>248</v>
      </c>
      <c r="I56" s="413" t="s">
        <v>2548</v>
      </c>
      <c r="J56" s="416" t="s">
        <v>2405</v>
      </c>
      <c r="K56" s="417" t="s">
        <v>2418</v>
      </c>
      <c r="L56" s="418">
        <v>243568</v>
      </c>
      <c r="M56" s="409">
        <v>0</v>
      </c>
    </row>
    <row r="57" spans="1:13" s="410" customFormat="1" ht="27.6" outlineLevel="2" x14ac:dyDescent="0.25">
      <c r="A57" s="411" t="s">
        <v>54</v>
      </c>
      <c r="B57" s="412">
        <v>7</v>
      </c>
      <c r="C57" s="413" t="s">
        <v>228</v>
      </c>
      <c r="D57" s="414">
        <v>26930473</v>
      </c>
      <c r="E57" s="413" t="s">
        <v>246</v>
      </c>
      <c r="F57" s="415" t="s">
        <v>239</v>
      </c>
      <c r="G57" s="415" t="s">
        <v>236</v>
      </c>
      <c r="H57" s="413" t="s">
        <v>248</v>
      </c>
      <c r="I57" s="413" t="s">
        <v>2548</v>
      </c>
      <c r="J57" s="416" t="s">
        <v>2406</v>
      </c>
      <c r="K57" s="417" t="s">
        <v>2418</v>
      </c>
      <c r="L57" s="418">
        <v>29240</v>
      </c>
      <c r="M57" s="409">
        <v>0</v>
      </c>
    </row>
    <row r="58" spans="1:13" s="410" customFormat="1" ht="27.6" outlineLevel="2" x14ac:dyDescent="0.25">
      <c r="A58" s="411" t="s">
        <v>54</v>
      </c>
      <c r="B58" s="412">
        <v>7</v>
      </c>
      <c r="C58" s="413" t="s">
        <v>228</v>
      </c>
      <c r="D58" s="414">
        <v>26930473</v>
      </c>
      <c r="E58" s="413" t="s">
        <v>246</v>
      </c>
      <c r="F58" s="415" t="s">
        <v>239</v>
      </c>
      <c r="G58" s="415" t="s">
        <v>236</v>
      </c>
      <c r="H58" s="413" t="s">
        <v>248</v>
      </c>
      <c r="I58" s="413" t="s">
        <v>2548</v>
      </c>
      <c r="J58" s="416" t="s">
        <v>2407</v>
      </c>
      <c r="K58" s="417" t="s">
        <v>2418</v>
      </c>
      <c r="L58" s="418">
        <v>243568</v>
      </c>
      <c r="M58" s="409">
        <v>0</v>
      </c>
    </row>
    <row r="59" spans="1:13" s="410" customFormat="1" ht="27.6" outlineLevel="2" x14ac:dyDescent="0.25">
      <c r="A59" s="411" t="s">
        <v>54</v>
      </c>
      <c r="B59" s="412">
        <v>7</v>
      </c>
      <c r="C59" s="413" t="s">
        <v>228</v>
      </c>
      <c r="D59" s="414">
        <v>26930473</v>
      </c>
      <c r="E59" s="413" t="s">
        <v>246</v>
      </c>
      <c r="F59" s="415" t="s">
        <v>239</v>
      </c>
      <c r="G59" s="415" t="s">
        <v>236</v>
      </c>
      <c r="H59" s="413" t="s">
        <v>248</v>
      </c>
      <c r="I59" s="413" t="s">
        <v>2548</v>
      </c>
      <c r="J59" s="416" t="s">
        <v>2416</v>
      </c>
      <c r="K59" s="417">
        <v>20241231</v>
      </c>
      <c r="L59" s="418">
        <v>232000</v>
      </c>
      <c r="M59" s="409">
        <v>0</v>
      </c>
    </row>
    <row r="60" spans="1:13" s="410" customFormat="1" ht="27.6" outlineLevel="2" x14ac:dyDescent="0.25">
      <c r="A60" s="411" t="s">
        <v>54</v>
      </c>
      <c r="B60" s="412">
        <v>7</v>
      </c>
      <c r="C60" s="413" t="s">
        <v>228</v>
      </c>
      <c r="D60" s="414">
        <v>26930473</v>
      </c>
      <c r="E60" s="413" t="s">
        <v>246</v>
      </c>
      <c r="F60" s="415" t="s">
        <v>239</v>
      </c>
      <c r="G60" s="415" t="s">
        <v>236</v>
      </c>
      <c r="H60" s="413" t="s">
        <v>248</v>
      </c>
      <c r="I60" s="413" t="s">
        <v>2548</v>
      </c>
      <c r="J60" s="416" t="s">
        <v>2415</v>
      </c>
      <c r="K60" s="417">
        <v>20240313</v>
      </c>
      <c r="L60" s="418">
        <v>108364</v>
      </c>
      <c r="M60" s="409">
        <v>0</v>
      </c>
    </row>
    <row r="61" spans="1:13" s="410" customFormat="1" ht="13.8" outlineLevel="1" x14ac:dyDescent="0.25">
      <c r="A61" s="411"/>
      <c r="B61" s="419"/>
      <c r="C61" s="420" t="s">
        <v>2333</v>
      </c>
      <c r="D61" s="421"/>
      <c r="E61" s="420"/>
      <c r="F61" s="422"/>
      <c r="G61" s="422"/>
      <c r="H61" s="420"/>
      <c r="I61" s="420"/>
      <c r="J61" s="423"/>
      <c r="K61" s="424"/>
      <c r="L61" s="425">
        <f>SUBTOTAL(9,L54:L60)</f>
        <v>2745813</v>
      </c>
      <c r="M61" s="426">
        <f>SUBTOTAL(9,M54:M60)</f>
        <v>0</v>
      </c>
    </row>
    <row r="62" spans="1:13" s="410" customFormat="1" ht="27.6" outlineLevel="2" x14ac:dyDescent="0.25">
      <c r="A62" s="411" t="s">
        <v>54</v>
      </c>
      <c r="B62" s="412">
        <v>8</v>
      </c>
      <c r="C62" s="413" t="s">
        <v>229</v>
      </c>
      <c r="D62" s="414">
        <v>1129526537</v>
      </c>
      <c r="E62" s="413" t="s">
        <v>247</v>
      </c>
      <c r="F62" s="415" t="s">
        <v>245</v>
      </c>
      <c r="G62" s="415" t="s">
        <v>237</v>
      </c>
      <c r="H62" s="413" t="s">
        <v>248</v>
      </c>
      <c r="I62" s="413" t="s">
        <v>2548</v>
      </c>
      <c r="J62" s="416" t="s">
        <v>1822</v>
      </c>
      <c r="K62" s="417">
        <v>13</v>
      </c>
      <c r="L62" s="418">
        <v>1640606</v>
      </c>
      <c r="M62" s="409">
        <v>0</v>
      </c>
    </row>
    <row r="63" spans="1:13" s="410" customFormat="1" ht="27.6" outlineLevel="2" x14ac:dyDescent="0.25">
      <c r="A63" s="411" t="s">
        <v>54</v>
      </c>
      <c r="B63" s="412">
        <v>8</v>
      </c>
      <c r="C63" s="413" t="s">
        <v>229</v>
      </c>
      <c r="D63" s="414">
        <v>1129526537</v>
      </c>
      <c r="E63" s="413" t="s">
        <v>247</v>
      </c>
      <c r="F63" s="415" t="s">
        <v>245</v>
      </c>
      <c r="G63" s="415" t="s">
        <v>237</v>
      </c>
      <c r="H63" s="413" t="s">
        <v>248</v>
      </c>
      <c r="I63" s="413" t="s">
        <v>2548</v>
      </c>
      <c r="J63" s="416" t="s">
        <v>2404</v>
      </c>
      <c r="K63" s="417">
        <v>8245</v>
      </c>
      <c r="L63" s="418">
        <v>747933</v>
      </c>
      <c r="M63" s="409">
        <v>0</v>
      </c>
    </row>
    <row r="64" spans="1:13" s="410" customFormat="1" ht="27.6" outlineLevel="2" x14ac:dyDescent="0.25">
      <c r="A64" s="411" t="s">
        <v>54</v>
      </c>
      <c r="B64" s="412">
        <v>8</v>
      </c>
      <c r="C64" s="413" t="s">
        <v>229</v>
      </c>
      <c r="D64" s="414">
        <v>1129526537</v>
      </c>
      <c r="E64" s="413" t="s">
        <v>247</v>
      </c>
      <c r="F64" s="415" t="s">
        <v>245</v>
      </c>
      <c r="G64" s="415" t="s">
        <v>237</v>
      </c>
      <c r="H64" s="413" t="s">
        <v>248</v>
      </c>
      <c r="I64" s="413" t="s">
        <v>2548</v>
      </c>
      <c r="J64" s="416" t="s">
        <v>2405</v>
      </c>
      <c r="K64" s="417" t="s">
        <v>2418</v>
      </c>
      <c r="L64" s="418">
        <v>374271</v>
      </c>
      <c r="M64" s="409">
        <v>0</v>
      </c>
    </row>
    <row r="65" spans="1:13" s="410" customFormat="1" ht="27.6" outlineLevel="2" x14ac:dyDescent="0.25">
      <c r="A65" s="411" t="s">
        <v>54</v>
      </c>
      <c r="B65" s="412">
        <v>8</v>
      </c>
      <c r="C65" s="413" t="s">
        <v>229</v>
      </c>
      <c r="D65" s="414">
        <v>1129526537</v>
      </c>
      <c r="E65" s="413" t="s">
        <v>247</v>
      </c>
      <c r="F65" s="415" t="s">
        <v>245</v>
      </c>
      <c r="G65" s="415" t="s">
        <v>237</v>
      </c>
      <c r="H65" s="413" t="s">
        <v>248</v>
      </c>
      <c r="I65" s="413" t="s">
        <v>2548</v>
      </c>
      <c r="J65" s="416" t="s">
        <v>2406</v>
      </c>
      <c r="K65" s="417" t="s">
        <v>2418</v>
      </c>
      <c r="L65" s="418">
        <v>44931</v>
      </c>
      <c r="M65" s="409">
        <v>0</v>
      </c>
    </row>
    <row r="66" spans="1:13" s="410" customFormat="1" ht="27.6" outlineLevel="2" x14ac:dyDescent="0.25">
      <c r="A66" s="411" t="s">
        <v>54</v>
      </c>
      <c r="B66" s="412">
        <v>8</v>
      </c>
      <c r="C66" s="413" t="s">
        <v>229</v>
      </c>
      <c r="D66" s="414">
        <v>1129526537</v>
      </c>
      <c r="E66" s="413" t="s">
        <v>247</v>
      </c>
      <c r="F66" s="415" t="s">
        <v>245</v>
      </c>
      <c r="G66" s="415" t="s">
        <v>237</v>
      </c>
      <c r="H66" s="413" t="s">
        <v>248</v>
      </c>
      <c r="I66" s="413" t="s">
        <v>2548</v>
      </c>
      <c r="J66" s="416" t="s">
        <v>2407</v>
      </c>
      <c r="K66" s="417" t="s">
        <v>2418</v>
      </c>
      <c r="L66" s="418">
        <v>374271</v>
      </c>
      <c r="M66" s="409">
        <v>0</v>
      </c>
    </row>
    <row r="67" spans="1:13" s="410" customFormat="1" ht="27.6" outlineLevel="2" x14ac:dyDescent="0.25">
      <c r="A67" s="411" t="s">
        <v>54</v>
      </c>
      <c r="B67" s="412">
        <v>8</v>
      </c>
      <c r="C67" s="413" t="s">
        <v>229</v>
      </c>
      <c r="D67" s="414">
        <v>1129526537</v>
      </c>
      <c r="E67" s="413" t="s">
        <v>247</v>
      </c>
      <c r="F67" s="415" t="s">
        <v>245</v>
      </c>
      <c r="G67" s="415" t="s">
        <v>237</v>
      </c>
      <c r="H67" s="413" t="s">
        <v>248</v>
      </c>
      <c r="I67" s="413" t="s">
        <v>2548</v>
      </c>
      <c r="J67" s="416" t="s">
        <v>2417</v>
      </c>
      <c r="K67" s="417">
        <v>20241231</v>
      </c>
      <c r="L67" s="418">
        <v>303333</v>
      </c>
      <c r="M67" s="409">
        <v>0</v>
      </c>
    </row>
    <row r="68" spans="1:13" s="410" customFormat="1" ht="27.6" outlineLevel="2" x14ac:dyDescent="0.25">
      <c r="A68" s="411" t="s">
        <v>54</v>
      </c>
      <c r="B68" s="412">
        <v>8</v>
      </c>
      <c r="C68" s="413" t="s">
        <v>229</v>
      </c>
      <c r="D68" s="414">
        <v>1129526537</v>
      </c>
      <c r="E68" s="413" t="s">
        <v>247</v>
      </c>
      <c r="F68" s="415" t="s">
        <v>245</v>
      </c>
      <c r="G68" s="415" t="s">
        <v>237</v>
      </c>
      <c r="H68" s="413" t="s">
        <v>248</v>
      </c>
      <c r="I68" s="413" t="s">
        <v>2548</v>
      </c>
      <c r="J68" s="416" t="s">
        <v>2415</v>
      </c>
      <c r="K68" s="417">
        <v>20240313</v>
      </c>
      <c r="L68" s="418">
        <v>172425</v>
      </c>
      <c r="M68" s="409">
        <v>0</v>
      </c>
    </row>
    <row r="69" spans="1:13" s="410" customFormat="1" ht="13.8" outlineLevel="1" x14ac:dyDescent="0.25">
      <c r="A69" s="411"/>
      <c r="B69" s="419"/>
      <c r="C69" s="420" t="s">
        <v>2334</v>
      </c>
      <c r="D69" s="421"/>
      <c r="E69" s="420"/>
      <c r="F69" s="422"/>
      <c r="G69" s="422"/>
      <c r="H69" s="420"/>
      <c r="I69" s="420"/>
      <c r="J69" s="423"/>
      <c r="K69" s="424"/>
      <c r="L69" s="425">
        <f>SUBTOTAL(9,L62:L68)</f>
        <v>3657770</v>
      </c>
      <c r="M69" s="426">
        <f>SUBTOTAL(9,M62:M68)</f>
        <v>0</v>
      </c>
    </row>
    <row r="70" spans="1:13" s="410" customFormat="1" ht="14.4" thickBot="1" x14ac:dyDescent="0.3">
      <c r="A70" s="411"/>
      <c r="B70" s="427"/>
      <c r="C70" s="428" t="s">
        <v>1811</v>
      </c>
      <c r="D70" s="429"/>
      <c r="E70" s="428"/>
      <c r="F70" s="430"/>
      <c r="G70" s="430"/>
      <c r="H70" s="428"/>
      <c r="I70" s="428"/>
      <c r="J70" s="431"/>
      <c r="K70" s="432"/>
      <c r="L70" s="433">
        <f>SUBTOTAL(9,L7:L68)</f>
        <v>38029485</v>
      </c>
      <c r="M70" s="434">
        <f>SUBTOTAL(9,M7:M68)</f>
        <v>0</v>
      </c>
    </row>
    <row r="71" spans="1:13" s="400" customFormat="1" ht="62.25" customHeight="1" thickBot="1" x14ac:dyDescent="0.3">
      <c r="A71" s="394" t="s">
        <v>44</v>
      </c>
      <c r="B71" s="395" t="s">
        <v>6</v>
      </c>
      <c r="C71" s="396" t="s">
        <v>7</v>
      </c>
      <c r="D71" s="435" t="s">
        <v>0</v>
      </c>
      <c r="E71" s="397" t="s">
        <v>8</v>
      </c>
      <c r="F71" s="397" t="s">
        <v>9</v>
      </c>
      <c r="G71" s="397" t="s">
        <v>58</v>
      </c>
      <c r="H71" s="397" t="s">
        <v>1</v>
      </c>
      <c r="I71" s="397" t="s">
        <v>60</v>
      </c>
      <c r="J71" s="397" t="s">
        <v>95</v>
      </c>
      <c r="K71" s="395" t="s">
        <v>102</v>
      </c>
      <c r="L71" s="398" t="s">
        <v>3</v>
      </c>
      <c r="M71" s="399" t="s">
        <v>57</v>
      </c>
    </row>
    <row r="72" spans="1:13" s="410" customFormat="1" ht="31.5" customHeight="1" x14ac:dyDescent="0.25">
      <c r="A72" s="436" t="s">
        <v>79</v>
      </c>
      <c r="B72" s="437">
        <v>1</v>
      </c>
      <c r="C72" s="438" t="s">
        <v>1837</v>
      </c>
      <c r="D72" s="439">
        <v>900267988</v>
      </c>
      <c r="E72" s="440" t="s">
        <v>1838</v>
      </c>
      <c r="F72" s="441" t="s">
        <v>239</v>
      </c>
      <c r="G72" s="438" t="s">
        <v>1839</v>
      </c>
      <c r="H72" s="438" t="s">
        <v>248</v>
      </c>
      <c r="I72" s="438" t="s">
        <v>2549</v>
      </c>
      <c r="J72" s="442" t="s">
        <v>1841</v>
      </c>
      <c r="K72" s="443">
        <v>2023</v>
      </c>
      <c r="L72" s="444">
        <v>2000000</v>
      </c>
      <c r="M72" s="445">
        <v>0</v>
      </c>
    </row>
    <row r="73" spans="1:13" s="410" customFormat="1" ht="31.5" customHeight="1" x14ac:dyDescent="0.25">
      <c r="A73" s="436"/>
      <c r="B73" s="446"/>
      <c r="C73" s="447" t="s">
        <v>2246</v>
      </c>
      <c r="D73" s="448"/>
      <c r="E73" s="449"/>
      <c r="F73" s="450"/>
      <c r="G73" s="447"/>
      <c r="H73" s="447"/>
      <c r="I73" s="447"/>
      <c r="J73" s="451"/>
      <c r="K73" s="452"/>
      <c r="L73" s="453">
        <f>SUBTOTAL(9,L72:L72)</f>
        <v>2000000</v>
      </c>
      <c r="M73" s="454">
        <f>SUBTOTAL(9,M72:M72)</f>
        <v>0</v>
      </c>
    </row>
    <row r="74" spans="1:13" s="410" customFormat="1" ht="75" customHeight="1" x14ac:dyDescent="0.25">
      <c r="A74" s="436" t="s">
        <v>79</v>
      </c>
      <c r="B74" s="455">
        <v>2</v>
      </c>
      <c r="C74" s="413" t="s">
        <v>249</v>
      </c>
      <c r="D74" s="456">
        <v>890102018</v>
      </c>
      <c r="E74" s="457" t="s">
        <v>250</v>
      </c>
      <c r="F74" s="415" t="s">
        <v>239</v>
      </c>
      <c r="G74" s="413" t="s">
        <v>1840</v>
      </c>
      <c r="H74" s="413" t="s">
        <v>248</v>
      </c>
      <c r="I74" s="413" t="s">
        <v>2549</v>
      </c>
      <c r="J74" s="442" t="s">
        <v>2571</v>
      </c>
      <c r="K74" s="708" t="s">
        <v>2574</v>
      </c>
      <c r="L74" s="709">
        <v>9684000</v>
      </c>
      <c r="M74" s="418">
        <v>0</v>
      </c>
    </row>
    <row r="75" spans="1:13" s="410" customFormat="1" ht="57.75" customHeight="1" x14ac:dyDescent="0.25">
      <c r="A75" s="411" t="s">
        <v>79</v>
      </c>
      <c r="B75" s="455">
        <v>2</v>
      </c>
      <c r="C75" s="413" t="s">
        <v>249</v>
      </c>
      <c r="D75" s="456">
        <v>890102018</v>
      </c>
      <c r="E75" s="457" t="s">
        <v>250</v>
      </c>
      <c r="F75" s="415" t="s">
        <v>239</v>
      </c>
      <c r="G75" s="413" t="s">
        <v>1840</v>
      </c>
      <c r="H75" s="413" t="s">
        <v>248</v>
      </c>
      <c r="I75" s="413" t="s">
        <v>2549</v>
      </c>
      <c r="J75" s="416" t="s">
        <v>2572</v>
      </c>
      <c r="K75" s="417" t="s">
        <v>2575</v>
      </c>
      <c r="L75" s="696">
        <v>2623000</v>
      </c>
      <c r="M75" s="418"/>
    </row>
    <row r="76" spans="1:13" s="410" customFormat="1" ht="55.5" customHeight="1" x14ac:dyDescent="0.25">
      <c r="A76" s="411" t="s">
        <v>79</v>
      </c>
      <c r="B76" s="455">
        <v>2</v>
      </c>
      <c r="C76" s="413" t="s">
        <v>249</v>
      </c>
      <c r="D76" s="456">
        <v>890102018</v>
      </c>
      <c r="E76" s="457" t="s">
        <v>250</v>
      </c>
      <c r="F76" s="415" t="s">
        <v>239</v>
      </c>
      <c r="G76" s="413" t="s">
        <v>1840</v>
      </c>
      <c r="H76" s="413" t="s">
        <v>248</v>
      </c>
      <c r="I76" s="413" t="s">
        <v>2549</v>
      </c>
      <c r="J76" s="416" t="s">
        <v>2573</v>
      </c>
      <c r="K76" s="417" t="s">
        <v>2576</v>
      </c>
      <c r="L76" s="696">
        <v>7069000</v>
      </c>
      <c r="M76" s="418"/>
    </row>
    <row r="77" spans="1:13" s="410" customFormat="1" ht="31.5" customHeight="1" x14ac:dyDescent="0.25">
      <c r="A77" s="411"/>
      <c r="B77" s="460"/>
      <c r="C77" s="420" t="s">
        <v>2247</v>
      </c>
      <c r="D77" s="421"/>
      <c r="E77" s="461"/>
      <c r="F77" s="422"/>
      <c r="G77" s="420"/>
      <c r="H77" s="420"/>
      <c r="I77" s="420"/>
      <c r="J77" s="423"/>
      <c r="K77" s="462"/>
      <c r="L77" s="463">
        <f>SUBTOTAL(9,L74:L76)</f>
        <v>19376000</v>
      </c>
      <c r="M77" s="425">
        <f>SUBTOTAL(9,M74:M76)</f>
        <v>0</v>
      </c>
    </row>
    <row r="78" spans="1:13" s="410" customFormat="1" ht="31.5" customHeight="1" thickBot="1" x14ac:dyDescent="0.3">
      <c r="A78" s="464"/>
      <c r="B78" s="465"/>
      <c r="C78" s="466" t="s">
        <v>1811</v>
      </c>
      <c r="D78" s="467"/>
      <c r="E78" s="468"/>
      <c r="F78" s="469"/>
      <c r="G78" s="466"/>
      <c r="H78" s="466"/>
      <c r="I78" s="466"/>
      <c r="J78" s="470"/>
      <c r="K78" s="471"/>
      <c r="L78" s="472">
        <f>SUBTOTAL(9,L72:L76)</f>
        <v>21376000</v>
      </c>
      <c r="M78" s="473">
        <f>SUBTOTAL(9,M72:M76)</f>
        <v>0</v>
      </c>
    </row>
    <row r="79" spans="1:13" s="400" customFormat="1" ht="62.25" customHeight="1" thickBot="1" x14ac:dyDescent="0.3">
      <c r="A79" s="394" t="s">
        <v>44</v>
      </c>
      <c r="B79" s="395" t="s">
        <v>6</v>
      </c>
      <c r="C79" s="396" t="s">
        <v>7</v>
      </c>
      <c r="D79" s="435" t="s">
        <v>0</v>
      </c>
      <c r="E79" s="397" t="s">
        <v>8</v>
      </c>
      <c r="F79" s="397" t="s">
        <v>9</v>
      </c>
      <c r="G79" s="397" t="s">
        <v>58</v>
      </c>
      <c r="H79" s="397" t="s">
        <v>1</v>
      </c>
      <c r="I79" s="397" t="s">
        <v>60</v>
      </c>
      <c r="J79" s="397" t="s">
        <v>95</v>
      </c>
      <c r="K79" s="395" t="s">
        <v>102</v>
      </c>
      <c r="L79" s="398" t="s">
        <v>3</v>
      </c>
      <c r="M79" s="399" t="s">
        <v>57</v>
      </c>
    </row>
    <row r="80" spans="1:13" s="410" customFormat="1" ht="54.75" customHeight="1" thickBot="1" x14ac:dyDescent="0.3">
      <c r="A80" s="436" t="s">
        <v>1814</v>
      </c>
      <c r="B80" s="455"/>
      <c r="C80" s="413"/>
      <c r="D80" s="456"/>
      <c r="E80" s="457"/>
      <c r="F80" s="415"/>
      <c r="G80" s="413"/>
      <c r="H80" s="413"/>
      <c r="I80" s="413"/>
      <c r="J80" s="416"/>
      <c r="K80" s="458"/>
      <c r="L80" s="459"/>
      <c r="M80" s="418"/>
    </row>
    <row r="81" spans="1:13" s="400" customFormat="1" ht="62.25" customHeight="1" thickBot="1" x14ac:dyDescent="0.3">
      <c r="A81" s="394" t="s">
        <v>44</v>
      </c>
      <c r="B81" s="395" t="s">
        <v>6</v>
      </c>
      <c r="C81" s="396" t="s">
        <v>7</v>
      </c>
      <c r="D81" s="435" t="s">
        <v>0</v>
      </c>
      <c r="E81" s="397" t="s">
        <v>8</v>
      </c>
      <c r="F81" s="397" t="s">
        <v>9</v>
      </c>
      <c r="G81" s="397" t="s">
        <v>58</v>
      </c>
      <c r="H81" s="397" t="s">
        <v>1</v>
      </c>
      <c r="I81" s="397" t="s">
        <v>60</v>
      </c>
      <c r="J81" s="397" t="s">
        <v>95</v>
      </c>
      <c r="K81" s="395" t="s">
        <v>102</v>
      </c>
      <c r="L81" s="398" t="s">
        <v>3</v>
      </c>
      <c r="M81" s="399" t="s">
        <v>57</v>
      </c>
    </row>
    <row r="82" spans="1:13" s="410" customFormat="1" ht="27.6" x14ac:dyDescent="0.25">
      <c r="A82" s="436" t="s">
        <v>80</v>
      </c>
      <c r="B82" s="474">
        <v>1</v>
      </c>
      <c r="C82" s="413" t="s">
        <v>259</v>
      </c>
      <c r="D82" s="475">
        <v>800149923</v>
      </c>
      <c r="E82" s="418" t="s">
        <v>268</v>
      </c>
      <c r="F82" s="418" t="s">
        <v>108</v>
      </c>
      <c r="G82" s="418" t="s">
        <v>286</v>
      </c>
      <c r="H82" s="413" t="s">
        <v>248</v>
      </c>
      <c r="I82" s="413" t="s">
        <v>2550</v>
      </c>
      <c r="J82" s="416" t="s">
        <v>367</v>
      </c>
      <c r="K82" s="458">
        <v>1400118220</v>
      </c>
      <c r="L82" s="476">
        <v>6375744</v>
      </c>
      <c r="M82" s="476"/>
    </row>
    <row r="83" spans="1:13" s="410" customFormat="1" ht="27.6" x14ac:dyDescent="0.25">
      <c r="A83" s="436" t="s">
        <v>80</v>
      </c>
      <c r="B83" s="474">
        <v>1</v>
      </c>
      <c r="C83" s="413" t="s">
        <v>259</v>
      </c>
      <c r="D83" s="475">
        <v>800149923</v>
      </c>
      <c r="E83" s="418" t="s">
        <v>269</v>
      </c>
      <c r="F83" s="418" t="s">
        <v>108</v>
      </c>
      <c r="G83" s="418" t="s">
        <v>286</v>
      </c>
      <c r="H83" s="413" t="s">
        <v>248</v>
      </c>
      <c r="I83" s="413" t="s">
        <v>2550</v>
      </c>
      <c r="J83" s="416" t="s">
        <v>368</v>
      </c>
      <c r="K83" s="458">
        <v>1400118220</v>
      </c>
      <c r="L83" s="476">
        <v>6375744</v>
      </c>
      <c r="M83" s="476"/>
    </row>
    <row r="84" spans="1:13" s="410" customFormat="1" ht="27.6" x14ac:dyDescent="0.25">
      <c r="A84" s="436" t="s">
        <v>80</v>
      </c>
      <c r="B84" s="474">
        <v>1</v>
      </c>
      <c r="C84" s="413" t="s">
        <v>259</v>
      </c>
      <c r="D84" s="475">
        <v>800149923</v>
      </c>
      <c r="E84" s="418" t="s">
        <v>270</v>
      </c>
      <c r="F84" s="418" t="s">
        <v>108</v>
      </c>
      <c r="G84" s="418" t="s">
        <v>286</v>
      </c>
      <c r="H84" s="413" t="s">
        <v>248</v>
      </c>
      <c r="I84" s="413" t="s">
        <v>2550</v>
      </c>
      <c r="J84" s="416" t="s">
        <v>369</v>
      </c>
      <c r="K84" s="458">
        <v>1400118220</v>
      </c>
      <c r="L84" s="476">
        <v>6375744</v>
      </c>
      <c r="M84" s="476"/>
    </row>
    <row r="85" spans="1:13" s="410" customFormat="1" ht="27.6" x14ac:dyDescent="0.25">
      <c r="A85" s="436" t="s">
        <v>80</v>
      </c>
      <c r="B85" s="474">
        <v>1</v>
      </c>
      <c r="C85" s="413" t="s">
        <v>259</v>
      </c>
      <c r="D85" s="475">
        <v>800149923</v>
      </c>
      <c r="E85" s="418" t="s">
        <v>271</v>
      </c>
      <c r="F85" s="418" t="s">
        <v>108</v>
      </c>
      <c r="G85" s="418" t="s">
        <v>286</v>
      </c>
      <c r="H85" s="413" t="s">
        <v>248</v>
      </c>
      <c r="I85" s="413" t="s">
        <v>2550</v>
      </c>
      <c r="J85" s="416" t="s">
        <v>370</v>
      </c>
      <c r="K85" s="458">
        <v>1400118220</v>
      </c>
      <c r="L85" s="476">
        <v>6375744</v>
      </c>
      <c r="M85" s="476"/>
    </row>
    <row r="86" spans="1:13" s="410" customFormat="1" ht="27.6" x14ac:dyDescent="0.25">
      <c r="A86" s="436" t="s">
        <v>80</v>
      </c>
      <c r="B86" s="474">
        <v>1</v>
      </c>
      <c r="C86" s="413" t="s">
        <v>259</v>
      </c>
      <c r="D86" s="475">
        <v>800149923</v>
      </c>
      <c r="E86" s="418" t="s">
        <v>272</v>
      </c>
      <c r="F86" s="418" t="s">
        <v>108</v>
      </c>
      <c r="G86" s="418" t="s">
        <v>286</v>
      </c>
      <c r="H86" s="413" t="s">
        <v>248</v>
      </c>
      <c r="I86" s="413" t="s">
        <v>2550</v>
      </c>
      <c r="J86" s="416" t="s">
        <v>371</v>
      </c>
      <c r="K86" s="458">
        <v>1400118220</v>
      </c>
      <c r="L86" s="476">
        <v>6375744</v>
      </c>
      <c r="M86" s="476"/>
    </row>
    <row r="87" spans="1:13" s="410" customFormat="1" ht="27.6" x14ac:dyDescent="0.25">
      <c r="A87" s="436" t="s">
        <v>80</v>
      </c>
      <c r="B87" s="474">
        <v>1</v>
      </c>
      <c r="C87" s="413" t="s">
        <v>259</v>
      </c>
      <c r="D87" s="475">
        <v>800149923</v>
      </c>
      <c r="E87" s="418" t="s">
        <v>273</v>
      </c>
      <c r="F87" s="418" t="s">
        <v>108</v>
      </c>
      <c r="G87" s="418" t="s">
        <v>286</v>
      </c>
      <c r="H87" s="413" t="s">
        <v>248</v>
      </c>
      <c r="I87" s="413" t="s">
        <v>2550</v>
      </c>
      <c r="J87" s="416" t="s">
        <v>372</v>
      </c>
      <c r="K87" s="458">
        <v>1400118220</v>
      </c>
      <c r="L87" s="476">
        <v>6375744</v>
      </c>
      <c r="M87" s="476"/>
    </row>
    <row r="88" spans="1:13" s="410" customFormat="1" ht="27.6" x14ac:dyDescent="0.25">
      <c r="A88" s="436" t="s">
        <v>80</v>
      </c>
      <c r="B88" s="474">
        <v>1</v>
      </c>
      <c r="C88" s="413" t="s">
        <v>259</v>
      </c>
      <c r="D88" s="475">
        <v>800149923</v>
      </c>
      <c r="E88" s="418" t="s">
        <v>274</v>
      </c>
      <c r="F88" s="418" t="s">
        <v>108</v>
      </c>
      <c r="G88" s="418" t="s">
        <v>286</v>
      </c>
      <c r="H88" s="413" t="s">
        <v>248</v>
      </c>
      <c r="I88" s="413" t="s">
        <v>2550</v>
      </c>
      <c r="J88" s="416" t="s">
        <v>373</v>
      </c>
      <c r="K88" s="458">
        <v>1400118220</v>
      </c>
      <c r="L88" s="476">
        <v>6375744</v>
      </c>
      <c r="M88" s="476"/>
    </row>
    <row r="89" spans="1:13" s="410" customFormat="1" ht="27.6" x14ac:dyDescent="0.25">
      <c r="A89" s="436" t="s">
        <v>80</v>
      </c>
      <c r="B89" s="474">
        <v>1</v>
      </c>
      <c r="C89" s="413" t="s">
        <v>259</v>
      </c>
      <c r="D89" s="475">
        <v>800149923</v>
      </c>
      <c r="E89" s="418" t="s">
        <v>275</v>
      </c>
      <c r="F89" s="418" t="s">
        <v>108</v>
      </c>
      <c r="G89" s="418" t="s">
        <v>286</v>
      </c>
      <c r="H89" s="413" t="s">
        <v>248</v>
      </c>
      <c r="I89" s="413" t="s">
        <v>2550</v>
      </c>
      <c r="J89" s="416" t="s">
        <v>374</v>
      </c>
      <c r="K89" s="458">
        <v>1400118220</v>
      </c>
      <c r="L89" s="476">
        <v>6375744</v>
      </c>
      <c r="M89" s="476"/>
    </row>
    <row r="90" spans="1:13" s="410" customFormat="1" ht="27.6" x14ac:dyDescent="0.25">
      <c r="A90" s="436" t="s">
        <v>80</v>
      </c>
      <c r="B90" s="474">
        <v>1</v>
      </c>
      <c r="C90" s="413" t="s">
        <v>259</v>
      </c>
      <c r="D90" s="475">
        <v>800149923</v>
      </c>
      <c r="E90" s="418" t="s">
        <v>276</v>
      </c>
      <c r="F90" s="418" t="s">
        <v>108</v>
      </c>
      <c r="G90" s="418" t="s">
        <v>286</v>
      </c>
      <c r="H90" s="413" t="s">
        <v>248</v>
      </c>
      <c r="I90" s="413" t="s">
        <v>2550</v>
      </c>
      <c r="J90" s="416" t="s">
        <v>375</v>
      </c>
      <c r="K90" s="458">
        <v>1400118220</v>
      </c>
      <c r="L90" s="476">
        <v>6375744</v>
      </c>
      <c r="M90" s="476"/>
    </row>
    <row r="91" spans="1:13" s="410" customFormat="1" ht="27.6" x14ac:dyDescent="0.25">
      <c r="A91" s="436" t="s">
        <v>80</v>
      </c>
      <c r="B91" s="474">
        <v>1</v>
      </c>
      <c r="C91" s="413" t="s">
        <v>259</v>
      </c>
      <c r="D91" s="475">
        <v>800149923</v>
      </c>
      <c r="E91" s="418" t="s">
        <v>277</v>
      </c>
      <c r="F91" s="418" t="s">
        <v>108</v>
      </c>
      <c r="G91" s="418" t="s">
        <v>286</v>
      </c>
      <c r="H91" s="413" t="s">
        <v>248</v>
      </c>
      <c r="I91" s="413" t="s">
        <v>2550</v>
      </c>
      <c r="J91" s="416" t="s">
        <v>376</v>
      </c>
      <c r="K91" s="458">
        <v>1400118220</v>
      </c>
      <c r="L91" s="476">
        <v>6375744</v>
      </c>
      <c r="M91" s="476"/>
    </row>
    <row r="92" spans="1:13" s="410" customFormat="1" ht="27.6" x14ac:dyDescent="0.25">
      <c r="A92" s="436" t="s">
        <v>80</v>
      </c>
      <c r="B92" s="474">
        <v>1</v>
      </c>
      <c r="C92" s="413" t="s">
        <v>259</v>
      </c>
      <c r="D92" s="475">
        <v>800149923</v>
      </c>
      <c r="E92" s="418" t="s">
        <v>278</v>
      </c>
      <c r="F92" s="418" t="s">
        <v>108</v>
      </c>
      <c r="G92" s="418" t="s">
        <v>286</v>
      </c>
      <c r="H92" s="413" t="s">
        <v>248</v>
      </c>
      <c r="I92" s="413" t="s">
        <v>2550</v>
      </c>
      <c r="J92" s="416" t="s">
        <v>1690</v>
      </c>
      <c r="K92" s="458">
        <v>1400118220</v>
      </c>
      <c r="L92" s="476">
        <v>6375744</v>
      </c>
      <c r="M92" s="476"/>
    </row>
    <row r="93" spans="1:13" s="410" customFormat="1" ht="27.6" x14ac:dyDescent="0.25">
      <c r="A93" s="436" t="s">
        <v>80</v>
      </c>
      <c r="B93" s="474">
        <v>1</v>
      </c>
      <c r="C93" s="413" t="s">
        <v>259</v>
      </c>
      <c r="D93" s="475">
        <v>800149923</v>
      </c>
      <c r="E93" s="418" t="s">
        <v>1842</v>
      </c>
      <c r="F93" s="418" t="s">
        <v>108</v>
      </c>
      <c r="G93" s="418" t="s">
        <v>286</v>
      </c>
      <c r="H93" s="413" t="s">
        <v>248</v>
      </c>
      <c r="I93" s="413" t="s">
        <v>2550</v>
      </c>
      <c r="J93" s="416" t="s">
        <v>1858</v>
      </c>
      <c r="K93" s="458">
        <v>1400118220</v>
      </c>
      <c r="L93" s="476">
        <v>6375744</v>
      </c>
      <c r="M93" s="476"/>
    </row>
    <row r="94" spans="1:13" s="410" customFormat="1" ht="27.6" x14ac:dyDescent="0.25">
      <c r="A94" s="436" t="s">
        <v>80</v>
      </c>
      <c r="B94" s="474">
        <v>1</v>
      </c>
      <c r="C94" s="413" t="s">
        <v>259</v>
      </c>
      <c r="D94" s="475">
        <v>800149923</v>
      </c>
      <c r="E94" s="418" t="s">
        <v>2419</v>
      </c>
      <c r="F94" s="418" t="s">
        <v>108</v>
      </c>
      <c r="G94" s="418" t="s">
        <v>286</v>
      </c>
      <c r="H94" s="413" t="s">
        <v>248</v>
      </c>
      <c r="I94" s="413" t="s">
        <v>2550</v>
      </c>
      <c r="J94" s="416" t="s">
        <v>2425</v>
      </c>
      <c r="K94" s="458">
        <v>1400118220</v>
      </c>
      <c r="L94" s="476">
        <v>6375744</v>
      </c>
      <c r="M94" s="476"/>
    </row>
    <row r="95" spans="1:13" s="410" customFormat="1" ht="27.6" x14ac:dyDescent="0.25">
      <c r="A95" s="436" t="s">
        <v>80</v>
      </c>
      <c r="B95" s="474">
        <v>1</v>
      </c>
      <c r="C95" s="413" t="s">
        <v>259</v>
      </c>
      <c r="D95" s="475">
        <v>800149923</v>
      </c>
      <c r="E95" s="418" t="s">
        <v>2420</v>
      </c>
      <c r="F95" s="418" t="s">
        <v>108</v>
      </c>
      <c r="G95" s="418" t="s">
        <v>286</v>
      </c>
      <c r="H95" s="413" t="s">
        <v>248</v>
      </c>
      <c r="I95" s="413" t="s">
        <v>2550</v>
      </c>
      <c r="J95" s="416" t="s">
        <v>2426</v>
      </c>
      <c r="K95" s="458">
        <v>1400118220</v>
      </c>
      <c r="L95" s="476">
        <v>6375744</v>
      </c>
      <c r="M95" s="476"/>
    </row>
    <row r="96" spans="1:13" s="410" customFormat="1" ht="27.6" x14ac:dyDescent="0.25">
      <c r="A96" s="436" t="s">
        <v>80</v>
      </c>
      <c r="B96" s="474">
        <v>1</v>
      </c>
      <c r="C96" s="413" t="s">
        <v>259</v>
      </c>
      <c r="D96" s="475">
        <v>800149923</v>
      </c>
      <c r="E96" s="418" t="s">
        <v>2421</v>
      </c>
      <c r="F96" s="418" t="s">
        <v>108</v>
      </c>
      <c r="G96" s="418" t="s">
        <v>286</v>
      </c>
      <c r="H96" s="413" t="s">
        <v>248</v>
      </c>
      <c r="I96" s="413" t="s">
        <v>2550</v>
      </c>
      <c r="J96" s="416" t="s">
        <v>2427</v>
      </c>
      <c r="K96" s="458">
        <v>1400118220</v>
      </c>
      <c r="L96" s="476">
        <v>6375744</v>
      </c>
      <c r="M96" s="476"/>
    </row>
    <row r="97" spans="1:13" s="410" customFormat="1" ht="27.6" x14ac:dyDescent="0.25">
      <c r="A97" s="436" t="s">
        <v>80</v>
      </c>
      <c r="B97" s="474">
        <v>1</v>
      </c>
      <c r="C97" s="413" t="s">
        <v>259</v>
      </c>
      <c r="D97" s="475">
        <v>800149923</v>
      </c>
      <c r="E97" s="418" t="s">
        <v>278</v>
      </c>
      <c r="F97" s="418" t="s">
        <v>108</v>
      </c>
      <c r="G97" s="418" t="s">
        <v>286</v>
      </c>
      <c r="H97" s="413" t="s">
        <v>248</v>
      </c>
      <c r="I97" s="413" t="s">
        <v>2550</v>
      </c>
      <c r="J97" s="416" t="s">
        <v>377</v>
      </c>
      <c r="K97" s="458">
        <v>1400118220</v>
      </c>
      <c r="L97" s="476">
        <v>210399532</v>
      </c>
      <c r="M97" s="476"/>
    </row>
    <row r="98" spans="1:13" s="410" customFormat="1" ht="13.8" x14ac:dyDescent="0.25">
      <c r="A98" s="436"/>
      <c r="B98" s="477"/>
      <c r="C98" s="420" t="s">
        <v>2552</v>
      </c>
      <c r="D98" s="478"/>
      <c r="E98" s="479"/>
      <c r="F98" s="479"/>
      <c r="G98" s="479"/>
      <c r="H98" s="480"/>
      <c r="I98" s="480"/>
      <c r="J98" s="481"/>
      <c r="K98" s="482"/>
      <c r="L98" s="483">
        <f>SUBTOTAL(9,L82:L97)</f>
        <v>306035692</v>
      </c>
      <c r="M98" s="483">
        <f>SUBTOTAL(9,M82:M97)</f>
        <v>0</v>
      </c>
    </row>
    <row r="99" spans="1:13" s="410" customFormat="1" ht="14.4" thickBot="1" x14ac:dyDescent="0.3">
      <c r="A99" s="436"/>
      <c r="B99" s="484"/>
      <c r="C99" s="428" t="s">
        <v>1811</v>
      </c>
      <c r="D99" s="485"/>
      <c r="E99" s="433"/>
      <c r="F99" s="433"/>
      <c r="G99" s="433"/>
      <c r="H99" s="428"/>
      <c r="I99" s="428"/>
      <c r="J99" s="431"/>
      <c r="K99" s="486"/>
      <c r="L99" s="487">
        <f>SUBTOTAL(9,L82:L97)</f>
        <v>306035692</v>
      </c>
      <c r="M99" s="487">
        <f>SUBTOTAL(9,M82:M97)</f>
        <v>0</v>
      </c>
    </row>
    <row r="100" spans="1:13" s="400" customFormat="1" ht="62.25" customHeight="1" thickBot="1" x14ac:dyDescent="0.3">
      <c r="A100" s="394" t="s">
        <v>44</v>
      </c>
      <c r="B100" s="395" t="s">
        <v>6</v>
      </c>
      <c r="C100" s="396" t="s">
        <v>7</v>
      </c>
      <c r="D100" s="435" t="s">
        <v>0</v>
      </c>
      <c r="E100" s="397" t="s">
        <v>8</v>
      </c>
      <c r="F100" s="397" t="s">
        <v>9</v>
      </c>
      <c r="G100" s="397" t="s">
        <v>58</v>
      </c>
      <c r="H100" s="397" t="s">
        <v>1</v>
      </c>
      <c r="I100" s="397" t="s">
        <v>60</v>
      </c>
      <c r="J100" s="397" t="s">
        <v>95</v>
      </c>
      <c r="K100" s="395" t="s">
        <v>102</v>
      </c>
      <c r="L100" s="398" t="s">
        <v>3</v>
      </c>
      <c r="M100" s="399" t="s">
        <v>57</v>
      </c>
    </row>
    <row r="101" spans="1:13" s="410" customFormat="1" ht="27.6" x14ac:dyDescent="0.25">
      <c r="A101" s="436" t="s">
        <v>81</v>
      </c>
      <c r="B101" s="437"/>
      <c r="C101" s="488"/>
      <c r="D101" s="489"/>
      <c r="E101" s="441"/>
      <c r="F101" s="490"/>
      <c r="G101" s="491"/>
      <c r="H101" s="492"/>
      <c r="I101" s="492"/>
      <c r="J101" s="443"/>
      <c r="K101" s="443"/>
      <c r="L101" s="493"/>
      <c r="M101" s="494">
        <v>0</v>
      </c>
    </row>
    <row r="102" spans="1:13" s="410" customFormat="1" ht="24" customHeight="1" thickBot="1" x14ac:dyDescent="0.3">
      <c r="A102" s="933" t="s">
        <v>45</v>
      </c>
      <c r="B102" s="934"/>
      <c r="C102" s="934"/>
      <c r="D102" s="934"/>
      <c r="E102" s="934"/>
      <c r="F102" s="934"/>
      <c r="G102" s="934"/>
      <c r="H102" s="934"/>
      <c r="I102" s="934"/>
      <c r="J102" s="934"/>
      <c r="K102" s="495"/>
      <c r="L102" s="496">
        <f>+L101</f>
        <v>0</v>
      </c>
      <c r="M102" s="497"/>
    </row>
    <row r="103" spans="1:13" s="400" customFormat="1" ht="62.25" customHeight="1" thickBot="1" x14ac:dyDescent="0.3">
      <c r="A103" s="394" t="s">
        <v>44</v>
      </c>
      <c r="B103" s="395" t="s">
        <v>6</v>
      </c>
      <c r="C103" s="396" t="s">
        <v>7</v>
      </c>
      <c r="D103" s="435" t="s">
        <v>0</v>
      </c>
      <c r="E103" s="397" t="s">
        <v>8</v>
      </c>
      <c r="F103" s="397" t="s">
        <v>9</v>
      </c>
      <c r="G103" s="397" t="s">
        <v>58</v>
      </c>
      <c r="H103" s="397" t="s">
        <v>1</v>
      </c>
      <c r="I103" s="397" t="s">
        <v>60</v>
      </c>
      <c r="J103" s="397" t="s">
        <v>95</v>
      </c>
      <c r="K103" s="395" t="s">
        <v>102</v>
      </c>
      <c r="L103" s="398" t="s">
        <v>3</v>
      </c>
      <c r="M103" s="399" t="s">
        <v>57</v>
      </c>
    </row>
    <row r="104" spans="1:13" s="410" customFormat="1" ht="35.25" customHeight="1" x14ac:dyDescent="0.25">
      <c r="A104" s="436" t="s">
        <v>61</v>
      </c>
      <c r="B104" s="474">
        <v>1</v>
      </c>
      <c r="C104" s="438" t="s">
        <v>442</v>
      </c>
      <c r="D104" s="498">
        <v>901182261</v>
      </c>
      <c r="E104" s="445" t="s">
        <v>506</v>
      </c>
      <c r="F104" s="445" t="s">
        <v>239</v>
      </c>
      <c r="G104" s="445" t="s">
        <v>569</v>
      </c>
      <c r="H104" s="438" t="s">
        <v>248</v>
      </c>
      <c r="I104" s="438" t="s">
        <v>2551</v>
      </c>
      <c r="J104" s="442" t="s">
        <v>640</v>
      </c>
      <c r="K104" s="443">
        <v>1042</v>
      </c>
      <c r="L104" s="499">
        <v>816000</v>
      </c>
      <c r="M104" s="499"/>
    </row>
    <row r="105" spans="1:13" s="410" customFormat="1" ht="35.25" customHeight="1" x14ac:dyDescent="0.25">
      <c r="A105" s="500" t="s">
        <v>61</v>
      </c>
      <c r="B105" s="474">
        <v>1</v>
      </c>
      <c r="C105" s="413" t="s">
        <v>442</v>
      </c>
      <c r="D105" s="475">
        <v>901182261</v>
      </c>
      <c r="E105" s="418" t="s">
        <v>506</v>
      </c>
      <c r="F105" s="418" t="s">
        <v>239</v>
      </c>
      <c r="G105" s="418" t="s">
        <v>569</v>
      </c>
      <c r="H105" s="413" t="s">
        <v>248</v>
      </c>
      <c r="I105" s="438" t="s">
        <v>2551</v>
      </c>
      <c r="J105" s="416" t="s">
        <v>641</v>
      </c>
      <c r="K105" s="458">
        <v>1058</v>
      </c>
      <c r="L105" s="476">
        <v>89000</v>
      </c>
      <c r="M105" s="476"/>
    </row>
    <row r="106" spans="1:13" s="410" customFormat="1" ht="35.25" customHeight="1" x14ac:dyDescent="0.25">
      <c r="A106" s="500" t="s">
        <v>61</v>
      </c>
      <c r="B106" s="474">
        <v>1</v>
      </c>
      <c r="C106" s="413" t="s">
        <v>442</v>
      </c>
      <c r="D106" s="475">
        <v>901182261</v>
      </c>
      <c r="E106" s="418" t="s">
        <v>506</v>
      </c>
      <c r="F106" s="418" t="s">
        <v>239</v>
      </c>
      <c r="G106" s="418" t="s">
        <v>569</v>
      </c>
      <c r="H106" s="413" t="s">
        <v>248</v>
      </c>
      <c r="I106" s="438" t="s">
        <v>2551</v>
      </c>
      <c r="J106" s="416" t="s">
        <v>642</v>
      </c>
      <c r="K106" s="458">
        <v>1059</v>
      </c>
      <c r="L106" s="476">
        <v>104000</v>
      </c>
      <c r="M106" s="476"/>
    </row>
    <row r="107" spans="1:13" s="410" customFormat="1" ht="35.25" customHeight="1" x14ac:dyDescent="0.25">
      <c r="A107" s="500" t="s">
        <v>61</v>
      </c>
      <c r="B107" s="474">
        <v>1</v>
      </c>
      <c r="C107" s="413" t="s">
        <v>442</v>
      </c>
      <c r="D107" s="475">
        <v>901182261</v>
      </c>
      <c r="E107" s="418" t="s">
        <v>506</v>
      </c>
      <c r="F107" s="418" t="s">
        <v>239</v>
      </c>
      <c r="G107" s="418" t="s">
        <v>569</v>
      </c>
      <c r="H107" s="413" t="s">
        <v>248</v>
      </c>
      <c r="I107" s="438" t="s">
        <v>2551</v>
      </c>
      <c r="J107" s="416" t="s">
        <v>643</v>
      </c>
      <c r="K107" s="458">
        <v>1060</v>
      </c>
      <c r="L107" s="476">
        <v>1490000</v>
      </c>
      <c r="M107" s="476"/>
    </row>
    <row r="108" spans="1:13" s="410" customFormat="1" ht="35.25" customHeight="1" x14ac:dyDescent="0.25">
      <c r="A108" s="500" t="s">
        <v>61</v>
      </c>
      <c r="B108" s="474">
        <v>1</v>
      </c>
      <c r="C108" s="413" t="s">
        <v>442</v>
      </c>
      <c r="D108" s="475">
        <v>901182261</v>
      </c>
      <c r="E108" s="418" t="s">
        <v>506</v>
      </c>
      <c r="F108" s="418" t="s">
        <v>239</v>
      </c>
      <c r="G108" s="418" t="s">
        <v>569</v>
      </c>
      <c r="H108" s="413" t="s">
        <v>248</v>
      </c>
      <c r="I108" s="438" t="s">
        <v>2551</v>
      </c>
      <c r="J108" s="416" t="s">
        <v>644</v>
      </c>
      <c r="K108" s="458">
        <v>1061</v>
      </c>
      <c r="L108" s="476">
        <v>1525000</v>
      </c>
      <c r="M108" s="476"/>
    </row>
    <row r="109" spans="1:13" s="410" customFormat="1" ht="35.25" customHeight="1" x14ac:dyDescent="0.25">
      <c r="A109" s="500" t="s">
        <v>51</v>
      </c>
      <c r="B109" s="474">
        <v>1</v>
      </c>
      <c r="C109" s="501" t="s">
        <v>442</v>
      </c>
      <c r="D109" s="502">
        <v>901182261</v>
      </c>
      <c r="E109" s="503" t="s">
        <v>506</v>
      </c>
      <c r="F109" s="501" t="s">
        <v>239</v>
      </c>
      <c r="G109" s="501" t="s">
        <v>569</v>
      </c>
      <c r="H109" s="413" t="s">
        <v>248</v>
      </c>
      <c r="I109" s="438" t="s">
        <v>2551</v>
      </c>
      <c r="J109" s="416" t="s">
        <v>645</v>
      </c>
      <c r="K109" s="458">
        <v>1082</v>
      </c>
      <c r="L109" s="476">
        <v>780000</v>
      </c>
      <c r="M109" s="476"/>
    </row>
    <row r="110" spans="1:13" s="410" customFormat="1" ht="35.25" customHeight="1" x14ac:dyDescent="0.25">
      <c r="A110" s="500" t="s">
        <v>51</v>
      </c>
      <c r="B110" s="474">
        <v>1</v>
      </c>
      <c r="C110" s="504" t="s">
        <v>442</v>
      </c>
      <c r="D110" s="505">
        <v>901182261</v>
      </c>
      <c r="E110" s="506" t="s">
        <v>506</v>
      </c>
      <c r="F110" s="504" t="s">
        <v>239</v>
      </c>
      <c r="G110" s="504" t="s">
        <v>569</v>
      </c>
      <c r="H110" s="438" t="s">
        <v>248</v>
      </c>
      <c r="I110" s="438" t="s">
        <v>2551</v>
      </c>
      <c r="J110" s="442" t="s">
        <v>646</v>
      </c>
      <c r="K110" s="443">
        <v>1108</v>
      </c>
      <c r="L110" s="499">
        <v>1090000</v>
      </c>
      <c r="M110" s="499"/>
    </row>
    <row r="111" spans="1:13" s="410" customFormat="1" ht="35.25" customHeight="1" x14ac:dyDescent="0.25">
      <c r="A111" s="500" t="s">
        <v>51</v>
      </c>
      <c r="B111" s="474">
        <v>1</v>
      </c>
      <c r="C111" s="501" t="s">
        <v>442</v>
      </c>
      <c r="D111" s="502">
        <v>901182261</v>
      </c>
      <c r="E111" s="503" t="s">
        <v>506</v>
      </c>
      <c r="F111" s="501" t="s">
        <v>239</v>
      </c>
      <c r="G111" s="501" t="s">
        <v>569</v>
      </c>
      <c r="H111" s="413" t="s">
        <v>248</v>
      </c>
      <c r="I111" s="438" t="s">
        <v>2551</v>
      </c>
      <c r="J111" s="416" t="s">
        <v>647</v>
      </c>
      <c r="K111" s="458">
        <v>1109</v>
      </c>
      <c r="L111" s="476">
        <v>1410000</v>
      </c>
      <c r="M111" s="476"/>
    </row>
    <row r="112" spans="1:13" s="410" customFormat="1" ht="35.25" customHeight="1" x14ac:dyDescent="0.25">
      <c r="A112" s="500" t="s">
        <v>51</v>
      </c>
      <c r="B112" s="474">
        <v>1</v>
      </c>
      <c r="C112" s="501" t="s">
        <v>442</v>
      </c>
      <c r="D112" s="502">
        <v>901182261</v>
      </c>
      <c r="E112" s="503" t="s">
        <v>506</v>
      </c>
      <c r="F112" s="501" t="s">
        <v>239</v>
      </c>
      <c r="G112" s="501" t="s">
        <v>569</v>
      </c>
      <c r="H112" s="413" t="s">
        <v>248</v>
      </c>
      <c r="I112" s="438" t="s">
        <v>2551</v>
      </c>
      <c r="J112" s="416" t="s">
        <v>648</v>
      </c>
      <c r="K112" s="458">
        <v>1133</v>
      </c>
      <c r="L112" s="476">
        <v>1345000</v>
      </c>
      <c r="M112" s="476"/>
    </row>
    <row r="113" spans="1:13" s="410" customFormat="1" ht="35.25" customHeight="1" x14ac:dyDescent="0.25">
      <c r="A113" s="500" t="s">
        <v>51</v>
      </c>
      <c r="B113" s="474">
        <v>1</v>
      </c>
      <c r="C113" s="501" t="s">
        <v>442</v>
      </c>
      <c r="D113" s="502">
        <v>901182261</v>
      </c>
      <c r="E113" s="503" t="s">
        <v>506</v>
      </c>
      <c r="F113" s="501" t="s">
        <v>239</v>
      </c>
      <c r="G113" s="501" t="s">
        <v>569</v>
      </c>
      <c r="H113" s="413" t="s">
        <v>248</v>
      </c>
      <c r="I113" s="438" t="s">
        <v>2551</v>
      </c>
      <c r="J113" s="416" t="s">
        <v>649</v>
      </c>
      <c r="K113" s="458">
        <v>1134</v>
      </c>
      <c r="L113" s="476">
        <v>1405000</v>
      </c>
      <c r="M113" s="476"/>
    </row>
    <row r="114" spans="1:13" s="410" customFormat="1" ht="35.25" customHeight="1" x14ac:dyDescent="0.25">
      <c r="A114" s="500" t="s">
        <v>51</v>
      </c>
      <c r="B114" s="474">
        <v>1</v>
      </c>
      <c r="C114" s="501" t="s">
        <v>442</v>
      </c>
      <c r="D114" s="502">
        <v>901182261</v>
      </c>
      <c r="E114" s="503" t="s">
        <v>506</v>
      </c>
      <c r="F114" s="501" t="s">
        <v>239</v>
      </c>
      <c r="G114" s="501" t="s">
        <v>569</v>
      </c>
      <c r="H114" s="413" t="s">
        <v>248</v>
      </c>
      <c r="I114" s="438" t="s">
        <v>2551</v>
      </c>
      <c r="J114" s="416" t="s">
        <v>650</v>
      </c>
      <c r="K114" s="458">
        <v>1135</v>
      </c>
      <c r="L114" s="476">
        <v>250000</v>
      </c>
      <c r="M114" s="476"/>
    </row>
    <row r="115" spans="1:13" s="410" customFormat="1" ht="35.25" customHeight="1" x14ac:dyDescent="0.25">
      <c r="A115" s="500" t="s">
        <v>51</v>
      </c>
      <c r="B115" s="474">
        <v>1</v>
      </c>
      <c r="C115" s="413" t="s">
        <v>442</v>
      </c>
      <c r="D115" s="475">
        <v>901182261</v>
      </c>
      <c r="E115" s="418" t="s">
        <v>506</v>
      </c>
      <c r="F115" s="418" t="s">
        <v>239</v>
      </c>
      <c r="G115" s="418" t="s">
        <v>569</v>
      </c>
      <c r="H115" s="413" t="s">
        <v>248</v>
      </c>
      <c r="I115" s="438" t="s">
        <v>2551</v>
      </c>
      <c r="J115" s="416" t="s">
        <v>651</v>
      </c>
      <c r="K115" s="458">
        <v>1136</v>
      </c>
      <c r="L115" s="476">
        <v>250000</v>
      </c>
      <c r="M115" s="476"/>
    </row>
    <row r="116" spans="1:13" s="410" customFormat="1" ht="35.25" customHeight="1" x14ac:dyDescent="0.25">
      <c r="A116" s="500" t="s">
        <v>51</v>
      </c>
      <c r="B116" s="474">
        <v>1</v>
      </c>
      <c r="C116" s="413" t="s">
        <v>442</v>
      </c>
      <c r="D116" s="475">
        <v>901182261</v>
      </c>
      <c r="E116" s="418" t="s">
        <v>506</v>
      </c>
      <c r="F116" s="418" t="s">
        <v>239</v>
      </c>
      <c r="G116" s="418" t="s">
        <v>569</v>
      </c>
      <c r="H116" s="413" t="s">
        <v>248</v>
      </c>
      <c r="I116" s="438" t="s">
        <v>2551</v>
      </c>
      <c r="J116" s="416" t="s">
        <v>652</v>
      </c>
      <c r="K116" s="458">
        <v>1137</v>
      </c>
      <c r="L116" s="476">
        <v>2710000</v>
      </c>
      <c r="M116" s="476"/>
    </row>
    <row r="117" spans="1:13" s="410" customFormat="1" ht="35.25" customHeight="1" x14ac:dyDescent="0.25">
      <c r="A117" s="500" t="s">
        <v>51</v>
      </c>
      <c r="B117" s="474">
        <v>1</v>
      </c>
      <c r="C117" s="413" t="s">
        <v>442</v>
      </c>
      <c r="D117" s="475">
        <v>901182261</v>
      </c>
      <c r="E117" s="418" t="s">
        <v>506</v>
      </c>
      <c r="F117" s="418" t="s">
        <v>239</v>
      </c>
      <c r="G117" s="418" t="s">
        <v>569</v>
      </c>
      <c r="H117" s="413" t="s">
        <v>248</v>
      </c>
      <c r="I117" s="438" t="s">
        <v>2551</v>
      </c>
      <c r="J117" s="416" t="s">
        <v>653</v>
      </c>
      <c r="K117" s="458">
        <v>1199</v>
      </c>
      <c r="L117" s="476">
        <v>250000</v>
      </c>
      <c r="M117" s="476"/>
    </row>
    <row r="118" spans="1:13" s="410" customFormat="1" ht="35.25" customHeight="1" x14ac:dyDescent="0.25">
      <c r="A118" s="500" t="s">
        <v>51</v>
      </c>
      <c r="B118" s="474">
        <v>1</v>
      </c>
      <c r="C118" s="413" t="s">
        <v>442</v>
      </c>
      <c r="D118" s="475">
        <v>901182261</v>
      </c>
      <c r="E118" s="418" t="s">
        <v>506</v>
      </c>
      <c r="F118" s="418" t="s">
        <v>239</v>
      </c>
      <c r="G118" s="418" t="s">
        <v>569</v>
      </c>
      <c r="H118" s="413" t="s">
        <v>248</v>
      </c>
      <c r="I118" s="438" t="s">
        <v>2551</v>
      </c>
      <c r="J118" s="416" t="s">
        <v>654</v>
      </c>
      <c r="K118" s="458">
        <v>1200</v>
      </c>
      <c r="L118" s="476">
        <v>250000</v>
      </c>
      <c r="M118" s="476"/>
    </row>
    <row r="119" spans="1:13" s="410" customFormat="1" ht="35.25" customHeight="1" x14ac:dyDescent="0.25">
      <c r="A119" s="500" t="s">
        <v>51</v>
      </c>
      <c r="B119" s="474">
        <v>1</v>
      </c>
      <c r="C119" s="438" t="s">
        <v>442</v>
      </c>
      <c r="D119" s="498">
        <v>901182261</v>
      </c>
      <c r="E119" s="445" t="s">
        <v>506</v>
      </c>
      <c r="F119" s="445" t="s">
        <v>239</v>
      </c>
      <c r="G119" s="445" t="s">
        <v>569</v>
      </c>
      <c r="H119" s="438" t="s">
        <v>248</v>
      </c>
      <c r="I119" s="438" t="s">
        <v>2551</v>
      </c>
      <c r="J119" s="442" t="s">
        <v>655</v>
      </c>
      <c r="K119" s="443">
        <v>1201</v>
      </c>
      <c r="L119" s="499">
        <v>1490000</v>
      </c>
      <c r="M119" s="499"/>
    </row>
    <row r="120" spans="1:13" s="410" customFormat="1" ht="35.25" customHeight="1" x14ac:dyDescent="0.25">
      <c r="A120" s="500" t="s">
        <v>51</v>
      </c>
      <c r="B120" s="474">
        <v>1</v>
      </c>
      <c r="C120" s="413" t="s">
        <v>442</v>
      </c>
      <c r="D120" s="475">
        <v>901182261</v>
      </c>
      <c r="E120" s="418" t="s">
        <v>506</v>
      </c>
      <c r="F120" s="418" t="s">
        <v>239</v>
      </c>
      <c r="G120" s="418" t="s">
        <v>569</v>
      </c>
      <c r="H120" s="413" t="s">
        <v>248</v>
      </c>
      <c r="I120" s="438" t="s">
        <v>2551</v>
      </c>
      <c r="J120" s="416" t="s">
        <v>656</v>
      </c>
      <c r="K120" s="458">
        <v>1205</v>
      </c>
      <c r="L120" s="476">
        <v>2760000</v>
      </c>
      <c r="M120" s="476"/>
    </row>
    <row r="121" spans="1:13" s="410" customFormat="1" ht="35.25" customHeight="1" x14ac:dyDescent="0.25">
      <c r="A121" s="500" t="s">
        <v>51</v>
      </c>
      <c r="B121" s="474">
        <v>1</v>
      </c>
      <c r="C121" s="413" t="s">
        <v>442</v>
      </c>
      <c r="D121" s="475">
        <v>901182261</v>
      </c>
      <c r="E121" s="418" t="s">
        <v>506</v>
      </c>
      <c r="F121" s="458" t="s">
        <v>239</v>
      </c>
      <c r="G121" s="507" t="s">
        <v>569</v>
      </c>
      <c r="H121" s="501" t="s">
        <v>248</v>
      </c>
      <c r="I121" s="438" t="s">
        <v>2551</v>
      </c>
      <c r="J121" s="416" t="s">
        <v>657</v>
      </c>
      <c r="K121" s="458">
        <v>1212</v>
      </c>
      <c r="L121" s="476">
        <v>1690000</v>
      </c>
      <c r="M121" s="476"/>
    </row>
    <row r="122" spans="1:13" s="410" customFormat="1" ht="35.25" customHeight="1" x14ac:dyDescent="0.25">
      <c r="A122" s="500" t="s">
        <v>51</v>
      </c>
      <c r="B122" s="474">
        <v>1</v>
      </c>
      <c r="C122" s="413" t="s">
        <v>442</v>
      </c>
      <c r="D122" s="475">
        <v>901182261</v>
      </c>
      <c r="E122" s="418" t="s">
        <v>506</v>
      </c>
      <c r="F122" s="418" t="s">
        <v>239</v>
      </c>
      <c r="G122" s="418" t="s">
        <v>569</v>
      </c>
      <c r="H122" s="413" t="s">
        <v>248</v>
      </c>
      <c r="I122" s="438" t="s">
        <v>2551</v>
      </c>
      <c r="J122" s="416" t="s">
        <v>658</v>
      </c>
      <c r="K122" s="458">
        <v>1252</v>
      </c>
      <c r="L122" s="476">
        <v>33000</v>
      </c>
      <c r="M122" s="476"/>
    </row>
    <row r="123" spans="1:13" s="410" customFormat="1" ht="35.25" customHeight="1" x14ac:dyDescent="0.25">
      <c r="A123" s="500" t="s">
        <v>51</v>
      </c>
      <c r="B123" s="474">
        <v>1</v>
      </c>
      <c r="C123" s="413" t="s">
        <v>442</v>
      </c>
      <c r="D123" s="475">
        <v>901182261</v>
      </c>
      <c r="E123" s="418" t="s">
        <v>506</v>
      </c>
      <c r="F123" s="418" t="s">
        <v>239</v>
      </c>
      <c r="G123" s="418" t="s">
        <v>569</v>
      </c>
      <c r="H123" s="413" t="s">
        <v>248</v>
      </c>
      <c r="I123" s="438" t="s">
        <v>2551</v>
      </c>
      <c r="J123" s="416" t="s">
        <v>659</v>
      </c>
      <c r="K123" s="458">
        <v>1299</v>
      </c>
      <c r="L123" s="476">
        <v>1310000</v>
      </c>
      <c r="M123" s="476"/>
    </row>
    <row r="124" spans="1:13" s="410" customFormat="1" ht="35.25" customHeight="1" x14ac:dyDescent="0.25">
      <c r="A124" s="500" t="s">
        <v>51</v>
      </c>
      <c r="B124" s="474">
        <v>1</v>
      </c>
      <c r="C124" s="413" t="s">
        <v>442</v>
      </c>
      <c r="D124" s="475">
        <v>901182261</v>
      </c>
      <c r="E124" s="418" t="s">
        <v>506</v>
      </c>
      <c r="F124" s="418" t="s">
        <v>239</v>
      </c>
      <c r="G124" s="418" t="s">
        <v>569</v>
      </c>
      <c r="H124" s="413" t="s">
        <v>248</v>
      </c>
      <c r="I124" s="438" t="s">
        <v>2551</v>
      </c>
      <c r="J124" s="416" t="s">
        <v>660</v>
      </c>
      <c r="K124" s="458">
        <v>1354</v>
      </c>
      <c r="L124" s="476">
        <v>690000</v>
      </c>
      <c r="M124" s="476"/>
    </row>
    <row r="125" spans="1:13" s="410" customFormat="1" ht="35.25" customHeight="1" x14ac:dyDescent="0.25">
      <c r="A125" s="500" t="s">
        <v>51</v>
      </c>
      <c r="B125" s="474">
        <v>1</v>
      </c>
      <c r="C125" s="438" t="s">
        <v>442</v>
      </c>
      <c r="D125" s="498">
        <v>901182261</v>
      </c>
      <c r="E125" s="445" t="s">
        <v>506</v>
      </c>
      <c r="F125" s="445" t="s">
        <v>239</v>
      </c>
      <c r="G125" s="445" t="s">
        <v>569</v>
      </c>
      <c r="H125" s="438" t="s">
        <v>248</v>
      </c>
      <c r="I125" s="438" t="s">
        <v>2551</v>
      </c>
      <c r="J125" s="442" t="s">
        <v>661</v>
      </c>
      <c r="K125" s="443">
        <v>1368</v>
      </c>
      <c r="L125" s="499">
        <v>180000</v>
      </c>
      <c r="M125" s="499"/>
    </row>
    <row r="126" spans="1:13" s="410" customFormat="1" ht="35.25" customHeight="1" x14ac:dyDescent="0.25">
      <c r="A126" s="500" t="s">
        <v>51</v>
      </c>
      <c r="B126" s="474">
        <v>1</v>
      </c>
      <c r="C126" s="413" t="s">
        <v>442</v>
      </c>
      <c r="D126" s="475">
        <v>901182261</v>
      </c>
      <c r="E126" s="418" t="s">
        <v>506</v>
      </c>
      <c r="F126" s="418" t="s">
        <v>239</v>
      </c>
      <c r="G126" s="418" t="s">
        <v>569</v>
      </c>
      <c r="H126" s="413" t="s">
        <v>248</v>
      </c>
      <c r="I126" s="438" t="s">
        <v>2551</v>
      </c>
      <c r="J126" s="416" t="s">
        <v>662</v>
      </c>
      <c r="K126" s="458">
        <v>1638</v>
      </c>
      <c r="L126" s="476">
        <v>2440000</v>
      </c>
      <c r="M126" s="476"/>
    </row>
    <row r="127" spans="1:13" s="410" customFormat="1" ht="35.25" customHeight="1" x14ac:dyDescent="0.25">
      <c r="A127" s="500" t="s">
        <v>51</v>
      </c>
      <c r="B127" s="474">
        <v>1</v>
      </c>
      <c r="C127" s="413" t="s">
        <v>442</v>
      </c>
      <c r="D127" s="475">
        <v>901182261</v>
      </c>
      <c r="E127" s="418" t="s">
        <v>506</v>
      </c>
      <c r="F127" s="418" t="s">
        <v>239</v>
      </c>
      <c r="G127" s="418" t="s">
        <v>569</v>
      </c>
      <c r="H127" s="413" t="s">
        <v>248</v>
      </c>
      <c r="I127" s="438" t="s">
        <v>2551</v>
      </c>
      <c r="J127" s="416" t="s">
        <v>663</v>
      </c>
      <c r="K127" s="458">
        <v>1639</v>
      </c>
      <c r="L127" s="476">
        <v>720000</v>
      </c>
      <c r="M127" s="476"/>
    </row>
    <row r="128" spans="1:13" s="410" customFormat="1" ht="35.25" customHeight="1" x14ac:dyDescent="0.25">
      <c r="A128" s="500" t="s">
        <v>51</v>
      </c>
      <c r="B128" s="474">
        <v>1</v>
      </c>
      <c r="C128" s="413" t="s">
        <v>442</v>
      </c>
      <c r="D128" s="475">
        <v>901182261</v>
      </c>
      <c r="E128" s="418" t="s">
        <v>506</v>
      </c>
      <c r="F128" s="418" t="s">
        <v>239</v>
      </c>
      <c r="G128" s="418" t="s">
        <v>569</v>
      </c>
      <c r="H128" s="413" t="s">
        <v>248</v>
      </c>
      <c r="I128" s="438" t="s">
        <v>2551</v>
      </c>
      <c r="J128" s="416" t="s">
        <v>664</v>
      </c>
      <c r="K128" s="458">
        <v>1672</v>
      </c>
      <c r="L128" s="476">
        <v>2440000</v>
      </c>
      <c r="M128" s="476"/>
    </row>
    <row r="129" spans="1:13" s="410" customFormat="1" ht="35.25" customHeight="1" x14ac:dyDescent="0.25">
      <c r="A129" s="500" t="s">
        <v>51</v>
      </c>
      <c r="B129" s="474">
        <v>1</v>
      </c>
      <c r="C129" s="413" t="s">
        <v>442</v>
      </c>
      <c r="D129" s="475">
        <v>901182261</v>
      </c>
      <c r="E129" s="418" t="s">
        <v>506</v>
      </c>
      <c r="F129" s="418" t="s">
        <v>239</v>
      </c>
      <c r="G129" s="418" t="s">
        <v>569</v>
      </c>
      <c r="H129" s="413" t="s">
        <v>248</v>
      </c>
      <c r="I129" s="438" t="s">
        <v>2551</v>
      </c>
      <c r="J129" s="416" t="s">
        <v>665</v>
      </c>
      <c r="K129" s="458">
        <v>574</v>
      </c>
      <c r="L129" s="476">
        <v>839000</v>
      </c>
      <c r="M129" s="476"/>
    </row>
    <row r="130" spans="1:13" s="410" customFormat="1" ht="35.25" customHeight="1" x14ac:dyDescent="0.25">
      <c r="A130" s="500" t="s">
        <v>51</v>
      </c>
      <c r="B130" s="474">
        <v>1</v>
      </c>
      <c r="C130" s="413" t="s">
        <v>442</v>
      </c>
      <c r="D130" s="475">
        <v>901182261</v>
      </c>
      <c r="E130" s="418" t="s">
        <v>506</v>
      </c>
      <c r="F130" s="418" t="s">
        <v>239</v>
      </c>
      <c r="G130" s="418" t="s">
        <v>569</v>
      </c>
      <c r="H130" s="413" t="s">
        <v>248</v>
      </c>
      <c r="I130" s="438" t="s">
        <v>2551</v>
      </c>
      <c r="J130" s="416" t="s">
        <v>666</v>
      </c>
      <c r="K130" s="458">
        <v>575</v>
      </c>
      <c r="L130" s="476">
        <v>1452000</v>
      </c>
      <c r="M130" s="476"/>
    </row>
    <row r="131" spans="1:13" s="410" customFormat="1" ht="35.25" customHeight="1" x14ac:dyDescent="0.25">
      <c r="A131" s="500" t="s">
        <v>51</v>
      </c>
      <c r="B131" s="474">
        <v>1</v>
      </c>
      <c r="C131" s="413" t="s">
        <v>442</v>
      </c>
      <c r="D131" s="475">
        <v>901182261</v>
      </c>
      <c r="E131" s="418" t="s">
        <v>506</v>
      </c>
      <c r="F131" s="418" t="s">
        <v>239</v>
      </c>
      <c r="G131" s="418" t="s">
        <v>569</v>
      </c>
      <c r="H131" s="413" t="s">
        <v>248</v>
      </c>
      <c r="I131" s="438" t="s">
        <v>2551</v>
      </c>
      <c r="J131" s="416" t="s">
        <v>667</v>
      </c>
      <c r="K131" s="458">
        <v>584</v>
      </c>
      <c r="L131" s="476">
        <v>136000</v>
      </c>
      <c r="M131" s="476"/>
    </row>
    <row r="132" spans="1:13" s="410" customFormat="1" ht="35.25" customHeight="1" x14ac:dyDescent="0.25">
      <c r="A132" s="500" t="s">
        <v>51</v>
      </c>
      <c r="B132" s="474">
        <v>1</v>
      </c>
      <c r="C132" s="413" t="s">
        <v>442</v>
      </c>
      <c r="D132" s="475">
        <v>901182261</v>
      </c>
      <c r="E132" s="418" t="s">
        <v>506</v>
      </c>
      <c r="F132" s="418" t="s">
        <v>239</v>
      </c>
      <c r="G132" s="418" t="s">
        <v>569</v>
      </c>
      <c r="H132" s="413" t="s">
        <v>248</v>
      </c>
      <c r="I132" s="438" t="s">
        <v>2551</v>
      </c>
      <c r="J132" s="416" t="s">
        <v>668</v>
      </c>
      <c r="K132" s="458">
        <v>585</v>
      </c>
      <c r="L132" s="476">
        <v>170000</v>
      </c>
      <c r="M132" s="476"/>
    </row>
    <row r="133" spans="1:13" s="410" customFormat="1" ht="35.25" customHeight="1" x14ac:dyDescent="0.25">
      <c r="A133" s="500" t="s">
        <v>51</v>
      </c>
      <c r="B133" s="474">
        <v>1</v>
      </c>
      <c r="C133" s="438" t="s">
        <v>442</v>
      </c>
      <c r="D133" s="498">
        <v>901182261</v>
      </c>
      <c r="E133" s="445" t="s">
        <v>506</v>
      </c>
      <c r="F133" s="445" t="s">
        <v>239</v>
      </c>
      <c r="G133" s="445" t="s">
        <v>569</v>
      </c>
      <c r="H133" s="438" t="s">
        <v>248</v>
      </c>
      <c r="I133" s="438" t="s">
        <v>2551</v>
      </c>
      <c r="J133" s="442" t="s">
        <v>669</v>
      </c>
      <c r="K133" s="443">
        <v>598</v>
      </c>
      <c r="L133" s="499">
        <v>250000</v>
      </c>
      <c r="M133" s="499"/>
    </row>
    <row r="134" spans="1:13" s="410" customFormat="1" ht="35.25" customHeight="1" x14ac:dyDescent="0.25">
      <c r="A134" s="500" t="s">
        <v>51</v>
      </c>
      <c r="B134" s="474">
        <v>1</v>
      </c>
      <c r="C134" s="413" t="s">
        <v>442</v>
      </c>
      <c r="D134" s="475">
        <v>901182261</v>
      </c>
      <c r="E134" s="418" t="s">
        <v>506</v>
      </c>
      <c r="F134" s="418" t="s">
        <v>239</v>
      </c>
      <c r="G134" s="418" t="s">
        <v>569</v>
      </c>
      <c r="H134" s="413" t="s">
        <v>248</v>
      </c>
      <c r="I134" s="438" t="s">
        <v>2551</v>
      </c>
      <c r="J134" s="416" t="s">
        <v>670</v>
      </c>
      <c r="K134" s="458">
        <v>599</v>
      </c>
      <c r="L134" s="476">
        <v>1307000</v>
      </c>
      <c r="M134" s="476"/>
    </row>
    <row r="135" spans="1:13" s="410" customFormat="1" ht="35.25" customHeight="1" x14ac:dyDescent="0.25">
      <c r="A135" s="500" t="s">
        <v>51</v>
      </c>
      <c r="B135" s="474">
        <v>1</v>
      </c>
      <c r="C135" s="438" t="s">
        <v>442</v>
      </c>
      <c r="D135" s="498">
        <v>901182261</v>
      </c>
      <c r="E135" s="445" t="s">
        <v>506</v>
      </c>
      <c r="F135" s="445" t="s">
        <v>239</v>
      </c>
      <c r="G135" s="445" t="s">
        <v>569</v>
      </c>
      <c r="H135" s="438" t="s">
        <v>248</v>
      </c>
      <c r="I135" s="438" t="s">
        <v>2551</v>
      </c>
      <c r="J135" s="442" t="s">
        <v>671</v>
      </c>
      <c r="K135" s="443">
        <v>610</v>
      </c>
      <c r="L135" s="499">
        <v>118000</v>
      </c>
      <c r="M135" s="499"/>
    </row>
    <row r="136" spans="1:13" s="410" customFormat="1" ht="35.25" customHeight="1" x14ac:dyDescent="0.25">
      <c r="A136" s="500" t="s">
        <v>51</v>
      </c>
      <c r="B136" s="474">
        <v>1</v>
      </c>
      <c r="C136" s="413" t="s">
        <v>442</v>
      </c>
      <c r="D136" s="475">
        <v>901182261</v>
      </c>
      <c r="E136" s="418" t="s">
        <v>506</v>
      </c>
      <c r="F136" s="418" t="s">
        <v>239</v>
      </c>
      <c r="G136" s="418" t="s">
        <v>569</v>
      </c>
      <c r="H136" s="413" t="s">
        <v>248</v>
      </c>
      <c r="I136" s="438" t="s">
        <v>2551</v>
      </c>
      <c r="J136" s="416" t="s">
        <v>672</v>
      </c>
      <c r="K136" s="458">
        <v>611</v>
      </c>
      <c r="L136" s="476">
        <v>180000</v>
      </c>
      <c r="M136" s="476"/>
    </row>
    <row r="137" spans="1:13" s="410" customFormat="1" ht="35.25" customHeight="1" x14ac:dyDescent="0.25">
      <c r="A137" s="500" t="s">
        <v>51</v>
      </c>
      <c r="B137" s="474">
        <v>1</v>
      </c>
      <c r="C137" s="413" t="s">
        <v>442</v>
      </c>
      <c r="D137" s="475">
        <v>901182261</v>
      </c>
      <c r="E137" s="418" t="s">
        <v>506</v>
      </c>
      <c r="F137" s="418" t="s">
        <v>239</v>
      </c>
      <c r="G137" s="418" t="s">
        <v>569</v>
      </c>
      <c r="H137" s="413" t="s">
        <v>248</v>
      </c>
      <c r="I137" s="438" t="s">
        <v>2551</v>
      </c>
      <c r="J137" s="416" t="s">
        <v>673</v>
      </c>
      <c r="K137" s="458">
        <v>632</v>
      </c>
      <c r="L137" s="476">
        <v>228000</v>
      </c>
      <c r="M137" s="476"/>
    </row>
    <row r="138" spans="1:13" s="410" customFormat="1" ht="35.25" customHeight="1" x14ac:dyDescent="0.25">
      <c r="A138" s="500" t="s">
        <v>51</v>
      </c>
      <c r="B138" s="474">
        <v>1</v>
      </c>
      <c r="C138" s="413" t="s">
        <v>442</v>
      </c>
      <c r="D138" s="475">
        <v>901182261</v>
      </c>
      <c r="E138" s="418" t="s">
        <v>506</v>
      </c>
      <c r="F138" s="418" t="s">
        <v>239</v>
      </c>
      <c r="G138" s="418" t="s">
        <v>569</v>
      </c>
      <c r="H138" s="413" t="s">
        <v>248</v>
      </c>
      <c r="I138" s="438" t="s">
        <v>2551</v>
      </c>
      <c r="J138" s="416" t="s">
        <v>674</v>
      </c>
      <c r="K138" s="458">
        <v>633</v>
      </c>
      <c r="L138" s="476">
        <v>164000</v>
      </c>
      <c r="M138" s="476"/>
    </row>
    <row r="139" spans="1:13" s="410" customFormat="1" ht="35.25" customHeight="1" x14ac:dyDescent="0.25">
      <c r="A139" s="500" t="s">
        <v>51</v>
      </c>
      <c r="B139" s="474">
        <v>1</v>
      </c>
      <c r="C139" s="413" t="s">
        <v>442</v>
      </c>
      <c r="D139" s="475">
        <v>901182261</v>
      </c>
      <c r="E139" s="508" t="s">
        <v>506</v>
      </c>
      <c r="F139" s="418" t="s">
        <v>239</v>
      </c>
      <c r="G139" s="418" t="s">
        <v>569</v>
      </c>
      <c r="H139" s="413" t="s">
        <v>248</v>
      </c>
      <c r="I139" s="438" t="s">
        <v>2551</v>
      </c>
      <c r="J139" s="416" t="s">
        <v>675</v>
      </c>
      <c r="K139" s="458">
        <v>634</v>
      </c>
      <c r="L139" s="476">
        <v>208000</v>
      </c>
      <c r="M139" s="476"/>
    </row>
    <row r="140" spans="1:13" s="410" customFormat="1" ht="35.25" customHeight="1" x14ac:dyDescent="0.25">
      <c r="A140" s="500" t="s">
        <v>51</v>
      </c>
      <c r="B140" s="474">
        <v>1</v>
      </c>
      <c r="C140" s="438" t="s">
        <v>442</v>
      </c>
      <c r="D140" s="498">
        <v>901182261</v>
      </c>
      <c r="E140" s="509" t="s">
        <v>506</v>
      </c>
      <c r="F140" s="445" t="s">
        <v>239</v>
      </c>
      <c r="G140" s="445" t="s">
        <v>569</v>
      </c>
      <c r="H140" s="438" t="s">
        <v>248</v>
      </c>
      <c r="I140" s="438" t="s">
        <v>2551</v>
      </c>
      <c r="J140" s="442" t="s">
        <v>676</v>
      </c>
      <c r="K140" s="443">
        <v>656</v>
      </c>
      <c r="L140" s="499">
        <v>813000</v>
      </c>
      <c r="M140" s="499"/>
    </row>
    <row r="141" spans="1:13" s="410" customFormat="1" ht="35.25" customHeight="1" x14ac:dyDescent="0.25">
      <c r="A141" s="500" t="s">
        <v>51</v>
      </c>
      <c r="B141" s="474">
        <v>1</v>
      </c>
      <c r="C141" s="413" t="s">
        <v>442</v>
      </c>
      <c r="D141" s="475">
        <v>901182261</v>
      </c>
      <c r="E141" s="508" t="s">
        <v>506</v>
      </c>
      <c r="F141" s="418" t="s">
        <v>239</v>
      </c>
      <c r="G141" s="418" t="s">
        <v>569</v>
      </c>
      <c r="H141" s="413" t="s">
        <v>248</v>
      </c>
      <c r="I141" s="438" t="s">
        <v>2551</v>
      </c>
      <c r="J141" s="416" t="s">
        <v>677</v>
      </c>
      <c r="K141" s="458">
        <v>677</v>
      </c>
      <c r="L141" s="476">
        <v>814000</v>
      </c>
      <c r="M141" s="476"/>
    </row>
    <row r="142" spans="1:13" s="410" customFormat="1" ht="35.25" customHeight="1" x14ac:dyDescent="0.25">
      <c r="A142" s="500" t="s">
        <v>51</v>
      </c>
      <c r="B142" s="474">
        <v>1</v>
      </c>
      <c r="C142" s="413" t="s">
        <v>442</v>
      </c>
      <c r="D142" s="475">
        <v>901182261</v>
      </c>
      <c r="E142" s="508" t="s">
        <v>506</v>
      </c>
      <c r="F142" s="418" t="s">
        <v>239</v>
      </c>
      <c r="G142" s="418" t="s">
        <v>569</v>
      </c>
      <c r="H142" s="413" t="s">
        <v>248</v>
      </c>
      <c r="I142" s="438" t="s">
        <v>2551</v>
      </c>
      <c r="J142" s="416" t="s">
        <v>678</v>
      </c>
      <c r="K142" s="458">
        <v>691</v>
      </c>
      <c r="L142" s="476">
        <v>260000</v>
      </c>
      <c r="M142" s="476"/>
    </row>
    <row r="143" spans="1:13" s="410" customFormat="1" ht="35.25" customHeight="1" x14ac:dyDescent="0.25">
      <c r="A143" s="500" t="s">
        <v>51</v>
      </c>
      <c r="B143" s="474">
        <v>1</v>
      </c>
      <c r="C143" s="413" t="s">
        <v>442</v>
      </c>
      <c r="D143" s="475">
        <v>901182261</v>
      </c>
      <c r="E143" s="508" t="s">
        <v>506</v>
      </c>
      <c r="F143" s="418" t="s">
        <v>239</v>
      </c>
      <c r="G143" s="418" t="s">
        <v>569</v>
      </c>
      <c r="H143" s="413" t="s">
        <v>248</v>
      </c>
      <c r="I143" s="438" t="s">
        <v>2551</v>
      </c>
      <c r="J143" s="416" t="s">
        <v>679</v>
      </c>
      <c r="K143" s="458">
        <v>700</v>
      </c>
      <c r="L143" s="476">
        <v>200000</v>
      </c>
      <c r="M143" s="476"/>
    </row>
    <row r="144" spans="1:13" s="410" customFormat="1" ht="35.25" customHeight="1" x14ac:dyDescent="0.25">
      <c r="A144" s="500" t="s">
        <v>51</v>
      </c>
      <c r="B144" s="474">
        <v>1</v>
      </c>
      <c r="C144" s="413" t="s">
        <v>442</v>
      </c>
      <c r="D144" s="475">
        <v>901182261</v>
      </c>
      <c r="E144" s="418" t="s">
        <v>506</v>
      </c>
      <c r="F144" s="418" t="s">
        <v>239</v>
      </c>
      <c r="G144" s="418" t="s">
        <v>569</v>
      </c>
      <c r="H144" s="413" t="s">
        <v>248</v>
      </c>
      <c r="I144" s="438" t="s">
        <v>2551</v>
      </c>
      <c r="J144" s="416" t="s">
        <v>680</v>
      </c>
      <c r="K144" s="458">
        <v>719</v>
      </c>
      <c r="L144" s="476">
        <v>544000</v>
      </c>
      <c r="M144" s="476"/>
    </row>
    <row r="145" spans="1:13" s="410" customFormat="1" ht="35.25" customHeight="1" x14ac:dyDescent="0.25">
      <c r="A145" s="500" t="s">
        <v>51</v>
      </c>
      <c r="B145" s="474">
        <v>1</v>
      </c>
      <c r="C145" s="413" t="s">
        <v>442</v>
      </c>
      <c r="D145" s="475">
        <v>901182261</v>
      </c>
      <c r="E145" s="418" t="s">
        <v>506</v>
      </c>
      <c r="F145" s="418" t="s">
        <v>239</v>
      </c>
      <c r="G145" s="418" t="s">
        <v>569</v>
      </c>
      <c r="H145" s="413" t="s">
        <v>248</v>
      </c>
      <c r="I145" s="438" t="s">
        <v>2551</v>
      </c>
      <c r="J145" s="416" t="s">
        <v>681</v>
      </c>
      <c r="K145" s="458">
        <v>731</v>
      </c>
      <c r="L145" s="476">
        <v>945000</v>
      </c>
      <c r="M145" s="476"/>
    </row>
    <row r="146" spans="1:13" s="410" customFormat="1" ht="35.25" customHeight="1" x14ac:dyDescent="0.25">
      <c r="A146" s="500" t="s">
        <v>51</v>
      </c>
      <c r="B146" s="474">
        <v>1</v>
      </c>
      <c r="C146" s="413" t="s">
        <v>442</v>
      </c>
      <c r="D146" s="475">
        <v>901182261</v>
      </c>
      <c r="E146" s="418" t="s">
        <v>506</v>
      </c>
      <c r="F146" s="418" t="s">
        <v>239</v>
      </c>
      <c r="G146" s="418" t="s">
        <v>569</v>
      </c>
      <c r="H146" s="413" t="s">
        <v>248</v>
      </c>
      <c r="I146" s="438" t="s">
        <v>2551</v>
      </c>
      <c r="J146" s="416" t="s">
        <v>682</v>
      </c>
      <c r="K146" s="458">
        <v>732</v>
      </c>
      <c r="L146" s="476">
        <v>931000</v>
      </c>
      <c r="M146" s="476"/>
    </row>
    <row r="147" spans="1:13" s="410" customFormat="1" ht="35.25" customHeight="1" x14ac:dyDescent="0.25">
      <c r="A147" s="500" t="s">
        <v>51</v>
      </c>
      <c r="B147" s="474">
        <v>1</v>
      </c>
      <c r="C147" s="413" t="s">
        <v>442</v>
      </c>
      <c r="D147" s="475">
        <v>901182261</v>
      </c>
      <c r="E147" s="416" t="s">
        <v>506</v>
      </c>
      <c r="F147" s="458" t="s">
        <v>239</v>
      </c>
      <c r="G147" s="510" t="s">
        <v>569</v>
      </c>
      <c r="H147" s="501" t="s">
        <v>248</v>
      </c>
      <c r="I147" s="438" t="s">
        <v>2551</v>
      </c>
      <c r="J147" s="416" t="s">
        <v>683</v>
      </c>
      <c r="K147" s="458">
        <v>759</v>
      </c>
      <c r="L147" s="476">
        <v>104000</v>
      </c>
      <c r="M147" s="476"/>
    </row>
    <row r="148" spans="1:13" s="410" customFormat="1" ht="35.25" customHeight="1" x14ac:dyDescent="0.3">
      <c r="A148" s="500" t="s">
        <v>51</v>
      </c>
      <c r="B148" s="474">
        <v>1</v>
      </c>
      <c r="C148" s="438" t="s">
        <v>442</v>
      </c>
      <c r="D148" s="498">
        <v>901182261</v>
      </c>
      <c r="E148" s="445" t="s">
        <v>506</v>
      </c>
      <c r="F148" s="445" t="s">
        <v>239</v>
      </c>
      <c r="G148" s="511" t="s">
        <v>569</v>
      </c>
      <c r="H148" s="504" t="s">
        <v>248</v>
      </c>
      <c r="I148" s="438" t="s">
        <v>2551</v>
      </c>
      <c r="J148" s="442" t="s">
        <v>684</v>
      </c>
      <c r="K148" s="443">
        <v>829</v>
      </c>
      <c r="L148" s="499">
        <v>204000</v>
      </c>
      <c r="M148" s="499"/>
    </row>
    <row r="149" spans="1:13" s="410" customFormat="1" ht="35.25" customHeight="1" x14ac:dyDescent="0.25">
      <c r="A149" s="500" t="s">
        <v>51</v>
      </c>
      <c r="B149" s="474">
        <v>1</v>
      </c>
      <c r="C149" s="413" t="s">
        <v>442</v>
      </c>
      <c r="D149" s="475">
        <v>901182261</v>
      </c>
      <c r="E149" s="418" t="s">
        <v>506</v>
      </c>
      <c r="F149" s="418" t="s">
        <v>239</v>
      </c>
      <c r="G149" s="418" t="s">
        <v>569</v>
      </c>
      <c r="H149" s="413" t="s">
        <v>248</v>
      </c>
      <c r="I149" s="438" t="s">
        <v>2551</v>
      </c>
      <c r="J149" s="416" t="s">
        <v>685</v>
      </c>
      <c r="K149" s="458">
        <v>830</v>
      </c>
      <c r="L149" s="476">
        <v>230000</v>
      </c>
      <c r="M149" s="476"/>
    </row>
    <row r="150" spans="1:13" s="410" customFormat="1" ht="35.25" customHeight="1" x14ac:dyDescent="0.25">
      <c r="A150" s="500" t="s">
        <v>51</v>
      </c>
      <c r="B150" s="474">
        <v>1</v>
      </c>
      <c r="C150" s="438" t="s">
        <v>442</v>
      </c>
      <c r="D150" s="498">
        <v>901182261</v>
      </c>
      <c r="E150" s="445" t="s">
        <v>506</v>
      </c>
      <c r="F150" s="445" t="s">
        <v>239</v>
      </c>
      <c r="G150" s="445" t="s">
        <v>569</v>
      </c>
      <c r="H150" s="438" t="s">
        <v>248</v>
      </c>
      <c r="I150" s="438" t="s">
        <v>2551</v>
      </c>
      <c r="J150" s="442" t="s">
        <v>686</v>
      </c>
      <c r="K150" s="443">
        <v>892</v>
      </c>
      <c r="L150" s="499">
        <v>1155000</v>
      </c>
      <c r="M150" s="499"/>
    </row>
    <row r="151" spans="1:13" s="410" customFormat="1" ht="35.25" customHeight="1" x14ac:dyDescent="0.25">
      <c r="A151" s="500" t="s">
        <v>51</v>
      </c>
      <c r="B151" s="474">
        <v>1</v>
      </c>
      <c r="C151" s="413" t="s">
        <v>442</v>
      </c>
      <c r="D151" s="475">
        <v>901182261</v>
      </c>
      <c r="E151" s="418" t="s">
        <v>506</v>
      </c>
      <c r="F151" s="418" t="s">
        <v>239</v>
      </c>
      <c r="G151" s="418" t="s">
        <v>569</v>
      </c>
      <c r="H151" s="413" t="s">
        <v>248</v>
      </c>
      <c r="I151" s="438" t="s">
        <v>2551</v>
      </c>
      <c r="J151" s="416" t="s">
        <v>687</v>
      </c>
      <c r="K151" s="458">
        <v>893</v>
      </c>
      <c r="L151" s="476">
        <v>113000</v>
      </c>
      <c r="M151" s="476"/>
    </row>
    <row r="152" spans="1:13" s="410" customFormat="1" ht="35.25" customHeight="1" x14ac:dyDescent="0.25">
      <c r="A152" s="500" t="s">
        <v>51</v>
      </c>
      <c r="B152" s="474">
        <v>1</v>
      </c>
      <c r="C152" s="413" t="s">
        <v>442</v>
      </c>
      <c r="D152" s="475">
        <v>901182261</v>
      </c>
      <c r="E152" s="418" t="s">
        <v>506</v>
      </c>
      <c r="F152" s="418" t="s">
        <v>239</v>
      </c>
      <c r="G152" s="418" t="s">
        <v>569</v>
      </c>
      <c r="H152" s="413" t="s">
        <v>248</v>
      </c>
      <c r="I152" s="438" t="s">
        <v>2551</v>
      </c>
      <c r="J152" s="416" t="s">
        <v>688</v>
      </c>
      <c r="K152" s="458">
        <v>908</v>
      </c>
      <c r="L152" s="476">
        <v>1295000</v>
      </c>
      <c r="M152" s="476"/>
    </row>
    <row r="153" spans="1:13" s="410" customFormat="1" ht="35.25" customHeight="1" x14ac:dyDescent="0.25">
      <c r="A153" s="500" t="s">
        <v>51</v>
      </c>
      <c r="B153" s="474">
        <v>1</v>
      </c>
      <c r="C153" s="438" t="s">
        <v>442</v>
      </c>
      <c r="D153" s="498">
        <v>901182261</v>
      </c>
      <c r="E153" s="445" t="s">
        <v>506</v>
      </c>
      <c r="F153" s="445" t="s">
        <v>239</v>
      </c>
      <c r="G153" s="445" t="s">
        <v>569</v>
      </c>
      <c r="H153" s="438" t="s">
        <v>248</v>
      </c>
      <c r="I153" s="438" t="s">
        <v>2551</v>
      </c>
      <c r="J153" s="442" t="s">
        <v>689</v>
      </c>
      <c r="K153" s="443">
        <v>909</v>
      </c>
      <c r="L153" s="499">
        <v>1490000</v>
      </c>
      <c r="M153" s="499"/>
    </row>
    <row r="154" spans="1:13" s="410" customFormat="1" ht="35.25" customHeight="1" x14ac:dyDescent="0.25">
      <c r="A154" s="500" t="s">
        <v>51</v>
      </c>
      <c r="B154" s="474">
        <v>1</v>
      </c>
      <c r="C154" s="413" t="s">
        <v>442</v>
      </c>
      <c r="D154" s="475">
        <v>901182261</v>
      </c>
      <c r="E154" s="418" t="s">
        <v>506</v>
      </c>
      <c r="F154" s="418" t="s">
        <v>239</v>
      </c>
      <c r="G154" s="418" t="s">
        <v>569</v>
      </c>
      <c r="H154" s="413" t="s">
        <v>248</v>
      </c>
      <c r="I154" s="438" t="s">
        <v>2551</v>
      </c>
      <c r="J154" s="416" t="s">
        <v>690</v>
      </c>
      <c r="K154" s="458">
        <v>965</v>
      </c>
      <c r="L154" s="476">
        <v>1525000</v>
      </c>
      <c r="M154" s="476"/>
    </row>
    <row r="155" spans="1:13" s="410" customFormat="1" ht="35.25" customHeight="1" x14ac:dyDescent="0.25">
      <c r="A155" s="500" t="s">
        <v>51</v>
      </c>
      <c r="B155" s="474">
        <v>1</v>
      </c>
      <c r="C155" s="438" t="s">
        <v>442</v>
      </c>
      <c r="D155" s="498">
        <v>901182261</v>
      </c>
      <c r="E155" s="445" t="s">
        <v>506</v>
      </c>
      <c r="F155" s="445" t="s">
        <v>239</v>
      </c>
      <c r="G155" s="445" t="s">
        <v>569</v>
      </c>
      <c r="H155" s="438" t="s">
        <v>248</v>
      </c>
      <c r="I155" s="438" t="s">
        <v>2551</v>
      </c>
      <c r="J155" s="442" t="s">
        <v>691</v>
      </c>
      <c r="K155" s="443">
        <v>966</v>
      </c>
      <c r="L155" s="499">
        <v>96000</v>
      </c>
      <c r="M155" s="499"/>
    </row>
    <row r="156" spans="1:13" s="410" customFormat="1" ht="35.25" customHeight="1" x14ac:dyDescent="0.25">
      <c r="A156" s="500"/>
      <c r="B156" s="512"/>
      <c r="C156" s="447" t="s">
        <v>2335</v>
      </c>
      <c r="D156" s="513"/>
      <c r="E156" s="454"/>
      <c r="F156" s="454"/>
      <c r="G156" s="454"/>
      <c r="H156" s="447"/>
      <c r="I156" s="447"/>
      <c r="J156" s="451"/>
      <c r="K156" s="452"/>
      <c r="L156" s="514">
        <f>SUBTOTAL(9,L104:L155)</f>
        <v>43288000</v>
      </c>
      <c r="M156" s="514">
        <f>SUBTOTAL(9,M104:M155)</f>
        <v>0</v>
      </c>
    </row>
    <row r="157" spans="1:13" s="410" customFormat="1" ht="35.25" customHeight="1" x14ac:dyDescent="0.25">
      <c r="A157" s="500" t="s">
        <v>51</v>
      </c>
      <c r="B157" s="474">
        <v>2</v>
      </c>
      <c r="C157" s="438" t="s">
        <v>444</v>
      </c>
      <c r="D157" s="498">
        <v>72288260</v>
      </c>
      <c r="E157" s="445" t="s">
        <v>508</v>
      </c>
      <c r="F157" s="445" t="s">
        <v>239</v>
      </c>
      <c r="G157" s="445" t="s">
        <v>571</v>
      </c>
      <c r="H157" s="438" t="s">
        <v>248</v>
      </c>
      <c r="I157" s="438" t="s">
        <v>2551</v>
      </c>
      <c r="J157" s="442" t="s">
        <v>2465</v>
      </c>
      <c r="K157" s="443">
        <v>1223</v>
      </c>
      <c r="L157" s="499">
        <v>1891500</v>
      </c>
      <c r="M157" s="499"/>
    </row>
    <row r="158" spans="1:13" s="410" customFormat="1" ht="35.25" customHeight="1" x14ac:dyDescent="0.25">
      <c r="A158" s="500" t="s">
        <v>51</v>
      </c>
      <c r="B158" s="474">
        <v>2</v>
      </c>
      <c r="C158" s="413" t="s">
        <v>444</v>
      </c>
      <c r="D158" s="475">
        <v>72288260</v>
      </c>
      <c r="E158" s="418" t="s">
        <v>508</v>
      </c>
      <c r="F158" s="418" t="s">
        <v>239</v>
      </c>
      <c r="G158" s="418" t="s">
        <v>571</v>
      </c>
      <c r="H158" s="413" t="s">
        <v>248</v>
      </c>
      <c r="I158" s="438" t="s">
        <v>2551</v>
      </c>
      <c r="J158" s="416" t="s">
        <v>2466</v>
      </c>
      <c r="K158" s="458">
        <v>1623</v>
      </c>
      <c r="L158" s="476">
        <v>1683622</v>
      </c>
      <c r="M158" s="476"/>
    </row>
    <row r="159" spans="1:13" s="410" customFormat="1" ht="35.25" customHeight="1" x14ac:dyDescent="0.25">
      <c r="A159" s="500" t="s">
        <v>51</v>
      </c>
      <c r="B159" s="474">
        <v>2</v>
      </c>
      <c r="C159" s="413" t="s">
        <v>444</v>
      </c>
      <c r="D159" s="475">
        <v>72288260</v>
      </c>
      <c r="E159" s="418" t="s">
        <v>508</v>
      </c>
      <c r="F159" s="418" t="s">
        <v>239</v>
      </c>
      <c r="G159" s="418" t="s">
        <v>571</v>
      </c>
      <c r="H159" s="413" t="s">
        <v>248</v>
      </c>
      <c r="I159" s="438" t="s">
        <v>2551</v>
      </c>
      <c r="J159" s="416" t="s">
        <v>2467</v>
      </c>
      <c r="K159" s="458">
        <v>3023</v>
      </c>
      <c r="L159" s="476">
        <v>1062750</v>
      </c>
      <c r="M159" s="476"/>
    </row>
    <row r="160" spans="1:13" s="410" customFormat="1" ht="35.25" customHeight="1" x14ac:dyDescent="0.25">
      <c r="A160" s="500" t="s">
        <v>51</v>
      </c>
      <c r="B160" s="474">
        <v>2</v>
      </c>
      <c r="C160" s="413" t="s">
        <v>444</v>
      </c>
      <c r="D160" s="475">
        <v>72288260</v>
      </c>
      <c r="E160" s="418" t="s">
        <v>508</v>
      </c>
      <c r="F160" s="418" t="s">
        <v>239</v>
      </c>
      <c r="G160" s="418" t="s">
        <v>571</v>
      </c>
      <c r="H160" s="413" t="s">
        <v>248</v>
      </c>
      <c r="I160" s="438" t="s">
        <v>2551</v>
      </c>
      <c r="J160" s="416" t="s">
        <v>2468</v>
      </c>
      <c r="K160" s="458">
        <v>3124</v>
      </c>
      <c r="L160" s="476">
        <v>1990950</v>
      </c>
      <c r="M160" s="476"/>
    </row>
    <row r="161" spans="1:13" s="410" customFormat="1" ht="35.25" customHeight="1" x14ac:dyDescent="0.25">
      <c r="A161" s="500" t="s">
        <v>51</v>
      </c>
      <c r="B161" s="474">
        <v>2</v>
      </c>
      <c r="C161" s="413" t="s">
        <v>444</v>
      </c>
      <c r="D161" s="475">
        <v>72288260</v>
      </c>
      <c r="E161" s="418" t="s">
        <v>508</v>
      </c>
      <c r="F161" s="418" t="s">
        <v>239</v>
      </c>
      <c r="G161" s="418" t="s">
        <v>571</v>
      </c>
      <c r="H161" s="413" t="s">
        <v>248</v>
      </c>
      <c r="I161" s="438" t="s">
        <v>2551</v>
      </c>
      <c r="J161" s="416" t="s">
        <v>2469</v>
      </c>
      <c r="K161" s="458">
        <v>824</v>
      </c>
      <c r="L161" s="476">
        <v>73650</v>
      </c>
      <c r="M161" s="476"/>
    </row>
    <row r="162" spans="1:13" s="410" customFormat="1" ht="35.25" customHeight="1" x14ac:dyDescent="0.25">
      <c r="A162" s="500"/>
      <c r="B162" s="512"/>
      <c r="C162" s="420" t="s">
        <v>2336</v>
      </c>
      <c r="D162" s="515"/>
      <c r="E162" s="425"/>
      <c r="F162" s="425"/>
      <c r="G162" s="425"/>
      <c r="H162" s="420"/>
      <c r="I162" s="447"/>
      <c r="J162" s="423"/>
      <c r="K162" s="462"/>
      <c r="L162" s="516">
        <f>SUBTOTAL(9,L157:L161)</f>
        <v>6702472</v>
      </c>
      <c r="M162" s="516">
        <f>SUBTOTAL(9,M157:M161)</f>
        <v>0</v>
      </c>
    </row>
    <row r="163" spans="1:13" s="410" customFormat="1" ht="35.25" customHeight="1" x14ac:dyDescent="0.25">
      <c r="A163" s="500" t="s">
        <v>51</v>
      </c>
      <c r="B163" s="474">
        <v>3</v>
      </c>
      <c r="C163" s="413" t="s">
        <v>445</v>
      </c>
      <c r="D163" s="475">
        <v>900728992</v>
      </c>
      <c r="E163" s="508" t="s">
        <v>509</v>
      </c>
      <c r="F163" s="418" t="s">
        <v>239</v>
      </c>
      <c r="G163" s="418" t="s">
        <v>572</v>
      </c>
      <c r="H163" s="413" t="s">
        <v>248</v>
      </c>
      <c r="I163" s="438" t="s">
        <v>2551</v>
      </c>
      <c r="J163" s="416" t="s">
        <v>694</v>
      </c>
      <c r="K163" s="458">
        <v>489</v>
      </c>
      <c r="L163" s="476">
        <v>570240</v>
      </c>
      <c r="M163" s="476"/>
    </row>
    <row r="164" spans="1:13" s="410" customFormat="1" ht="35.25" customHeight="1" x14ac:dyDescent="0.25">
      <c r="A164" s="500" t="s">
        <v>51</v>
      </c>
      <c r="B164" s="474">
        <v>3</v>
      </c>
      <c r="C164" s="438" t="s">
        <v>445</v>
      </c>
      <c r="D164" s="498">
        <v>900728992</v>
      </c>
      <c r="E164" s="445" t="s">
        <v>509</v>
      </c>
      <c r="F164" s="445" t="s">
        <v>239</v>
      </c>
      <c r="G164" s="445" t="s">
        <v>572</v>
      </c>
      <c r="H164" s="438" t="s">
        <v>248</v>
      </c>
      <c r="I164" s="438" t="s">
        <v>2551</v>
      </c>
      <c r="J164" s="442" t="s">
        <v>695</v>
      </c>
      <c r="K164" s="443">
        <v>505</v>
      </c>
      <c r="L164" s="499">
        <v>570240</v>
      </c>
      <c r="M164" s="499"/>
    </row>
    <row r="165" spans="1:13" s="410" customFormat="1" ht="35.25" customHeight="1" x14ac:dyDescent="0.25">
      <c r="A165" s="500" t="s">
        <v>51</v>
      </c>
      <c r="B165" s="474">
        <v>3</v>
      </c>
      <c r="C165" s="413" t="s">
        <v>445</v>
      </c>
      <c r="D165" s="475">
        <v>900728992</v>
      </c>
      <c r="E165" s="418" t="s">
        <v>509</v>
      </c>
      <c r="F165" s="418" t="s">
        <v>239</v>
      </c>
      <c r="G165" s="418" t="s">
        <v>572</v>
      </c>
      <c r="H165" s="413" t="s">
        <v>248</v>
      </c>
      <c r="I165" s="438" t="s">
        <v>2551</v>
      </c>
      <c r="J165" s="416" t="s">
        <v>1900</v>
      </c>
      <c r="K165" s="458">
        <v>867</v>
      </c>
      <c r="L165" s="476">
        <v>712800</v>
      </c>
      <c r="M165" s="476"/>
    </row>
    <row r="166" spans="1:13" s="410" customFormat="1" ht="35.25" customHeight="1" x14ac:dyDescent="0.25">
      <c r="A166" s="500"/>
      <c r="B166" s="512"/>
      <c r="C166" s="420" t="s">
        <v>2337</v>
      </c>
      <c r="D166" s="515"/>
      <c r="E166" s="425"/>
      <c r="F166" s="425"/>
      <c r="G166" s="425"/>
      <c r="H166" s="420"/>
      <c r="I166" s="447"/>
      <c r="J166" s="423"/>
      <c r="K166" s="462"/>
      <c r="L166" s="516">
        <f>SUBTOTAL(9,L163:L165)</f>
        <v>1853280</v>
      </c>
      <c r="M166" s="516">
        <f>SUBTOTAL(9,M163:M165)</f>
        <v>0</v>
      </c>
    </row>
    <row r="167" spans="1:13" s="410" customFormat="1" ht="35.25" customHeight="1" x14ac:dyDescent="0.25">
      <c r="A167" s="500" t="s">
        <v>51</v>
      </c>
      <c r="B167" s="474">
        <v>4</v>
      </c>
      <c r="C167" s="413" t="s">
        <v>447</v>
      </c>
      <c r="D167" s="475">
        <v>901237921</v>
      </c>
      <c r="E167" s="418" t="s">
        <v>511</v>
      </c>
      <c r="F167" s="418" t="s">
        <v>239</v>
      </c>
      <c r="G167" s="418" t="s">
        <v>574</v>
      </c>
      <c r="H167" s="413" t="s">
        <v>248</v>
      </c>
      <c r="I167" s="438" t="s">
        <v>2551</v>
      </c>
      <c r="J167" s="416" t="s">
        <v>697</v>
      </c>
      <c r="K167" s="458">
        <v>2410</v>
      </c>
      <c r="L167" s="476">
        <v>2582665</v>
      </c>
      <c r="M167" s="476"/>
    </row>
    <row r="168" spans="1:13" s="410" customFormat="1" ht="35.25" customHeight="1" x14ac:dyDescent="0.25">
      <c r="A168" s="500" t="s">
        <v>51</v>
      </c>
      <c r="B168" s="474">
        <v>4</v>
      </c>
      <c r="C168" s="413" t="s">
        <v>447</v>
      </c>
      <c r="D168" s="475">
        <v>901237921</v>
      </c>
      <c r="E168" s="418" t="s">
        <v>511</v>
      </c>
      <c r="F168" s="418" t="s">
        <v>239</v>
      </c>
      <c r="G168" s="418" t="s">
        <v>574</v>
      </c>
      <c r="H168" s="413" t="s">
        <v>248</v>
      </c>
      <c r="I168" s="438" t="s">
        <v>2551</v>
      </c>
      <c r="J168" s="416" t="s">
        <v>698</v>
      </c>
      <c r="K168" s="458">
        <v>2411</v>
      </c>
      <c r="L168" s="476">
        <v>4041164</v>
      </c>
      <c r="M168" s="476"/>
    </row>
    <row r="169" spans="1:13" s="400" customFormat="1" ht="35.25" customHeight="1" x14ac:dyDescent="0.25">
      <c r="A169" s="500" t="s">
        <v>51</v>
      </c>
      <c r="B169" s="474">
        <v>4</v>
      </c>
      <c r="C169" s="438" t="s">
        <v>447</v>
      </c>
      <c r="D169" s="498">
        <v>901237921</v>
      </c>
      <c r="E169" s="445" t="s">
        <v>511</v>
      </c>
      <c r="F169" s="445" t="s">
        <v>239</v>
      </c>
      <c r="G169" s="445" t="s">
        <v>574</v>
      </c>
      <c r="H169" s="438" t="s">
        <v>248</v>
      </c>
      <c r="I169" s="438" t="s">
        <v>2551</v>
      </c>
      <c r="J169" s="442" t="s">
        <v>699</v>
      </c>
      <c r="K169" s="443">
        <v>2536</v>
      </c>
      <c r="L169" s="499">
        <v>4440840</v>
      </c>
      <c r="M169" s="499"/>
    </row>
    <row r="170" spans="1:13" s="410" customFormat="1" ht="35.25" customHeight="1" x14ac:dyDescent="0.25">
      <c r="A170" s="500" t="s">
        <v>51</v>
      </c>
      <c r="B170" s="474">
        <v>4</v>
      </c>
      <c r="C170" s="413" t="s">
        <v>447</v>
      </c>
      <c r="D170" s="502">
        <v>901237921</v>
      </c>
      <c r="E170" s="503" t="s">
        <v>511</v>
      </c>
      <c r="F170" s="501" t="s">
        <v>239</v>
      </c>
      <c r="G170" s="501" t="s">
        <v>574</v>
      </c>
      <c r="H170" s="413" t="s">
        <v>248</v>
      </c>
      <c r="I170" s="438" t="s">
        <v>2551</v>
      </c>
      <c r="J170" s="416" t="s">
        <v>700</v>
      </c>
      <c r="K170" s="458">
        <v>2540</v>
      </c>
      <c r="L170" s="476">
        <v>361336</v>
      </c>
      <c r="M170" s="476"/>
    </row>
    <row r="171" spans="1:13" s="410" customFormat="1" ht="35.25" customHeight="1" x14ac:dyDescent="0.25">
      <c r="A171" s="500" t="s">
        <v>51</v>
      </c>
      <c r="B171" s="474">
        <v>4</v>
      </c>
      <c r="C171" s="438" t="s">
        <v>447</v>
      </c>
      <c r="D171" s="505">
        <v>901237921</v>
      </c>
      <c r="E171" s="506" t="s">
        <v>511</v>
      </c>
      <c r="F171" s="504" t="s">
        <v>239</v>
      </c>
      <c r="G171" s="504" t="s">
        <v>574</v>
      </c>
      <c r="H171" s="438" t="s">
        <v>248</v>
      </c>
      <c r="I171" s="438" t="s">
        <v>2551</v>
      </c>
      <c r="J171" s="442" t="s">
        <v>701</v>
      </c>
      <c r="K171" s="443">
        <v>2666</v>
      </c>
      <c r="L171" s="499">
        <v>21899</v>
      </c>
      <c r="M171" s="499"/>
    </row>
    <row r="172" spans="1:13" s="410" customFormat="1" ht="35.25" customHeight="1" x14ac:dyDescent="0.25">
      <c r="A172" s="500" t="s">
        <v>51</v>
      </c>
      <c r="B172" s="474">
        <v>4</v>
      </c>
      <c r="C172" s="413" t="s">
        <v>447</v>
      </c>
      <c r="D172" s="502">
        <v>901237921</v>
      </c>
      <c r="E172" s="503" t="s">
        <v>511</v>
      </c>
      <c r="F172" s="501" t="s">
        <v>239</v>
      </c>
      <c r="G172" s="501" t="s">
        <v>574</v>
      </c>
      <c r="H172" s="413" t="s">
        <v>248</v>
      </c>
      <c r="I172" s="438" t="s">
        <v>2551</v>
      </c>
      <c r="J172" s="416" t="s">
        <v>702</v>
      </c>
      <c r="K172" s="458">
        <v>2667</v>
      </c>
      <c r="L172" s="476">
        <v>1313948</v>
      </c>
      <c r="M172" s="476"/>
    </row>
    <row r="173" spans="1:13" s="410" customFormat="1" ht="35.25" customHeight="1" x14ac:dyDescent="0.25">
      <c r="A173" s="500" t="s">
        <v>51</v>
      </c>
      <c r="B173" s="474">
        <v>4</v>
      </c>
      <c r="C173" s="413" t="s">
        <v>447</v>
      </c>
      <c r="D173" s="502">
        <v>901237921</v>
      </c>
      <c r="E173" s="503" t="s">
        <v>511</v>
      </c>
      <c r="F173" s="501" t="s">
        <v>239</v>
      </c>
      <c r="G173" s="501" t="s">
        <v>574</v>
      </c>
      <c r="H173" s="413" t="s">
        <v>248</v>
      </c>
      <c r="I173" s="438" t="s">
        <v>2551</v>
      </c>
      <c r="J173" s="416" t="s">
        <v>703</v>
      </c>
      <c r="K173" s="458">
        <v>2668</v>
      </c>
      <c r="L173" s="476">
        <v>3091211</v>
      </c>
      <c r="M173" s="476"/>
    </row>
    <row r="174" spans="1:13" s="410" customFormat="1" ht="35.25" customHeight="1" x14ac:dyDescent="0.25">
      <c r="A174" s="500" t="s">
        <v>51</v>
      </c>
      <c r="B174" s="474">
        <v>4</v>
      </c>
      <c r="C174" s="413" t="s">
        <v>447</v>
      </c>
      <c r="D174" s="502">
        <v>901237921</v>
      </c>
      <c r="E174" s="503" t="s">
        <v>511</v>
      </c>
      <c r="F174" s="501" t="s">
        <v>239</v>
      </c>
      <c r="G174" s="501" t="s">
        <v>574</v>
      </c>
      <c r="H174" s="413" t="s">
        <v>248</v>
      </c>
      <c r="I174" s="438" t="s">
        <v>2551</v>
      </c>
      <c r="J174" s="416" t="s">
        <v>704</v>
      </c>
      <c r="K174" s="458">
        <v>2669</v>
      </c>
      <c r="L174" s="476">
        <v>158665</v>
      </c>
      <c r="M174" s="476"/>
    </row>
    <row r="175" spans="1:13" s="410" customFormat="1" ht="35.25" customHeight="1" x14ac:dyDescent="0.25">
      <c r="A175" s="500" t="s">
        <v>51</v>
      </c>
      <c r="B175" s="474">
        <v>4</v>
      </c>
      <c r="C175" s="438" t="s">
        <v>447</v>
      </c>
      <c r="D175" s="505">
        <v>901237921</v>
      </c>
      <c r="E175" s="506" t="s">
        <v>511</v>
      </c>
      <c r="F175" s="504" t="s">
        <v>239</v>
      </c>
      <c r="G175" s="504" t="s">
        <v>574</v>
      </c>
      <c r="H175" s="438" t="s">
        <v>248</v>
      </c>
      <c r="I175" s="438" t="s">
        <v>2551</v>
      </c>
      <c r="J175" s="442" t="s">
        <v>643</v>
      </c>
      <c r="K175" s="443">
        <v>1060</v>
      </c>
      <c r="L175" s="499">
        <v>147446</v>
      </c>
      <c r="M175" s="499"/>
    </row>
    <row r="176" spans="1:13" s="410" customFormat="1" ht="35.25" customHeight="1" x14ac:dyDescent="0.25">
      <c r="A176" s="500" t="s">
        <v>51</v>
      </c>
      <c r="B176" s="474">
        <v>4</v>
      </c>
      <c r="C176" s="501" t="s">
        <v>447</v>
      </c>
      <c r="D176" s="502">
        <v>901237921</v>
      </c>
      <c r="E176" s="503" t="s">
        <v>511</v>
      </c>
      <c r="F176" s="501" t="s">
        <v>239</v>
      </c>
      <c r="G176" s="501" t="s">
        <v>574</v>
      </c>
      <c r="H176" s="413" t="s">
        <v>248</v>
      </c>
      <c r="I176" s="438" t="s">
        <v>2551</v>
      </c>
      <c r="J176" s="416" t="s">
        <v>705</v>
      </c>
      <c r="K176" s="458">
        <v>1162</v>
      </c>
      <c r="L176" s="476">
        <v>160000</v>
      </c>
      <c r="M176" s="476"/>
    </row>
    <row r="177" spans="1:13" s="410" customFormat="1" ht="35.25" customHeight="1" x14ac:dyDescent="0.25">
      <c r="A177" s="500"/>
      <c r="B177" s="512"/>
      <c r="C177" s="517" t="s">
        <v>2338</v>
      </c>
      <c r="D177" s="518"/>
      <c r="E177" s="519"/>
      <c r="F177" s="517"/>
      <c r="G177" s="517"/>
      <c r="H177" s="420"/>
      <c r="I177" s="447"/>
      <c r="J177" s="423"/>
      <c r="K177" s="462"/>
      <c r="L177" s="516">
        <f>SUBTOTAL(9,L167:L176)</f>
        <v>16319174</v>
      </c>
      <c r="M177" s="516">
        <f>SUBTOTAL(9,M167:M176)</f>
        <v>0</v>
      </c>
    </row>
    <row r="178" spans="1:13" s="410" customFormat="1" ht="35.25" customHeight="1" x14ac:dyDescent="0.25">
      <c r="A178" s="500" t="s">
        <v>51</v>
      </c>
      <c r="B178" s="474">
        <v>5</v>
      </c>
      <c r="C178" s="501" t="s">
        <v>448</v>
      </c>
      <c r="D178" s="502">
        <v>901553213</v>
      </c>
      <c r="E178" s="503" t="s">
        <v>512</v>
      </c>
      <c r="F178" s="501" t="s">
        <v>239</v>
      </c>
      <c r="G178" s="501" t="s">
        <v>575</v>
      </c>
      <c r="H178" s="413" t="s">
        <v>248</v>
      </c>
      <c r="I178" s="438" t="s">
        <v>2551</v>
      </c>
      <c r="J178" s="416" t="s">
        <v>707</v>
      </c>
      <c r="K178" s="458">
        <v>522</v>
      </c>
      <c r="L178" s="476">
        <v>570240</v>
      </c>
      <c r="M178" s="476"/>
    </row>
    <row r="179" spans="1:13" s="410" customFormat="1" ht="35.25" customHeight="1" x14ac:dyDescent="0.25">
      <c r="A179" s="500" t="s">
        <v>51</v>
      </c>
      <c r="B179" s="474">
        <v>5</v>
      </c>
      <c r="C179" s="501" t="s">
        <v>448</v>
      </c>
      <c r="D179" s="502">
        <v>901553213</v>
      </c>
      <c r="E179" s="503" t="s">
        <v>512</v>
      </c>
      <c r="F179" s="501" t="s">
        <v>239</v>
      </c>
      <c r="G179" s="501" t="s">
        <v>575</v>
      </c>
      <c r="H179" s="413" t="s">
        <v>248</v>
      </c>
      <c r="I179" s="438" t="s">
        <v>2551</v>
      </c>
      <c r="J179" s="416" t="s">
        <v>708</v>
      </c>
      <c r="K179" s="458">
        <v>523</v>
      </c>
      <c r="L179" s="476">
        <v>570240</v>
      </c>
      <c r="M179" s="476"/>
    </row>
    <row r="180" spans="1:13" s="410" customFormat="1" ht="35.25" customHeight="1" x14ac:dyDescent="0.25">
      <c r="A180" s="500" t="s">
        <v>51</v>
      </c>
      <c r="B180" s="474">
        <v>5</v>
      </c>
      <c r="C180" s="413" t="s">
        <v>448</v>
      </c>
      <c r="D180" s="475">
        <v>901553213</v>
      </c>
      <c r="E180" s="418" t="s">
        <v>512</v>
      </c>
      <c r="F180" s="418" t="s">
        <v>239</v>
      </c>
      <c r="G180" s="418" t="s">
        <v>575</v>
      </c>
      <c r="H180" s="413" t="s">
        <v>248</v>
      </c>
      <c r="I180" s="438" t="s">
        <v>2551</v>
      </c>
      <c r="J180" s="416" t="s">
        <v>709</v>
      </c>
      <c r="K180" s="458">
        <v>551</v>
      </c>
      <c r="L180" s="476">
        <v>570240</v>
      </c>
      <c r="M180" s="476"/>
    </row>
    <row r="181" spans="1:13" s="410" customFormat="1" ht="35.25" customHeight="1" x14ac:dyDescent="0.25">
      <c r="A181" s="500" t="s">
        <v>51</v>
      </c>
      <c r="B181" s="474">
        <v>5</v>
      </c>
      <c r="C181" s="413" t="s">
        <v>448</v>
      </c>
      <c r="D181" s="475">
        <v>901553213</v>
      </c>
      <c r="E181" s="418" t="s">
        <v>512</v>
      </c>
      <c r="F181" s="418" t="s">
        <v>239</v>
      </c>
      <c r="G181" s="418" t="s">
        <v>575</v>
      </c>
      <c r="H181" s="413" t="s">
        <v>248</v>
      </c>
      <c r="I181" s="438" t="s">
        <v>2551</v>
      </c>
      <c r="J181" s="416" t="s">
        <v>710</v>
      </c>
      <c r="K181" s="458">
        <v>552</v>
      </c>
      <c r="L181" s="476">
        <v>570240</v>
      </c>
      <c r="M181" s="476"/>
    </row>
    <row r="182" spans="1:13" s="410" customFormat="1" ht="35.25" customHeight="1" x14ac:dyDescent="0.25">
      <c r="A182" s="500" t="s">
        <v>51</v>
      </c>
      <c r="B182" s="474">
        <v>5</v>
      </c>
      <c r="C182" s="413" t="s">
        <v>448</v>
      </c>
      <c r="D182" s="475">
        <v>901553213</v>
      </c>
      <c r="E182" s="418" t="s">
        <v>512</v>
      </c>
      <c r="F182" s="418" t="s">
        <v>239</v>
      </c>
      <c r="G182" s="418" t="s">
        <v>575</v>
      </c>
      <c r="H182" s="413" t="s">
        <v>248</v>
      </c>
      <c r="I182" s="438" t="s">
        <v>2551</v>
      </c>
      <c r="J182" s="416" t="s">
        <v>711</v>
      </c>
      <c r="K182" s="458">
        <v>560</v>
      </c>
      <c r="L182" s="476">
        <v>570240</v>
      </c>
      <c r="M182" s="476"/>
    </row>
    <row r="183" spans="1:13" s="410" customFormat="1" ht="35.25" customHeight="1" x14ac:dyDescent="0.25">
      <c r="A183" s="500" t="s">
        <v>51</v>
      </c>
      <c r="B183" s="474">
        <v>5</v>
      </c>
      <c r="C183" s="413" t="s">
        <v>448</v>
      </c>
      <c r="D183" s="475">
        <v>901553213</v>
      </c>
      <c r="E183" s="418" t="s">
        <v>512</v>
      </c>
      <c r="F183" s="418" t="s">
        <v>239</v>
      </c>
      <c r="G183" s="418" t="s">
        <v>575</v>
      </c>
      <c r="H183" s="413" t="s">
        <v>248</v>
      </c>
      <c r="I183" s="438" t="s">
        <v>2551</v>
      </c>
      <c r="J183" s="416" t="s">
        <v>712</v>
      </c>
      <c r="K183" s="458">
        <v>572</v>
      </c>
      <c r="L183" s="476">
        <v>570240</v>
      </c>
      <c r="M183" s="476"/>
    </row>
    <row r="184" spans="1:13" s="410" customFormat="1" ht="35.25" customHeight="1" x14ac:dyDescent="0.25">
      <c r="A184" s="500" t="s">
        <v>51</v>
      </c>
      <c r="B184" s="474">
        <v>5</v>
      </c>
      <c r="C184" s="413" t="s">
        <v>448</v>
      </c>
      <c r="D184" s="520">
        <v>901553213</v>
      </c>
      <c r="E184" s="418" t="s">
        <v>512</v>
      </c>
      <c r="F184" s="521" t="s">
        <v>239</v>
      </c>
      <c r="G184" s="418" t="s">
        <v>575</v>
      </c>
      <c r="H184" s="413" t="s">
        <v>248</v>
      </c>
      <c r="I184" s="438" t="s">
        <v>2551</v>
      </c>
      <c r="J184" s="522" t="s">
        <v>713</v>
      </c>
      <c r="K184" s="523">
        <v>582</v>
      </c>
      <c r="L184" s="418">
        <v>570240</v>
      </c>
      <c r="M184" s="476"/>
    </row>
    <row r="185" spans="1:13" s="410" customFormat="1" ht="35.25" customHeight="1" x14ac:dyDescent="0.25">
      <c r="A185" s="500" t="s">
        <v>51</v>
      </c>
      <c r="B185" s="474">
        <v>5</v>
      </c>
      <c r="C185" s="438" t="s">
        <v>448</v>
      </c>
      <c r="D185" s="524">
        <v>901553213</v>
      </c>
      <c r="E185" s="445" t="s">
        <v>512</v>
      </c>
      <c r="F185" s="525" t="s">
        <v>239</v>
      </c>
      <c r="G185" s="445" t="s">
        <v>575</v>
      </c>
      <c r="H185" s="438" t="s">
        <v>248</v>
      </c>
      <c r="I185" s="438" t="s">
        <v>2551</v>
      </c>
      <c r="J185" s="526" t="s">
        <v>714</v>
      </c>
      <c r="K185" s="527">
        <v>614</v>
      </c>
      <c r="L185" s="445">
        <v>285120</v>
      </c>
      <c r="M185" s="499"/>
    </row>
    <row r="186" spans="1:13" s="410" customFormat="1" ht="35.25" customHeight="1" x14ac:dyDescent="0.25">
      <c r="A186" s="500" t="s">
        <v>51</v>
      </c>
      <c r="B186" s="474">
        <v>5</v>
      </c>
      <c r="C186" s="413" t="s">
        <v>448</v>
      </c>
      <c r="D186" s="520">
        <v>901553213</v>
      </c>
      <c r="E186" s="418" t="s">
        <v>512</v>
      </c>
      <c r="F186" s="521" t="s">
        <v>239</v>
      </c>
      <c r="G186" s="418" t="s">
        <v>575</v>
      </c>
      <c r="H186" s="413" t="s">
        <v>248</v>
      </c>
      <c r="I186" s="438" t="s">
        <v>2551</v>
      </c>
      <c r="J186" s="522" t="s">
        <v>715</v>
      </c>
      <c r="K186" s="523">
        <v>621</v>
      </c>
      <c r="L186" s="418">
        <v>570240</v>
      </c>
      <c r="M186" s="476"/>
    </row>
    <row r="187" spans="1:13" s="410" customFormat="1" ht="35.25" customHeight="1" x14ac:dyDescent="0.25">
      <c r="A187" s="500" t="s">
        <v>51</v>
      </c>
      <c r="B187" s="474">
        <v>5</v>
      </c>
      <c r="C187" s="438" t="s">
        <v>448</v>
      </c>
      <c r="D187" s="524">
        <v>901553213</v>
      </c>
      <c r="E187" s="445" t="s">
        <v>512</v>
      </c>
      <c r="F187" s="525" t="s">
        <v>239</v>
      </c>
      <c r="G187" s="445" t="s">
        <v>575</v>
      </c>
      <c r="H187" s="438" t="s">
        <v>248</v>
      </c>
      <c r="I187" s="438" t="s">
        <v>2551</v>
      </c>
      <c r="J187" s="526" t="s">
        <v>716</v>
      </c>
      <c r="K187" s="527">
        <v>622</v>
      </c>
      <c r="L187" s="445">
        <v>570240</v>
      </c>
      <c r="M187" s="499"/>
    </row>
    <row r="188" spans="1:13" s="410" customFormat="1" ht="35.25" customHeight="1" x14ac:dyDescent="0.25">
      <c r="A188" s="500" t="s">
        <v>51</v>
      </c>
      <c r="B188" s="474">
        <v>5</v>
      </c>
      <c r="C188" s="413" t="s">
        <v>448</v>
      </c>
      <c r="D188" s="520">
        <v>901553213</v>
      </c>
      <c r="E188" s="418" t="s">
        <v>512</v>
      </c>
      <c r="F188" s="521" t="s">
        <v>239</v>
      </c>
      <c r="G188" s="418" t="s">
        <v>575</v>
      </c>
      <c r="H188" s="413" t="s">
        <v>248</v>
      </c>
      <c r="I188" s="438" t="s">
        <v>2551</v>
      </c>
      <c r="J188" s="522" t="s">
        <v>717</v>
      </c>
      <c r="K188" s="523">
        <v>686</v>
      </c>
      <c r="L188" s="418">
        <v>570240</v>
      </c>
      <c r="M188" s="476"/>
    </row>
    <row r="189" spans="1:13" s="410" customFormat="1" ht="35.25" customHeight="1" x14ac:dyDescent="0.25">
      <c r="A189" s="500" t="s">
        <v>51</v>
      </c>
      <c r="B189" s="474">
        <v>5</v>
      </c>
      <c r="C189" s="413" t="s">
        <v>448</v>
      </c>
      <c r="D189" s="520">
        <v>901553213</v>
      </c>
      <c r="E189" s="418" t="s">
        <v>512</v>
      </c>
      <c r="F189" s="521" t="s">
        <v>239</v>
      </c>
      <c r="G189" s="418" t="s">
        <v>575</v>
      </c>
      <c r="H189" s="413" t="s">
        <v>248</v>
      </c>
      <c r="I189" s="438" t="s">
        <v>2551</v>
      </c>
      <c r="J189" s="522" t="s">
        <v>678</v>
      </c>
      <c r="K189" s="523">
        <v>691</v>
      </c>
      <c r="L189" s="418">
        <v>285120</v>
      </c>
      <c r="M189" s="476"/>
    </row>
    <row r="190" spans="1:13" s="410" customFormat="1" ht="35.25" customHeight="1" x14ac:dyDescent="0.25">
      <c r="A190" s="500" t="s">
        <v>51</v>
      </c>
      <c r="B190" s="474">
        <v>5</v>
      </c>
      <c r="C190" s="413" t="s">
        <v>448</v>
      </c>
      <c r="D190" s="520">
        <v>901553213</v>
      </c>
      <c r="E190" s="418" t="s">
        <v>512</v>
      </c>
      <c r="F190" s="521" t="s">
        <v>239</v>
      </c>
      <c r="G190" s="418" t="s">
        <v>575</v>
      </c>
      <c r="H190" s="413" t="s">
        <v>248</v>
      </c>
      <c r="I190" s="438" t="s">
        <v>2551</v>
      </c>
      <c r="J190" s="522" t="s">
        <v>718</v>
      </c>
      <c r="K190" s="523">
        <v>756</v>
      </c>
      <c r="L190" s="418">
        <v>570240</v>
      </c>
      <c r="M190" s="476"/>
    </row>
    <row r="191" spans="1:13" s="410" customFormat="1" ht="35.25" customHeight="1" x14ac:dyDescent="0.25">
      <c r="A191" s="500" t="s">
        <v>51</v>
      </c>
      <c r="B191" s="474">
        <v>5</v>
      </c>
      <c r="C191" s="413" t="s">
        <v>448</v>
      </c>
      <c r="D191" s="520">
        <v>901553213</v>
      </c>
      <c r="E191" s="418" t="s">
        <v>512</v>
      </c>
      <c r="F191" s="521" t="s">
        <v>239</v>
      </c>
      <c r="G191" s="418" t="s">
        <v>575</v>
      </c>
      <c r="H191" s="413" t="s">
        <v>248</v>
      </c>
      <c r="I191" s="438" t="s">
        <v>2551</v>
      </c>
      <c r="J191" s="522" t="s">
        <v>719</v>
      </c>
      <c r="K191" s="523">
        <v>783</v>
      </c>
      <c r="L191" s="418">
        <v>570240</v>
      </c>
      <c r="M191" s="476"/>
    </row>
    <row r="192" spans="1:13" s="410" customFormat="1" ht="35.25" customHeight="1" x14ac:dyDescent="0.25">
      <c r="A192" s="500" t="s">
        <v>51</v>
      </c>
      <c r="B192" s="474">
        <v>5</v>
      </c>
      <c r="C192" s="413" t="s">
        <v>448</v>
      </c>
      <c r="D192" s="475">
        <v>901553213</v>
      </c>
      <c r="E192" s="418" t="s">
        <v>512</v>
      </c>
      <c r="F192" s="418" t="s">
        <v>239</v>
      </c>
      <c r="G192" s="418" t="s">
        <v>575</v>
      </c>
      <c r="H192" s="413" t="s">
        <v>248</v>
      </c>
      <c r="I192" s="438" t="s">
        <v>2551</v>
      </c>
      <c r="J192" s="416" t="s">
        <v>1902</v>
      </c>
      <c r="K192" s="458">
        <v>855</v>
      </c>
      <c r="L192" s="476">
        <v>600000</v>
      </c>
      <c r="M192" s="476"/>
    </row>
    <row r="193" spans="1:13" s="410" customFormat="1" ht="35.25" customHeight="1" x14ac:dyDescent="0.25">
      <c r="A193" s="500"/>
      <c r="B193" s="512"/>
      <c r="C193" s="420" t="s">
        <v>2263</v>
      </c>
      <c r="D193" s="515"/>
      <c r="E193" s="425"/>
      <c r="F193" s="425"/>
      <c r="G193" s="425"/>
      <c r="H193" s="420"/>
      <c r="I193" s="447"/>
      <c r="J193" s="423"/>
      <c r="K193" s="462"/>
      <c r="L193" s="516">
        <f>SUBTOTAL(9,L178:L192)</f>
        <v>8013120</v>
      </c>
      <c r="M193" s="516">
        <f>SUBTOTAL(9,M178:M192)</f>
        <v>0</v>
      </c>
    </row>
    <row r="194" spans="1:13" s="410" customFormat="1" ht="35.25" customHeight="1" x14ac:dyDescent="0.25">
      <c r="A194" s="500" t="s">
        <v>51</v>
      </c>
      <c r="B194" s="474">
        <v>6</v>
      </c>
      <c r="C194" s="413" t="s">
        <v>452</v>
      </c>
      <c r="D194" s="475">
        <v>900399132</v>
      </c>
      <c r="E194" s="418" t="s">
        <v>516</v>
      </c>
      <c r="F194" s="418" t="s">
        <v>108</v>
      </c>
      <c r="G194" s="418" t="s">
        <v>579</v>
      </c>
      <c r="H194" s="413" t="s">
        <v>248</v>
      </c>
      <c r="I194" s="438" t="s">
        <v>2551</v>
      </c>
      <c r="J194" s="416" t="s">
        <v>734</v>
      </c>
      <c r="K194" s="458">
        <v>18924</v>
      </c>
      <c r="L194" s="476">
        <v>9912500.3200000003</v>
      </c>
      <c r="M194" s="476"/>
    </row>
    <row r="195" spans="1:13" s="410" customFormat="1" ht="35.25" customHeight="1" x14ac:dyDescent="0.25">
      <c r="A195" s="500"/>
      <c r="B195" s="512"/>
      <c r="C195" s="420" t="s">
        <v>2339</v>
      </c>
      <c r="D195" s="515"/>
      <c r="E195" s="425"/>
      <c r="F195" s="425"/>
      <c r="G195" s="425"/>
      <c r="H195" s="420"/>
      <c r="I195" s="447"/>
      <c r="J195" s="423"/>
      <c r="K195" s="462"/>
      <c r="L195" s="516">
        <f>SUBTOTAL(9,L194:L194)</f>
        <v>9912500.3200000003</v>
      </c>
      <c r="M195" s="516">
        <f>SUBTOTAL(9,M194:M194)</f>
        <v>0</v>
      </c>
    </row>
    <row r="196" spans="1:13" s="410" customFormat="1" ht="35.25" customHeight="1" x14ac:dyDescent="0.25">
      <c r="A196" s="500" t="s">
        <v>51</v>
      </c>
      <c r="B196" s="474">
        <v>7</v>
      </c>
      <c r="C196" s="413" t="s">
        <v>453</v>
      </c>
      <c r="D196" s="475">
        <v>900854273</v>
      </c>
      <c r="E196" s="418" t="s">
        <v>517</v>
      </c>
      <c r="F196" s="418" t="s">
        <v>108</v>
      </c>
      <c r="G196" s="418" t="s">
        <v>580</v>
      </c>
      <c r="H196" s="413" t="s">
        <v>248</v>
      </c>
      <c r="I196" s="438" t="s">
        <v>2551</v>
      </c>
      <c r="J196" s="416" t="s">
        <v>735</v>
      </c>
      <c r="K196" s="458">
        <v>2307</v>
      </c>
      <c r="L196" s="476">
        <v>500000</v>
      </c>
      <c r="M196" s="476"/>
    </row>
    <row r="197" spans="1:13" s="410" customFormat="1" ht="35.25" customHeight="1" x14ac:dyDescent="0.25">
      <c r="A197" s="500"/>
      <c r="B197" s="512"/>
      <c r="C197" s="447" t="s">
        <v>2340</v>
      </c>
      <c r="D197" s="513"/>
      <c r="E197" s="454"/>
      <c r="F197" s="454"/>
      <c r="G197" s="454"/>
      <c r="H197" s="447"/>
      <c r="I197" s="447"/>
      <c r="J197" s="451"/>
      <c r="K197" s="452"/>
      <c r="L197" s="514">
        <f>SUBTOTAL(9,L196:L196)</f>
        <v>500000</v>
      </c>
      <c r="M197" s="514">
        <f>SUBTOTAL(9,M196:M196)</f>
        <v>0</v>
      </c>
    </row>
    <row r="198" spans="1:13" s="400" customFormat="1" ht="35.25" customHeight="1" x14ac:dyDescent="0.25">
      <c r="A198" s="500" t="s">
        <v>51</v>
      </c>
      <c r="B198" s="474">
        <v>8</v>
      </c>
      <c r="C198" s="438" t="s">
        <v>458</v>
      </c>
      <c r="D198" s="498">
        <v>900988724</v>
      </c>
      <c r="E198" s="445" t="s">
        <v>522</v>
      </c>
      <c r="F198" s="445" t="s">
        <v>239</v>
      </c>
      <c r="G198" s="445" t="s">
        <v>585</v>
      </c>
      <c r="H198" s="438" t="s">
        <v>248</v>
      </c>
      <c r="I198" s="438" t="s">
        <v>2551</v>
      </c>
      <c r="J198" s="442" t="s">
        <v>776</v>
      </c>
      <c r="K198" s="443">
        <v>1131</v>
      </c>
      <c r="L198" s="499">
        <v>1425940</v>
      </c>
      <c r="M198" s="499"/>
    </row>
    <row r="199" spans="1:13" s="410" customFormat="1" ht="35.25" customHeight="1" x14ac:dyDescent="0.25">
      <c r="A199" s="500" t="s">
        <v>51</v>
      </c>
      <c r="B199" s="474">
        <v>8</v>
      </c>
      <c r="C199" s="413" t="s">
        <v>458</v>
      </c>
      <c r="D199" s="502">
        <v>900988724</v>
      </c>
      <c r="E199" s="503" t="s">
        <v>522</v>
      </c>
      <c r="F199" s="501" t="s">
        <v>165</v>
      </c>
      <c r="G199" s="501" t="s">
        <v>585</v>
      </c>
      <c r="H199" s="413" t="s">
        <v>248</v>
      </c>
      <c r="I199" s="438" t="s">
        <v>2551</v>
      </c>
      <c r="J199" s="416" t="s">
        <v>777</v>
      </c>
      <c r="K199" s="458">
        <v>1132</v>
      </c>
      <c r="L199" s="476">
        <v>2397736</v>
      </c>
      <c r="M199" s="476"/>
    </row>
    <row r="200" spans="1:13" s="410" customFormat="1" ht="35.25" customHeight="1" x14ac:dyDescent="0.25">
      <c r="A200" s="500" t="s">
        <v>51</v>
      </c>
      <c r="B200" s="474">
        <v>8</v>
      </c>
      <c r="C200" s="438" t="s">
        <v>458</v>
      </c>
      <c r="D200" s="505">
        <v>900988724</v>
      </c>
      <c r="E200" s="506" t="s">
        <v>522</v>
      </c>
      <c r="F200" s="504" t="s">
        <v>165</v>
      </c>
      <c r="G200" s="504" t="s">
        <v>585</v>
      </c>
      <c r="H200" s="438" t="s">
        <v>248</v>
      </c>
      <c r="I200" s="438" t="s">
        <v>2551</v>
      </c>
      <c r="J200" s="442" t="s">
        <v>778</v>
      </c>
      <c r="K200" s="443">
        <v>1376</v>
      </c>
      <c r="L200" s="499">
        <v>2080225</v>
      </c>
      <c r="M200" s="499"/>
    </row>
    <row r="201" spans="1:13" s="410" customFormat="1" ht="35.25" customHeight="1" x14ac:dyDescent="0.25">
      <c r="A201" s="500" t="s">
        <v>51</v>
      </c>
      <c r="B201" s="474">
        <v>8</v>
      </c>
      <c r="C201" s="413" t="s">
        <v>458</v>
      </c>
      <c r="D201" s="475">
        <v>900988724</v>
      </c>
      <c r="E201" s="418" t="s">
        <v>522</v>
      </c>
      <c r="F201" s="418" t="s">
        <v>165</v>
      </c>
      <c r="G201" s="418" t="s">
        <v>585</v>
      </c>
      <c r="H201" s="413" t="s">
        <v>248</v>
      </c>
      <c r="I201" s="438" t="s">
        <v>2551</v>
      </c>
      <c r="J201" s="416" t="s">
        <v>779</v>
      </c>
      <c r="K201" s="458">
        <v>1378</v>
      </c>
      <c r="L201" s="476">
        <v>1647828</v>
      </c>
      <c r="M201" s="476"/>
    </row>
    <row r="202" spans="1:13" s="410" customFormat="1" ht="35.25" customHeight="1" x14ac:dyDescent="0.25">
      <c r="A202" s="500" t="s">
        <v>51</v>
      </c>
      <c r="B202" s="474">
        <v>8</v>
      </c>
      <c r="C202" s="413" t="s">
        <v>458</v>
      </c>
      <c r="D202" s="475">
        <v>900988724</v>
      </c>
      <c r="E202" s="418" t="s">
        <v>522</v>
      </c>
      <c r="F202" s="418" t="s">
        <v>165</v>
      </c>
      <c r="G202" s="418" t="s">
        <v>585</v>
      </c>
      <c r="H202" s="413" t="s">
        <v>248</v>
      </c>
      <c r="I202" s="438" t="s">
        <v>2551</v>
      </c>
      <c r="J202" s="416" t="s">
        <v>780</v>
      </c>
      <c r="K202" s="458">
        <v>1395</v>
      </c>
      <c r="L202" s="476">
        <v>1565735</v>
      </c>
      <c r="M202" s="476"/>
    </row>
    <row r="203" spans="1:13" s="400" customFormat="1" ht="35.25" customHeight="1" x14ac:dyDescent="0.25">
      <c r="A203" s="500" t="s">
        <v>51</v>
      </c>
      <c r="B203" s="474">
        <v>8</v>
      </c>
      <c r="C203" s="438" t="s">
        <v>458</v>
      </c>
      <c r="D203" s="498">
        <v>900988724</v>
      </c>
      <c r="E203" s="445" t="s">
        <v>522</v>
      </c>
      <c r="F203" s="445" t="s">
        <v>165</v>
      </c>
      <c r="G203" s="445" t="s">
        <v>585</v>
      </c>
      <c r="H203" s="438" t="s">
        <v>248</v>
      </c>
      <c r="I203" s="438" t="s">
        <v>2551</v>
      </c>
      <c r="J203" s="442" t="s">
        <v>781</v>
      </c>
      <c r="K203" s="443">
        <v>1398</v>
      </c>
      <c r="L203" s="499">
        <v>1346504</v>
      </c>
      <c r="M203" s="499"/>
    </row>
    <row r="204" spans="1:13" s="410" customFormat="1" ht="35.25" customHeight="1" x14ac:dyDescent="0.25">
      <c r="A204" s="500" t="s">
        <v>51</v>
      </c>
      <c r="B204" s="474">
        <v>8</v>
      </c>
      <c r="C204" s="413" t="s">
        <v>458</v>
      </c>
      <c r="D204" s="502">
        <v>900988724</v>
      </c>
      <c r="E204" s="503" t="s">
        <v>522</v>
      </c>
      <c r="F204" s="501" t="s">
        <v>165</v>
      </c>
      <c r="G204" s="501" t="s">
        <v>585</v>
      </c>
      <c r="H204" s="413" t="s">
        <v>248</v>
      </c>
      <c r="I204" s="438" t="s">
        <v>2551</v>
      </c>
      <c r="J204" s="416" t="s">
        <v>782</v>
      </c>
      <c r="K204" s="458">
        <v>1402</v>
      </c>
      <c r="L204" s="476">
        <v>1073146</v>
      </c>
      <c r="M204" s="476"/>
    </row>
    <row r="205" spans="1:13" s="410" customFormat="1" ht="35.25" customHeight="1" x14ac:dyDescent="0.25">
      <c r="A205" s="500" t="s">
        <v>51</v>
      </c>
      <c r="B205" s="474">
        <v>8</v>
      </c>
      <c r="C205" s="438" t="s">
        <v>458</v>
      </c>
      <c r="D205" s="505">
        <v>900988724</v>
      </c>
      <c r="E205" s="506" t="s">
        <v>522</v>
      </c>
      <c r="F205" s="504" t="s">
        <v>165</v>
      </c>
      <c r="G205" s="504" t="s">
        <v>585</v>
      </c>
      <c r="H205" s="438" t="s">
        <v>248</v>
      </c>
      <c r="I205" s="438" t="s">
        <v>2551</v>
      </c>
      <c r="J205" s="442" t="s">
        <v>783</v>
      </c>
      <c r="K205" s="443">
        <v>1666</v>
      </c>
      <c r="L205" s="499">
        <v>520646</v>
      </c>
      <c r="M205" s="499"/>
    </row>
    <row r="206" spans="1:13" s="410" customFormat="1" ht="35.25" customHeight="1" x14ac:dyDescent="0.25">
      <c r="A206" s="500" t="s">
        <v>51</v>
      </c>
      <c r="B206" s="474">
        <v>8</v>
      </c>
      <c r="C206" s="413" t="s">
        <v>458</v>
      </c>
      <c r="D206" s="502">
        <v>900988724</v>
      </c>
      <c r="E206" s="503" t="s">
        <v>522</v>
      </c>
      <c r="F206" s="501" t="s">
        <v>165</v>
      </c>
      <c r="G206" s="501" t="s">
        <v>585</v>
      </c>
      <c r="H206" s="413" t="s">
        <v>248</v>
      </c>
      <c r="I206" s="438" t="s">
        <v>2551</v>
      </c>
      <c r="J206" s="416" t="s">
        <v>784</v>
      </c>
      <c r="K206" s="458">
        <v>1703</v>
      </c>
      <c r="L206" s="476">
        <v>1674344</v>
      </c>
      <c r="M206" s="476"/>
    </row>
    <row r="207" spans="1:13" s="410" customFormat="1" ht="35.25" customHeight="1" x14ac:dyDescent="0.25">
      <c r="A207" s="500" t="s">
        <v>51</v>
      </c>
      <c r="B207" s="474">
        <v>8</v>
      </c>
      <c r="C207" s="413" t="s">
        <v>458</v>
      </c>
      <c r="D207" s="502">
        <v>900988724</v>
      </c>
      <c r="E207" s="503" t="s">
        <v>522</v>
      </c>
      <c r="F207" s="501" t="s">
        <v>165</v>
      </c>
      <c r="G207" s="501" t="s">
        <v>585</v>
      </c>
      <c r="H207" s="413" t="s">
        <v>248</v>
      </c>
      <c r="I207" s="438" t="s">
        <v>2551</v>
      </c>
      <c r="J207" s="416" t="s">
        <v>785</v>
      </c>
      <c r="K207" s="458">
        <v>1927</v>
      </c>
      <c r="L207" s="476">
        <v>2270223</v>
      </c>
      <c r="M207" s="476"/>
    </row>
    <row r="208" spans="1:13" s="410" customFormat="1" ht="35.25" customHeight="1" x14ac:dyDescent="0.25">
      <c r="A208" s="500" t="s">
        <v>51</v>
      </c>
      <c r="B208" s="474">
        <v>8</v>
      </c>
      <c r="C208" s="413" t="s">
        <v>458</v>
      </c>
      <c r="D208" s="502">
        <v>900988724</v>
      </c>
      <c r="E208" s="503" t="s">
        <v>522</v>
      </c>
      <c r="F208" s="501" t="s">
        <v>165</v>
      </c>
      <c r="G208" s="501" t="s">
        <v>585</v>
      </c>
      <c r="H208" s="413" t="s">
        <v>248</v>
      </c>
      <c r="I208" s="438" t="s">
        <v>2551</v>
      </c>
      <c r="J208" s="416" t="s">
        <v>786</v>
      </c>
      <c r="K208" s="458">
        <v>4424</v>
      </c>
      <c r="L208" s="476">
        <v>2748706</v>
      </c>
      <c r="M208" s="476"/>
    </row>
    <row r="209" spans="1:13" s="410" customFormat="1" ht="35.25" customHeight="1" x14ac:dyDescent="0.25">
      <c r="A209" s="500" t="s">
        <v>51</v>
      </c>
      <c r="B209" s="474">
        <v>8</v>
      </c>
      <c r="C209" s="438" t="s">
        <v>458</v>
      </c>
      <c r="D209" s="505">
        <v>900988724</v>
      </c>
      <c r="E209" s="506" t="s">
        <v>522</v>
      </c>
      <c r="F209" s="504" t="s">
        <v>165</v>
      </c>
      <c r="G209" s="504" t="s">
        <v>585</v>
      </c>
      <c r="H209" s="438" t="s">
        <v>248</v>
      </c>
      <c r="I209" s="438" t="s">
        <v>2551</v>
      </c>
      <c r="J209" s="442" t="s">
        <v>787</v>
      </c>
      <c r="K209" s="443">
        <v>2240</v>
      </c>
      <c r="L209" s="499">
        <v>1475173</v>
      </c>
      <c r="M209" s="499"/>
    </row>
    <row r="210" spans="1:13" s="410" customFormat="1" ht="35.25" customHeight="1" x14ac:dyDescent="0.25">
      <c r="A210" s="500" t="s">
        <v>51</v>
      </c>
      <c r="B210" s="474">
        <v>8</v>
      </c>
      <c r="C210" s="501" t="s">
        <v>458</v>
      </c>
      <c r="D210" s="502">
        <v>900988724</v>
      </c>
      <c r="E210" s="503" t="s">
        <v>522</v>
      </c>
      <c r="F210" s="501" t="s">
        <v>165</v>
      </c>
      <c r="G210" s="501" t="s">
        <v>585</v>
      </c>
      <c r="H210" s="413" t="s">
        <v>248</v>
      </c>
      <c r="I210" s="438" t="s">
        <v>2551</v>
      </c>
      <c r="J210" s="416" t="s">
        <v>788</v>
      </c>
      <c r="K210" s="458">
        <v>2241</v>
      </c>
      <c r="L210" s="476">
        <v>1160151</v>
      </c>
      <c r="M210" s="476"/>
    </row>
    <row r="211" spans="1:13" s="410" customFormat="1" ht="35.25" customHeight="1" x14ac:dyDescent="0.25">
      <c r="A211" s="500" t="s">
        <v>51</v>
      </c>
      <c r="B211" s="474">
        <v>8</v>
      </c>
      <c r="C211" s="501" t="s">
        <v>458</v>
      </c>
      <c r="D211" s="502">
        <v>900988724</v>
      </c>
      <c r="E211" s="503" t="s">
        <v>522</v>
      </c>
      <c r="F211" s="501" t="s">
        <v>165</v>
      </c>
      <c r="G211" s="501" t="s">
        <v>585</v>
      </c>
      <c r="H211" s="413" t="s">
        <v>248</v>
      </c>
      <c r="I211" s="438" t="s">
        <v>2551</v>
      </c>
      <c r="J211" s="416" t="s">
        <v>789</v>
      </c>
      <c r="K211" s="458">
        <v>2983</v>
      </c>
      <c r="L211" s="476">
        <v>87270</v>
      </c>
      <c r="M211" s="476"/>
    </row>
    <row r="212" spans="1:13" s="410" customFormat="1" ht="35.25" customHeight="1" x14ac:dyDescent="0.25">
      <c r="A212" s="500" t="s">
        <v>51</v>
      </c>
      <c r="B212" s="474">
        <v>8</v>
      </c>
      <c r="C212" s="501" t="s">
        <v>458</v>
      </c>
      <c r="D212" s="502">
        <v>900988724</v>
      </c>
      <c r="E212" s="503" t="s">
        <v>522</v>
      </c>
      <c r="F212" s="501" t="s">
        <v>165</v>
      </c>
      <c r="G212" s="501" t="s">
        <v>585</v>
      </c>
      <c r="H212" s="413" t="s">
        <v>248</v>
      </c>
      <c r="I212" s="438" t="s">
        <v>2551</v>
      </c>
      <c r="J212" s="416" t="s">
        <v>790</v>
      </c>
      <c r="K212" s="458">
        <v>2984</v>
      </c>
      <c r="L212" s="476">
        <v>1958946</v>
      </c>
      <c r="M212" s="476"/>
    </row>
    <row r="213" spans="1:13" s="410" customFormat="1" ht="35.25" customHeight="1" x14ac:dyDescent="0.25">
      <c r="A213" s="500" t="s">
        <v>51</v>
      </c>
      <c r="B213" s="474">
        <v>8</v>
      </c>
      <c r="C213" s="413" t="s">
        <v>458</v>
      </c>
      <c r="D213" s="475">
        <v>900988724</v>
      </c>
      <c r="E213" s="418" t="s">
        <v>522</v>
      </c>
      <c r="F213" s="418" t="s">
        <v>165</v>
      </c>
      <c r="G213" s="418" t="s">
        <v>585</v>
      </c>
      <c r="H213" s="413" t="s">
        <v>248</v>
      </c>
      <c r="I213" s="438" t="s">
        <v>2551</v>
      </c>
      <c r="J213" s="416" t="s">
        <v>791</v>
      </c>
      <c r="K213" s="458">
        <v>2987</v>
      </c>
      <c r="L213" s="476">
        <v>2961520</v>
      </c>
      <c r="M213" s="476"/>
    </row>
    <row r="214" spans="1:13" s="410" customFormat="1" ht="35.25" customHeight="1" x14ac:dyDescent="0.25">
      <c r="A214" s="500"/>
      <c r="B214" s="512"/>
      <c r="C214" s="420" t="s">
        <v>2341</v>
      </c>
      <c r="D214" s="515"/>
      <c r="E214" s="425"/>
      <c r="F214" s="425"/>
      <c r="G214" s="425"/>
      <c r="H214" s="420"/>
      <c r="I214" s="447"/>
      <c r="J214" s="423"/>
      <c r="K214" s="462"/>
      <c r="L214" s="516">
        <f>SUBTOTAL(9,L198:L213)</f>
        <v>26394093</v>
      </c>
      <c r="M214" s="516">
        <f>SUBTOTAL(9,M198:M213)</f>
        <v>0</v>
      </c>
    </row>
    <row r="215" spans="1:13" s="410" customFormat="1" ht="35.25" customHeight="1" x14ac:dyDescent="0.25">
      <c r="A215" s="500" t="s">
        <v>51</v>
      </c>
      <c r="B215" s="474">
        <v>9</v>
      </c>
      <c r="C215" s="413" t="s">
        <v>462</v>
      </c>
      <c r="D215" s="475">
        <v>900656724</v>
      </c>
      <c r="E215" s="418" t="s">
        <v>526</v>
      </c>
      <c r="F215" s="418" t="s">
        <v>633</v>
      </c>
      <c r="G215" s="418" t="s">
        <v>589</v>
      </c>
      <c r="H215" s="413" t="s">
        <v>248</v>
      </c>
      <c r="I215" s="438" t="s">
        <v>2551</v>
      </c>
      <c r="J215" s="416" t="s">
        <v>815</v>
      </c>
      <c r="K215" s="458">
        <v>5947</v>
      </c>
      <c r="L215" s="476">
        <v>500000</v>
      </c>
      <c r="M215" s="476"/>
    </row>
    <row r="216" spans="1:13" s="410" customFormat="1" ht="35.25" customHeight="1" x14ac:dyDescent="0.25">
      <c r="A216" s="500" t="s">
        <v>51</v>
      </c>
      <c r="B216" s="474">
        <v>9</v>
      </c>
      <c r="C216" s="413" t="s">
        <v>462</v>
      </c>
      <c r="D216" s="475">
        <v>900656724</v>
      </c>
      <c r="E216" s="418" t="s">
        <v>526</v>
      </c>
      <c r="F216" s="418" t="s">
        <v>633</v>
      </c>
      <c r="G216" s="418" t="s">
        <v>589</v>
      </c>
      <c r="H216" s="413" t="s">
        <v>248</v>
      </c>
      <c r="I216" s="438" t="s">
        <v>2551</v>
      </c>
      <c r="J216" s="416" t="s">
        <v>816</v>
      </c>
      <c r="K216" s="458">
        <v>5948</v>
      </c>
      <c r="L216" s="476">
        <v>500000</v>
      </c>
      <c r="M216" s="476"/>
    </row>
    <row r="217" spans="1:13" s="410" customFormat="1" ht="35.25" customHeight="1" x14ac:dyDescent="0.25">
      <c r="A217" s="500" t="s">
        <v>51</v>
      </c>
      <c r="B217" s="474">
        <v>9</v>
      </c>
      <c r="C217" s="413" t="s">
        <v>462</v>
      </c>
      <c r="D217" s="475">
        <v>900656724</v>
      </c>
      <c r="E217" s="418" t="s">
        <v>526</v>
      </c>
      <c r="F217" s="418" t="s">
        <v>633</v>
      </c>
      <c r="G217" s="418" t="s">
        <v>589</v>
      </c>
      <c r="H217" s="413" t="s">
        <v>248</v>
      </c>
      <c r="I217" s="438" t="s">
        <v>2551</v>
      </c>
      <c r="J217" s="416" t="s">
        <v>817</v>
      </c>
      <c r="K217" s="458">
        <v>5995</v>
      </c>
      <c r="L217" s="476">
        <v>2486055</v>
      </c>
      <c r="M217" s="476"/>
    </row>
    <row r="218" spans="1:13" s="410" customFormat="1" ht="35.25" customHeight="1" x14ac:dyDescent="0.25">
      <c r="A218" s="500" t="s">
        <v>51</v>
      </c>
      <c r="B218" s="474">
        <v>9</v>
      </c>
      <c r="C218" s="413" t="s">
        <v>462</v>
      </c>
      <c r="D218" s="520">
        <v>900656724</v>
      </c>
      <c r="E218" s="418" t="s">
        <v>526</v>
      </c>
      <c r="F218" s="521" t="s">
        <v>633</v>
      </c>
      <c r="G218" s="418" t="s">
        <v>589</v>
      </c>
      <c r="H218" s="413" t="s">
        <v>248</v>
      </c>
      <c r="I218" s="438" t="s">
        <v>2551</v>
      </c>
      <c r="J218" s="522" t="s">
        <v>818</v>
      </c>
      <c r="K218" s="523">
        <v>6134</v>
      </c>
      <c r="L218" s="418">
        <v>500000</v>
      </c>
      <c r="M218" s="476"/>
    </row>
    <row r="219" spans="1:13" s="410" customFormat="1" ht="35.25" customHeight="1" x14ac:dyDescent="0.25">
      <c r="A219" s="500" t="s">
        <v>51</v>
      </c>
      <c r="B219" s="474">
        <v>9</v>
      </c>
      <c r="C219" s="438" t="s">
        <v>462</v>
      </c>
      <c r="D219" s="524">
        <v>900656724</v>
      </c>
      <c r="E219" s="445" t="s">
        <v>526</v>
      </c>
      <c r="F219" s="525" t="s">
        <v>633</v>
      </c>
      <c r="G219" s="445" t="s">
        <v>589</v>
      </c>
      <c r="H219" s="438" t="s">
        <v>248</v>
      </c>
      <c r="I219" s="438" t="s">
        <v>2551</v>
      </c>
      <c r="J219" s="526" t="s">
        <v>819</v>
      </c>
      <c r="K219" s="527">
        <v>6135</v>
      </c>
      <c r="L219" s="445">
        <v>500000</v>
      </c>
      <c r="M219" s="499"/>
    </row>
    <row r="220" spans="1:13" s="410" customFormat="1" ht="35.25" customHeight="1" x14ac:dyDescent="0.25">
      <c r="A220" s="500" t="s">
        <v>51</v>
      </c>
      <c r="B220" s="474">
        <v>9</v>
      </c>
      <c r="C220" s="413" t="s">
        <v>462</v>
      </c>
      <c r="D220" s="520">
        <v>900656724</v>
      </c>
      <c r="E220" s="418" t="s">
        <v>526</v>
      </c>
      <c r="F220" s="521" t="s">
        <v>633</v>
      </c>
      <c r="G220" s="418" t="s">
        <v>589</v>
      </c>
      <c r="H220" s="413" t="s">
        <v>248</v>
      </c>
      <c r="I220" s="438" t="s">
        <v>2551</v>
      </c>
      <c r="J220" s="522" t="s">
        <v>820</v>
      </c>
      <c r="K220" s="523">
        <v>6165</v>
      </c>
      <c r="L220" s="418">
        <v>3351210.43</v>
      </c>
      <c r="M220" s="476"/>
    </row>
    <row r="221" spans="1:13" s="410" customFormat="1" ht="35.25" customHeight="1" x14ac:dyDescent="0.25">
      <c r="A221" s="500" t="s">
        <v>51</v>
      </c>
      <c r="B221" s="474">
        <v>9</v>
      </c>
      <c r="C221" s="438" t="s">
        <v>462</v>
      </c>
      <c r="D221" s="524">
        <v>900656724</v>
      </c>
      <c r="E221" s="445" t="s">
        <v>526</v>
      </c>
      <c r="F221" s="525" t="s">
        <v>633</v>
      </c>
      <c r="G221" s="445" t="s">
        <v>589</v>
      </c>
      <c r="H221" s="438" t="s">
        <v>248</v>
      </c>
      <c r="I221" s="438" t="s">
        <v>2551</v>
      </c>
      <c r="J221" s="526" t="s">
        <v>821</v>
      </c>
      <c r="K221" s="527">
        <v>6167</v>
      </c>
      <c r="L221" s="445">
        <v>4772626.1500000004</v>
      </c>
      <c r="M221" s="499"/>
    </row>
    <row r="222" spans="1:13" s="410" customFormat="1" ht="35.25" customHeight="1" x14ac:dyDescent="0.25">
      <c r="A222" s="500"/>
      <c r="B222" s="512"/>
      <c r="C222" s="447" t="s">
        <v>2342</v>
      </c>
      <c r="D222" s="528"/>
      <c r="E222" s="454"/>
      <c r="F222" s="529"/>
      <c r="G222" s="454"/>
      <c r="H222" s="447"/>
      <c r="I222" s="447"/>
      <c r="J222" s="530"/>
      <c r="K222" s="531"/>
      <c r="L222" s="454">
        <f>SUBTOTAL(9,L215:L221)</f>
        <v>12609891.58</v>
      </c>
      <c r="M222" s="514">
        <f>SUBTOTAL(9,M215:M221)</f>
        <v>0</v>
      </c>
    </row>
    <row r="223" spans="1:13" s="410" customFormat="1" ht="35.25" customHeight="1" x14ac:dyDescent="0.25">
      <c r="A223" s="500" t="s">
        <v>51</v>
      </c>
      <c r="B223" s="474">
        <v>10</v>
      </c>
      <c r="C223" s="413" t="s">
        <v>463</v>
      </c>
      <c r="D223" s="520">
        <v>890101815</v>
      </c>
      <c r="E223" s="418" t="s">
        <v>527</v>
      </c>
      <c r="F223" s="521" t="s">
        <v>239</v>
      </c>
      <c r="G223" s="418" t="s">
        <v>590</v>
      </c>
      <c r="H223" s="413" t="s">
        <v>248</v>
      </c>
      <c r="I223" s="438" t="s">
        <v>2551</v>
      </c>
      <c r="J223" s="522" t="s">
        <v>822</v>
      </c>
      <c r="K223" s="523">
        <v>102725</v>
      </c>
      <c r="L223" s="418">
        <v>631438.5</v>
      </c>
      <c r="M223" s="476"/>
    </row>
    <row r="224" spans="1:13" s="410" customFormat="1" ht="35.25" customHeight="1" x14ac:dyDescent="0.25">
      <c r="A224" s="500" t="s">
        <v>51</v>
      </c>
      <c r="B224" s="474">
        <v>10</v>
      </c>
      <c r="C224" s="413" t="s">
        <v>463</v>
      </c>
      <c r="D224" s="520">
        <v>890101815</v>
      </c>
      <c r="E224" s="418" t="s">
        <v>527</v>
      </c>
      <c r="F224" s="521" t="s">
        <v>239</v>
      </c>
      <c r="G224" s="418" t="s">
        <v>590</v>
      </c>
      <c r="H224" s="413" t="s">
        <v>248</v>
      </c>
      <c r="I224" s="438" t="s">
        <v>2551</v>
      </c>
      <c r="J224" s="522" t="s">
        <v>823</v>
      </c>
      <c r="K224" s="523">
        <v>102789</v>
      </c>
      <c r="L224" s="418">
        <v>3450000</v>
      </c>
      <c r="M224" s="476"/>
    </row>
    <row r="225" spans="1:13" s="410" customFormat="1" ht="35.25" customHeight="1" x14ac:dyDescent="0.25">
      <c r="A225" s="500" t="s">
        <v>51</v>
      </c>
      <c r="B225" s="474">
        <v>10</v>
      </c>
      <c r="C225" s="413" t="s">
        <v>463</v>
      </c>
      <c r="D225" s="520">
        <v>890101815</v>
      </c>
      <c r="E225" s="418" t="s">
        <v>527</v>
      </c>
      <c r="F225" s="521" t="s">
        <v>239</v>
      </c>
      <c r="G225" s="418" t="s">
        <v>590</v>
      </c>
      <c r="H225" s="413" t="s">
        <v>248</v>
      </c>
      <c r="I225" s="438" t="s">
        <v>2551</v>
      </c>
      <c r="J225" s="522" t="s">
        <v>824</v>
      </c>
      <c r="K225" s="523">
        <v>102856</v>
      </c>
      <c r="L225" s="418">
        <v>2209300</v>
      </c>
      <c r="M225" s="476"/>
    </row>
    <row r="226" spans="1:13" s="410" customFormat="1" ht="35.25" customHeight="1" x14ac:dyDescent="0.25">
      <c r="A226" s="500" t="s">
        <v>51</v>
      </c>
      <c r="B226" s="474">
        <v>10</v>
      </c>
      <c r="C226" s="413" t="s">
        <v>463</v>
      </c>
      <c r="D226" s="520">
        <v>890101815</v>
      </c>
      <c r="E226" s="418" t="s">
        <v>527</v>
      </c>
      <c r="F226" s="521" t="s">
        <v>239</v>
      </c>
      <c r="G226" s="418" t="s">
        <v>590</v>
      </c>
      <c r="H226" s="413" t="s">
        <v>248</v>
      </c>
      <c r="I226" s="438" t="s">
        <v>2551</v>
      </c>
      <c r="J226" s="522" t="s">
        <v>825</v>
      </c>
      <c r="K226" s="523">
        <v>103191</v>
      </c>
      <c r="L226" s="418">
        <v>2420200</v>
      </c>
      <c r="M226" s="476"/>
    </row>
    <row r="227" spans="1:13" s="410" customFormat="1" ht="35.25" customHeight="1" x14ac:dyDescent="0.25">
      <c r="A227" s="500" t="s">
        <v>51</v>
      </c>
      <c r="B227" s="474">
        <v>10</v>
      </c>
      <c r="C227" s="413" t="s">
        <v>463</v>
      </c>
      <c r="D227" s="520">
        <v>890101815</v>
      </c>
      <c r="E227" s="418" t="s">
        <v>527</v>
      </c>
      <c r="F227" s="521" t="s">
        <v>239</v>
      </c>
      <c r="G227" s="418" t="s">
        <v>590</v>
      </c>
      <c r="H227" s="413" t="s">
        <v>248</v>
      </c>
      <c r="I227" s="438" t="s">
        <v>2551</v>
      </c>
      <c r="J227" s="522" t="s">
        <v>826</v>
      </c>
      <c r="K227" s="523">
        <v>103192</v>
      </c>
      <c r="L227" s="418">
        <v>588850</v>
      </c>
      <c r="M227" s="476"/>
    </row>
    <row r="228" spans="1:13" s="410" customFormat="1" ht="35.25" customHeight="1" x14ac:dyDescent="0.25">
      <c r="A228" s="500" t="s">
        <v>51</v>
      </c>
      <c r="B228" s="474">
        <v>10</v>
      </c>
      <c r="C228" s="413" t="s">
        <v>463</v>
      </c>
      <c r="D228" s="475">
        <v>890101815</v>
      </c>
      <c r="E228" s="418" t="s">
        <v>527</v>
      </c>
      <c r="F228" s="418" t="s">
        <v>239</v>
      </c>
      <c r="G228" s="418" t="s">
        <v>590</v>
      </c>
      <c r="H228" s="413" t="s">
        <v>248</v>
      </c>
      <c r="I228" s="438" t="s">
        <v>2551</v>
      </c>
      <c r="J228" s="416" t="s">
        <v>827</v>
      </c>
      <c r="K228" s="458">
        <v>104667</v>
      </c>
      <c r="L228" s="476">
        <v>4806371</v>
      </c>
      <c r="M228" s="476"/>
    </row>
    <row r="229" spans="1:13" s="410" customFormat="1" ht="35.25" customHeight="1" x14ac:dyDescent="0.25">
      <c r="A229" s="500" t="s">
        <v>51</v>
      </c>
      <c r="B229" s="474">
        <v>10</v>
      </c>
      <c r="C229" s="413" t="s">
        <v>463</v>
      </c>
      <c r="D229" s="475">
        <v>890101815</v>
      </c>
      <c r="E229" s="418" t="s">
        <v>527</v>
      </c>
      <c r="F229" s="418" t="s">
        <v>239</v>
      </c>
      <c r="G229" s="418" t="s">
        <v>590</v>
      </c>
      <c r="H229" s="413" t="s">
        <v>248</v>
      </c>
      <c r="I229" s="438" t="s">
        <v>2551</v>
      </c>
      <c r="J229" s="416" t="s">
        <v>828</v>
      </c>
      <c r="K229" s="458">
        <v>104990</v>
      </c>
      <c r="L229" s="476">
        <v>334400</v>
      </c>
      <c r="M229" s="476"/>
    </row>
    <row r="230" spans="1:13" s="410" customFormat="1" ht="35.25" customHeight="1" x14ac:dyDescent="0.25">
      <c r="A230" s="500" t="s">
        <v>51</v>
      </c>
      <c r="B230" s="474">
        <v>10</v>
      </c>
      <c r="C230" s="413" t="s">
        <v>463</v>
      </c>
      <c r="D230" s="475">
        <v>890101815</v>
      </c>
      <c r="E230" s="418" t="s">
        <v>527</v>
      </c>
      <c r="F230" s="418" t="s">
        <v>239</v>
      </c>
      <c r="G230" s="418" t="s">
        <v>590</v>
      </c>
      <c r="H230" s="413" t="s">
        <v>248</v>
      </c>
      <c r="I230" s="438" t="s">
        <v>2551</v>
      </c>
      <c r="J230" s="416" t="s">
        <v>829</v>
      </c>
      <c r="K230" s="458">
        <v>105190</v>
      </c>
      <c r="L230" s="476">
        <v>4496700</v>
      </c>
      <c r="M230" s="476"/>
    </row>
    <row r="231" spans="1:13" s="400" customFormat="1" ht="35.25" customHeight="1" x14ac:dyDescent="0.25">
      <c r="A231" s="500" t="s">
        <v>51</v>
      </c>
      <c r="B231" s="474">
        <v>10</v>
      </c>
      <c r="C231" s="438" t="s">
        <v>463</v>
      </c>
      <c r="D231" s="498">
        <v>890101815</v>
      </c>
      <c r="E231" s="445" t="s">
        <v>527</v>
      </c>
      <c r="F231" s="445" t="s">
        <v>239</v>
      </c>
      <c r="G231" s="445" t="s">
        <v>590</v>
      </c>
      <c r="H231" s="438" t="s">
        <v>248</v>
      </c>
      <c r="I231" s="438" t="s">
        <v>2551</v>
      </c>
      <c r="J231" s="442" t="s">
        <v>830</v>
      </c>
      <c r="K231" s="443">
        <v>106389</v>
      </c>
      <c r="L231" s="499">
        <v>3450000</v>
      </c>
      <c r="M231" s="499"/>
    </row>
    <row r="232" spans="1:13" s="410" customFormat="1" ht="35.25" customHeight="1" x14ac:dyDescent="0.25">
      <c r="A232" s="500" t="s">
        <v>51</v>
      </c>
      <c r="B232" s="474">
        <v>10</v>
      </c>
      <c r="C232" s="413" t="s">
        <v>463</v>
      </c>
      <c r="D232" s="502">
        <v>890101815</v>
      </c>
      <c r="E232" s="503" t="s">
        <v>527</v>
      </c>
      <c r="F232" s="501" t="s">
        <v>239</v>
      </c>
      <c r="G232" s="501" t="s">
        <v>590</v>
      </c>
      <c r="H232" s="413" t="s">
        <v>248</v>
      </c>
      <c r="I232" s="438" t="s">
        <v>2551</v>
      </c>
      <c r="J232" s="416" t="s">
        <v>831</v>
      </c>
      <c r="K232" s="458">
        <v>107085</v>
      </c>
      <c r="L232" s="476">
        <v>4904500</v>
      </c>
      <c r="M232" s="476"/>
    </row>
    <row r="233" spans="1:13" s="410" customFormat="1" ht="35.25" customHeight="1" x14ac:dyDescent="0.25">
      <c r="A233" s="500" t="s">
        <v>51</v>
      </c>
      <c r="B233" s="474">
        <v>10</v>
      </c>
      <c r="C233" s="438" t="s">
        <v>463</v>
      </c>
      <c r="D233" s="505">
        <v>890101815</v>
      </c>
      <c r="E233" s="506" t="s">
        <v>527</v>
      </c>
      <c r="F233" s="504" t="s">
        <v>239</v>
      </c>
      <c r="G233" s="504" t="s">
        <v>590</v>
      </c>
      <c r="H233" s="438" t="s">
        <v>248</v>
      </c>
      <c r="I233" s="438" t="s">
        <v>2551</v>
      </c>
      <c r="J233" s="442" t="s">
        <v>832</v>
      </c>
      <c r="K233" s="443">
        <v>107810</v>
      </c>
      <c r="L233" s="499">
        <v>3450000</v>
      </c>
      <c r="M233" s="499"/>
    </row>
    <row r="234" spans="1:13" s="410" customFormat="1" ht="35.25" customHeight="1" x14ac:dyDescent="0.25">
      <c r="A234" s="500" t="s">
        <v>51</v>
      </c>
      <c r="B234" s="474">
        <v>10</v>
      </c>
      <c r="C234" s="413" t="s">
        <v>463</v>
      </c>
      <c r="D234" s="502">
        <v>890101815</v>
      </c>
      <c r="E234" s="503" t="s">
        <v>527</v>
      </c>
      <c r="F234" s="501" t="s">
        <v>239</v>
      </c>
      <c r="G234" s="501" t="s">
        <v>590</v>
      </c>
      <c r="H234" s="413" t="s">
        <v>248</v>
      </c>
      <c r="I234" s="438" t="s">
        <v>2551</v>
      </c>
      <c r="J234" s="416" t="s">
        <v>833</v>
      </c>
      <c r="K234" s="458">
        <v>107813</v>
      </c>
      <c r="L234" s="476">
        <v>3600000</v>
      </c>
      <c r="M234" s="476"/>
    </row>
    <row r="235" spans="1:13" s="410" customFormat="1" ht="35.25" customHeight="1" x14ac:dyDescent="0.25">
      <c r="A235" s="500" t="s">
        <v>51</v>
      </c>
      <c r="B235" s="474">
        <v>10</v>
      </c>
      <c r="C235" s="413" t="s">
        <v>463</v>
      </c>
      <c r="D235" s="502">
        <v>890101815</v>
      </c>
      <c r="E235" s="503" t="s">
        <v>527</v>
      </c>
      <c r="F235" s="501" t="s">
        <v>239</v>
      </c>
      <c r="G235" s="501" t="s">
        <v>590</v>
      </c>
      <c r="H235" s="413" t="s">
        <v>248</v>
      </c>
      <c r="I235" s="438" t="s">
        <v>2551</v>
      </c>
      <c r="J235" s="416" t="s">
        <v>834</v>
      </c>
      <c r="K235" s="458">
        <v>107818</v>
      </c>
      <c r="L235" s="476">
        <v>4721050</v>
      </c>
      <c r="M235" s="476"/>
    </row>
    <row r="236" spans="1:13" s="410" customFormat="1" ht="35.25" customHeight="1" x14ac:dyDescent="0.25">
      <c r="A236" s="500" t="s">
        <v>51</v>
      </c>
      <c r="B236" s="474">
        <v>10</v>
      </c>
      <c r="C236" s="413" t="s">
        <v>463</v>
      </c>
      <c r="D236" s="502">
        <v>890101815</v>
      </c>
      <c r="E236" s="503" t="s">
        <v>527</v>
      </c>
      <c r="F236" s="501" t="s">
        <v>239</v>
      </c>
      <c r="G236" s="501" t="s">
        <v>590</v>
      </c>
      <c r="H236" s="413" t="s">
        <v>248</v>
      </c>
      <c r="I236" s="438" t="s">
        <v>2551</v>
      </c>
      <c r="J236" s="416" t="s">
        <v>835</v>
      </c>
      <c r="K236" s="458">
        <v>108223</v>
      </c>
      <c r="L236" s="476">
        <v>3600000</v>
      </c>
      <c r="M236" s="476"/>
    </row>
    <row r="237" spans="1:13" s="410" customFormat="1" ht="35.25" customHeight="1" x14ac:dyDescent="0.25">
      <c r="A237" s="500" t="s">
        <v>51</v>
      </c>
      <c r="B237" s="474">
        <v>10</v>
      </c>
      <c r="C237" s="438" t="s">
        <v>463</v>
      </c>
      <c r="D237" s="505">
        <v>890101815</v>
      </c>
      <c r="E237" s="506" t="s">
        <v>527</v>
      </c>
      <c r="F237" s="504" t="s">
        <v>239</v>
      </c>
      <c r="G237" s="504" t="s">
        <v>590</v>
      </c>
      <c r="H237" s="438" t="s">
        <v>248</v>
      </c>
      <c r="I237" s="438" t="s">
        <v>2551</v>
      </c>
      <c r="J237" s="442" t="s">
        <v>836</v>
      </c>
      <c r="K237" s="443">
        <v>108279</v>
      </c>
      <c r="L237" s="499">
        <v>3683550</v>
      </c>
      <c r="M237" s="499"/>
    </row>
    <row r="238" spans="1:13" s="410" customFormat="1" ht="35.25" customHeight="1" x14ac:dyDescent="0.25">
      <c r="A238" s="500" t="s">
        <v>51</v>
      </c>
      <c r="B238" s="474">
        <v>10</v>
      </c>
      <c r="C238" s="501" t="s">
        <v>463</v>
      </c>
      <c r="D238" s="502">
        <v>890101815</v>
      </c>
      <c r="E238" s="503" t="s">
        <v>527</v>
      </c>
      <c r="F238" s="501" t="s">
        <v>239</v>
      </c>
      <c r="G238" s="501" t="s">
        <v>590</v>
      </c>
      <c r="H238" s="413" t="s">
        <v>248</v>
      </c>
      <c r="I238" s="438" t="s">
        <v>2551</v>
      </c>
      <c r="J238" s="416" t="s">
        <v>837</v>
      </c>
      <c r="K238" s="458">
        <v>108296</v>
      </c>
      <c r="L238" s="476">
        <v>3600000</v>
      </c>
      <c r="M238" s="476"/>
    </row>
    <row r="239" spans="1:13" s="410" customFormat="1" ht="35.25" customHeight="1" x14ac:dyDescent="0.25">
      <c r="A239" s="500" t="s">
        <v>51</v>
      </c>
      <c r="B239" s="474">
        <v>10</v>
      </c>
      <c r="C239" s="501" t="s">
        <v>463</v>
      </c>
      <c r="D239" s="502">
        <v>890101815</v>
      </c>
      <c r="E239" s="503" t="s">
        <v>527</v>
      </c>
      <c r="F239" s="501" t="s">
        <v>239</v>
      </c>
      <c r="G239" s="501" t="s">
        <v>590</v>
      </c>
      <c r="H239" s="413" t="s">
        <v>248</v>
      </c>
      <c r="I239" s="438" t="s">
        <v>2551</v>
      </c>
      <c r="J239" s="416" t="s">
        <v>838</v>
      </c>
      <c r="K239" s="458">
        <v>108573</v>
      </c>
      <c r="L239" s="476">
        <v>3450000</v>
      </c>
      <c r="M239" s="476"/>
    </row>
    <row r="240" spans="1:13" s="410" customFormat="1" ht="35.25" customHeight="1" x14ac:dyDescent="0.25">
      <c r="A240" s="500" t="s">
        <v>51</v>
      </c>
      <c r="B240" s="474">
        <v>10</v>
      </c>
      <c r="C240" s="501" t="s">
        <v>463</v>
      </c>
      <c r="D240" s="502">
        <v>890101815</v>
      </c>
      <c r="E240" s="503" t="s">
        <v>527</v>
      </c>
      <c r="F240" s="501" t="s">
        <v>239</v>
      </c>
      <c r="G240" s="501" t="s">
        <v>590</v>
      </c>
      <c r="H240" s="413" t="s">
        <v>248</v>
      </c>
      <c r="I240" s="438" t="s">
        <v>2551</v>
      </c>
      <c r="J240" s="416" t="s">
        <v>839</v>
      </c>
      <c r="K240" s="458">
        <v>109118</v>
      </c>
      <c r="L240" s="476">
        <v>3600000</v>
      </c>
      <c r="M240" s="476"/>
    </row>
    <row r="241" spans="1:13" s="410" customFormat="1" ht="35.25" customHeight="1" x14ac:dyDescent="0.25">
      <c r="A241" s="500" t="s">
        <v>51</v>
      </c>
      <c r="B241" s="474">
        <v>10</v>
      </c>
      <c r="C241" s="413" t="s">
        <v>463</v>
      </c>
      <c r="D241" s="475">
        <v>890101815</v>
      </c>
      <c r="E241" s="418" t="s">
        <v>527</v>
      </c>
      <c r="F241" s="418" t="s">
        <v>239</v>
      </c>
      <c r="G241" s="418" t="s">
        <v>590</v>
      </c>
      <c r="H241" s="413" t="s">
        <v>248</v>
      </c>
      <c r="I241" s="438" t="s">
        <v>2551</v>
      </c>
      <c r="J241" s="416" t="s">
        <v>840</v>
      </c>
      <c r="K241" s="458">
        <v>109123</v>
      </c>
      <c r="L241" s="476">
        <v>4953671</v>
      </c>
      <c r="M241" s="476"/>
    </row>
    <row r="242" spans="1:13" s="410" customFormat="1" ht="35.25" customHeight="1" x14ac:dyDescent="0.25">
      <c r="A242" s="500" t="s">
        <v>51</v>
      </c>
      <c r="B242" s="474">
        <v>10</v>
      </c>
      <c r="C242" s="413" t="s">
        <v>463</v>
      </c>
      <c r="D242" s="475">
        <v>890101815</v>
      </c>
      <c r="E242" s="418" t="s">
        <v>527</v>
      </c>
      <c r="F242" s="418" t="s">
        <v>239</v>
      </c>
      <c r="G242" s="418" t="s">
        <v>590</v>
      </c>
      <c r="H242" s="413" t="s">
        <v>248</v>
      </c>
      <c r="I242" s="438" t="s">
        <v>2551</v>
      </c>
      <c r="J242" s="416" t="s">
        <v>841</v>
      </c>
      <c r="K242" s="458">
        <v>109736</v>
      </c>
      <c r="L242" s="476">
        <v>4721050</v>
      </c>
      <c r="M242" s="476"/>
    </row>
    <row r="243" spans="1:13" s="410" customFormat="1" ht="35.25" customHeight="1" x14ac:dyDescent="0.25">
      <c r="A243" s="500" t="s">
        <v>51</v>
      </c>
      <c r="B243" s="474">
        <v>10</v>
      </c>
      <c r="C243" s="413" t="s">
        <v>463</v>
      </c>
      <c r="D243" s="475">
        <v>890101815</v>
      </c>
      <c r="E243" s="418" t="s">
        <v>527</v>
      </c>
      <c r="F243" s="418" t="s">
        <v>239</v>
      </c>
      <c r="G243" s="418" t="s">
        <v>590</v>
      </c>
      <c r="H243" s="413" t="s">
        <v>248</v>
      </c>
      <c r="I243" s="438" t="s">
        <v>2551</v>
      </c>
      <c r="J243" s="416" t="s">
        <v>842</v>
      </c>
      <c r="K243" s="458">
        <v>109737</v>
      </c>
      <c r="L243" s="476">
        <v>3450000</v>
      </c>
      <c r="M243" s="476"/>
    </row>
    <row r="244" spans="1:13" s="410" customFormat="1" ht="35.25" customHeight="1" x14ac:dyDescent="0.25">
      <c r="A244" s="500" t="s">
        <v>51</v>
      </c>
      <c r="B244" s="474">
        <v>10</v>
      </c>
      <c r="C244" s="413" t="s">
        <v>463</v>
      </c>
      <c r="D244" s="475">
        <v>890101815</v>
      </c>
      <c r="E244" s="418" t="s">
        <v>527</v>
      </c>
      <c r="F244" s="418" t="s">
        <v>239</v>
      </c>
      <c r="G244" s="418" t="s">
        <v>590</v>
      </c>
      <c r="H244" s="413" t="s">
        <v>248</v>
      </c>
      <c r="I244" s="438" t="s">
        <v>2551</v>
      </c>
      <c r="J244" s="416" t="s">
        <v>843</v>
      </c>
      <c r="K244" s="458">
        <v>109738</v>
      </c>
      <c r="L244" s="476">
        <v>4009300</v>
      </c>
      <c r="M244" s="476"/>
    </row>
    <row r="245" spans="1:13" s="410" customFormat="1" ht="35.25" customHeight="1" x14ac:dyDescent="0.25">
      <c r="A245" s="500" t="s">
        <v>51</v>
      </c>
      <c r="B245" s="474">
        <v>10</v>
      </c>
      <c r="C245" s="413" t="s">
        <v>463</v>
      </c>
      <c r="D245" s="520">
        <v>890101815</v>
      </c>
      <c r="E245" s="418" t="s">
        <v>527</v>
      </c>
      <c r="F245" s="521" t="s">
        <v>239</v>
      </c>
      <c r="G245" s="418" t="s">
        <v>590</v>
      </c>
      <c r="H245" s="413" t="s">
        <v>248</v>
      </c>
      <c r="I245" s="438" t="s">
        <v>2551</v>
      </c>
      <c r="J245" s="522" t="s">
        <v>844</v>
      </c>
      <c r="K245" s="523">
        <v>109925</v>
      </c>
      <c r="L245" s="418">
        <v>792750</v>
      </c>
      <c r="M245" s="476"/>
    </row>
    <row r="246" spans="1:13" s="410" customFormat="1" ht="35.25" customHeight="1" x14ac:dyDescent="0.25">
      <c r="A246" s="500" t="s">
        <v>51</v>
      </c>
      <c r="B246" s="474">
        <v>10</v>
      </c>
      <c r="C246" s="438" t="s">
        <v>463</v>
      </c>
      <c r="D246" s="524">
        <v>890101815</v>
      </c>
      <c r="E246" s="445" t="s">
        <v>527</v>
      </c>
      <c r="F246" s="525" t="s">
        <v>239</v>
      </c>
      <c r="G246" s="445" t="s">
        <v>590</v>
      </c>
      <c r="H246" s="438" t="s">
        <v>248</v>
      </c>
      <c r="I246" s="438" t="s">
        <v>2551</v>
      </c>
      <c r="J246" s="526" t="s">
        <v>845</v>
      </c>
      <c r="K246" s="527">
        <v>110843</v>
      </c>
      <c r="L246" s="445">
        <v>3450000</v>
      </c>
      <c r="M246" s="499"/>
    </row>
    <row r="247" spans="1:13" s="410" customFormat="1" ht="35.25" customHeight="1" x14ac:dyDescent="0.25">
      <c r="A247" s="500" t="s">
        <v>51</v>
      </c>
      <c r="B247" s="474">
        <v>10</v>
      </c>
      <c r="C247" s="413" t="s">
        <v>463</v>
      </c>
      <c r="D247" s="520">
        <v>890101815</v>
      </c>
      <c r="E247" s="418" t="s">
        <v>527</v>
      </c>
      <c r="F247" s="521" t="s">
        <v>239</v>
      </c>
      <c r="G247" s="418" t="s">
        <v>590</v>
      </c>
      <c r="H247" s="413" t="s">
        <v>248</v>
      </c>
      <c r="I247" s="438" t="s">
        <v>2551</v>
      </c>
      <c r="J247" s="522" t="s">
        <v>846</v>
      </c>
      <c r="K247" s="523">
        <v>111405</v>
      </c>
      <c r="L247" s="418">
        <v>3450000</v>
      </c>
      <c r="M247" s="476"/>
    </row>
    <row r="248" spans="1:13" s="410" customFormat="1" ht="35.25" customHeight="1" x14ac:dyDescent="0.25">
      <c r="A248" s="500" t="s">
        <v>51</v>
      </c>
      <c r="B248" s="474">
        <v>10</v>
      </c>
      <c r="C248" s="438" t="s">
        <v>463</v>
      </c>
      <c r="D248" s="524">
        <v>890101815</v>
      </c>
      <c r="E248" s="445" t="s">
        <v>527</v>
      </c>
      <c r="F248" s="525" t="s">
        <v>239</v>
      </c>
      <c r="G248" s="445" t="s">
        <v>590</v>
      </c>
      <c r="H248" s="438" t="s">
        <v>248</v>
      </c>
      <c r="I248" s="438" t="s">
        <v>2551</v>
      </c>
      <c r="J248" s="526" t="s">
        <v>847</v>
      </c>
      <c r="K248" s="527">
        <v>25961</v>
      </c>
      <c r="L248" s="445">
        <v>5480550</v>
      </c>
      <c r="M248" s="499"/>
    </row>
    <row r="249" spans="1:13" s="410" customFormat="1" ht="35.25" customHeight="1" x14ac:dyDescent="0.25">
      <c r="A249" s="500" t="s">
        <v>51</v>
      </c>
      <c r="B249" s="474">
        <v>10</v>
      </c>
      <c r="C249" s="413" t="s">
        <v>463</v>
      </c>
      <c r="D249" s="520">
        <v>890101815</v>
      </c>
      <c r="E249" s="418" t="s">
        <v>527</v>
      </c>
      <c r="F249" s="521" t="s">
        <v>239</v>
      </c>
      <c r="G249" s="418" t="s">
        <v>590</v>
      </c>
      <c r="H249" s="413" t="s">
        <v>248</v>
      </c>
      <c r="I249" s="438" t="s">
        <v>2551</v>
      </c>
      <c r="J249" s="522" t="s">
        <v>848</v>
      </c>
      <c r="K249" s="523">
        <v>29179</v>
      </c>
      <c r="L249" s="418">
        <v>1625147</v>
      </c>
      <c r="M249" s="476"/>
    </row>
    <row r="250" spans="1:13" s="410" customFormat="1" ht="35.25" customHeight="1" x14ac:dyDescent="0.25">
      <c r="A250" s="500" t="s">
        <v>51</v>
      </c>
      <c r="B250" s="474">
        <v>10</v>
      </c>
      <c r="C250" s="413" t="s">
        <v>463</v>
      </c>
      <c r="D250" s="520">
        <v>890101815</v>
      </c>
      <c r="E250" s="418" t="s">
        <v>527</v>
      </c>
      <c r="F250" s="521" t="s">
        <v>239</v>
      </c>
      <c r="G250" s="418" t="s">
        <v>590</v>
      </c>
      <c r="H250" s="413" t="s">
        <v>248</v>
      </c>
      <c r="I250" s="438" t="s">
        <v>2551</v>
      </c>
      <c r="J250" s="522" t="s">
        <v>849</v>
      </c>
      <c r="K250" s="523">
        <v>29181</v>
      </c>
      <c r="L250" s="418">
        <v>14311942</v>
      </c>
      <c r="M250" s="476"/>
    </row>
    <row r="251" spans="1:13" s="410" customFormat="1" ht="35.25" customHeight="1" x14ac:dyDescent="0.25">
      <c r="A251" s="500" t="s">
        <v>51</v>
      </c>
      <c r="B251" s="474">
        <v>10</v>
      </c>
      <c r="C251" s="413" t="s">
        <v>463</v>
      </c>
      <c r="D251" s="520">
        <v>890101815</v>
      </c>
      <c r="E251" s="418" t="s">
        <v>527</v>
      </c>
      <c r="F251" s="521" t="s">
        <v>239</v>
      </c>
      <c r="G251" s="418" t="s">
        <v>590</v>
      </c>
      <c r="H251" s="413" t="s">
        <v>248</v>
      </c>
      <c r="I251" s="438" t="s">
        <v>2551</v>
      </c>
      <c r="J251" s="522" t="s">
        <v>850</v>
      </c>
      <c r="K251" s="523">
        <v>29241</v>
      </c>
      <c r="L251" s="418">
        <v>8065100</v>
      </c>
      <c r="M251" s="476"/>
    </row>
    <row r="252" spans="1:13" s="410" customFormat="1" ht="35.25" customHeight="1" x14ac:dyDescent="0.25">
      <c r="A252" s="500" t="s">
        <v>51</v>
      </c>
      <c r="B252" s="474">
        <v>10</v>
      </c>
      <c r="C252" s="413" t="s">
        <v>463</v>
      </c>
      <c r="D252" s="520">
        <v>890101815</v>
      </c>
      <c r="E252" s="418" t="s">
        <v>527</v>
      </c>
      <c r="F252" s="521" t="s">
        <v>239</v>
      </c>
      <c r="G252" s="418" t="s">
        <v>590</v>
      </c>
      <c r="H252" s="413" t="s">
        <v>248</v>
      </c>
      <c r="I252" s="438" t="s">
        <v>2551</v>
      </c>
      <c r="J252" s="522" t="s">
        <v>851</v>
      </c>
      <c r="K252" s="523">
        <v>29325</v>
      </c>
      <c r="L252" s="418">
        <v>3016293</v>
      </c>
      <c r="M252" s="476"/>
    </row>
    <row r="253" spans="1:13" s="410" customFormat="1" ht="35.25" customHeight="1" x14ac:dyDescent="0.25">
      <c r="A253" s="500" t="s">
        <v>51</v>
      </c>
      <c r="B253" s="474">
        <v>10</v>
      </c>
      <c r="C253" s="438" t="s">
        <v>463</v>
      </c>
      <c r="D253" s="524">
        <v>890101815</v>
      </c>
      <c r="E253" s="445" t="s">
        <v>527</v>
      </c>
      <c r="F253" s="525" t="s">
        <v>239</v>
      </c>
      <c r="G253" s="445" t="s">
        <v>590</v>
      </c>
      <c r="H253" s="438" t="s">
        <v>248</v>
      </c>
      <c r="I253" s="438" t="s">
        <v>2551</v>
      </c>
      <c r="J253" s="526" t="s">
        <v>852</v>
      </c>
      <c r="K253" s="527">
        <v>29536</v>
      </c>
      <c r="L253" s="445">
        <v>6728022</v>
      </c>
      <c r="M253" s="499"/>
    </row>
    <row r="254" spans="1:13" s="410" customFormat="1" ht="35.25" customHeight="1" x14ac:dyDescent="0.25">
      <c r="A254" s="500" t="s">
        <v>51</v>
      </c>
      <c r="B254" s="474">
        <v>10</v>
      </c>
      <c r="C254" s="413" t="s">
        <v>463</v>
      </c>
      <c r="D254" s="520">
        <v>890101815</v>
      </c>
      <c r="E254" s="418" t="s">
        <v>527</v>
      </c>
      <c r="F254" s="521" t="s">
        <v>239</v>
      </c>
      <c r="G254" s="418" t="s">
        <v>590</v>
      </c>
      <c r="H254" s="413" t="s">
        <v>248</v>
      </c>
      <c r="I254" s="438" t="s">
        <v>2551</v>
      </c>
      <c r="J254" s="522" t="s">
        <v>853</v>
      </c>
      <c r="K254" s="523">
        <v>29537</v>
      </c>
      <c r="L254" s="418">
        <v>6728022</v>
      </c>
      <c r="M254" s="476"/>
    </row>
    <row r="255" spans="1:13" s="410" customFormat="1" ht="35.25" customHeight="1" x14ac:dyDescent="0.25">
      <c r="A255" s="500" t="s">
        <v>51</v>
      </c>
      <c r="B255" s="474">
        <v>10</v>
      </c>
      <c r="C255" s="413" t="s">
        <v>463</v>
      </c>
      <c r="D255" s="520">
        <v>890101815</v>
      </c>
      <c r="E255" s="418" t="s">
        <v>527</v>
      </c>
      <c r="F255" s="521" t="s">
        <v>239</v>
      </c>
      <c r="G255" s="418" t="s">
        <v>590</v>
      </c>
      <c r="H255" s="413" t="s">
        <v>248</v>
      </c>
      <c r="I255" s="438" t="s">
        <v>2551</v>
      </c>
      <c r="J255" s="522" t="s">
        <v>854</v>
      </c>
      <c r="K255" s="523">
        <v>29538</v>
      </c>
      <c r="L255" s="418">
        <v>1983906.5</v>
      </c>
      <c r="M255" s="476"/>
    </row>
    <row r="256" spans="1:13" s="410" customFormat="1" ht="35.25" customHeight="1" x14ac:dyDescent="0.25">
      <c r="A256" s="500" t="s">
        <v>51</v>
      </c>
      <c r="B256" s="474">
        <v>10</v>
      </c>
      <c r="C256" s="413" t="s">
        <v>463</v>
      </c>
      <c r="D256" s="520">
        <v>890101815</v>
      </c>
      <c r="E256" s="418" t="s">
        <v>527</v>
      </c>
      <c r="F256" s="521" t="s">
        <v>239</v>
      </c>
      <c r="G256" s="418" t="s">
        <v>590</v>
      </c>
      <c r="H256" s="413" t="s">
        <v>248</v>
      </c>
      <c r="I256" s="438" t="s">
        <v>2551</v>
      </c>
      <c r="J256" s="522" t="s">
        <v>855</v>
      </c>
      <c r="K256" s="523">
        <v>29539</v>
      </c>
      <c r="L256" s="418">
        <v>1034076</v>
      </c>
      <c r="M256" s="476"/>
    </row>
    <row r="257" spans="1:13" s="410" customFormat="1" ht="35.25" customHeight="1" x14ac:dyDescent="0.25">
      <c r="A257" s="500" t="s">
        <v>51</v>
      </c>
      <c r="B257" s="474">
        <v>10</v>
      </c>
      <c r="C257" s="413" t="s">
        <v>463</v>
      </c>
      <c r="D257" s="520">
        <v>890101815</v>
      </c>
      <c r="E257" s="418" t="s">
        <v>527</v>
      </c>
      <c r="F257" s="521" t="s">
        <v>239</v>
      </c>
      <c r="G257" s="418" t="s">
        <v>590</v>
      </c>
      <c r="H257" s="413" t="s">
        <v>248</v>
      </c>
      <c r="I257" s="438" t="s">
        <v>2551</v>
      </c>
      <c r="J257" s="522" t="s">
        <v>856</v>
      </c>
      <c r="K257" s="523">
        <v>29569</v>
      </c>
      <c r="L257" s="418">
        <v>9758342</v>
      </c>
      <c r="M257" s="476"/>
    </row>
    <row r="258" spans="1:13" s="410" customFormat="1" ht="35.25" customHeight="1" x14ac:dyDescent="0.25">
      <c r="A258" s="500" t="s">
        <v>51</v>
      </c>
      <c r="B258" s="474">
        <v>10</v>
      </c>
      <c r="C258" s="413" t="s">
        <v>463</v>
      </c>
      <c r="D258" s="520">
        <v>890101815</v>
      </c>
      <c r="E258" s="418" t="s">
        <v>527</v>
      </c>
      <c r="F258" s="521" t="s">
        <v>239</v>
      </c>
      <c r="G258" s="418" t="s">
        <v>590</v>
      </c>
      <c r="H258" s="413" t="s">
        <v>248</v>
      </c>
      <c r="I258" s="438" t="s">
        <v>2551</v>
      </c>
      <c r="J258" s="522" t="s">
        <v>857</v>
      </c>
      <c r="K258" s="523">
        <v>29642</v>
      </c>
      <c r="L258" s="418">
        <v>3795100</v>
      </c>
      <c r="M258" s="476"/>
    </row>
    <row r="259" spans="1:13" s="410" customFormat="1" ht="35.25" customHeight="1" x14ac:dyDescent="0.25">
      <c r="A259" s="500" t="s">
        <v>51</v>
      </c>
      <c r="B259" s="474">
        <v>10</v>
      </c>
      <c r="C259" s="413" t="s">
        <v>463</v>
      </c>
      <c r="D259" s="475">
        <v>890101815</v>
      </c>
      <c r="E259" s="418" t="s">
        <v>527</v>
      </c>
      <c r="F259" s="418" t="s">
        <v>239</v>
      </c>
      <c r="G259" s="418" t="s">
        <v>590</v>
      </c>
      <c r="H259" s="413" t="s">
        <v>248</v>
      </c>
      <c r="I259" s="438" t="s">
        <v>2551</v>
      </c>
      <c r="J259" s="416" t="s">
        <v>858</v>
      </c>
      <c r="K259" s="458">
        <v>29643</v>
      </c>
      <c r="L259" s="476">
        <v>14543172</v>
      </c>
      <c r="M259" s="476"/>
    </row>
    <row r="260" spans="1:13" s="410" customFormat="1" ht="35.25" customHeight="1" x14ac:dyDescent="0.25">
      <c r="A260" s="500" t="s">
        <v>51</v>
      </c>
      <c r="B260" s="474">
        <v>10</v>
      </c>
      <c r="C260" s="413" t="s">
        <v>463</v>
      </c>
      <c r="D260" s="475">
        <v>890101815</v>
      </c>
      <c r="E260" s="418" t="s">
        <v>527</v>
      </c>
      <c r="F260" s="418" t="s">
        <v>239</v>
      </c>
      <c r="G260" s="418" t="s">
        <v>590</v>
      </c>
      <c r="H260" s="413" t="s">
        <v>248</v>
      </c>
      <c r="I260" s="438" t="s">
        <v>2551</v>
      </c>
      <c r="J260" s="416" t="s">
        <v>859</v>
      </c>
      <c r="K260" s="458">
        <v>29698</v>
      </c>
      <c r="L260" s="476">
        <v>827000</v>
      </c>
      <c r="M260" s="476"/>
    </row>
    <row r="261" spans="1:13" s="410" customFormat="1" ht="35.25" customHeight="1" x14ac:dyDescent="0.25">
      <c r="A261" s="500" t="s">
        <v>51</v>
      </c>
      <c r="B261" s="474">
        <v>10</v>
      </c>
      <c r="C261" s="413" t="s">
        <v>463</v>
      </c>
      <c r="D261" s="475">
        <v>890101815</v>
      </c>
      <c r="E261" s="418" t="s">
        <v>527</v>
      </c>
      <c r="F261" s="418" t="s">
        <v>239</v>
      </c>
      <c r="G261" s="418" t="s">
        <v>590</v>
      </c>
      <c r="H261" s="413" t="s">
        <v>248</v>
      </c>
      <c r="I261" s="438" t="s">
        <v>2551</v>
      </c>
      <c r="J261" s="416" t="s">
        <v>860</v>
      </c>
      <c r="K261" s="458">
        <v>29752</v>
      </c>
      <c r="L261" s="476">
        <v>2068600</v>
      </c>
      <c r="M261" s="476"/>
    </row>
    <row r="262" spans="1:13" s="400" customFormat="1" ht="35.25" customHeight="1" x14ac:dyDescent="0.25">
      <c r="A262" s="500" t="s">
        <v>51</v>
      </c>
      <c r="B262" s="474">
        <v>10</v>
      </c>
      <c r="C262" s="438" t="s">
        <v>463</v>
      </c>
      <c r="D262" s="498">
        <v>890101815</v>
      </c>
      <c r="E262" s="445" t="s">
        <v>527</v>
      </c>
      <c r="F262" s="445" t="s">
        <v>239</v>
      </c>
      <c r="G262" s="445" t="s">
        <v>590</v>
      </c>
      <c r="H262" s="438" t="s">
        <v>248</v>
      </c>
      <c r="I262" s="438" t="s">
        <v>2551</v>
      </c>
      <c r="J262" s="442" t="s">
        <v>861</v>
      </c>
      <c r="K262" s="443">
        <v>29770</v>
      </c>
      <c r="L262" s="499">
        <v>3319100</v>
      </c>
      <c r="M262" s="499"/>
    </row>
    <row r="263" spans="1:13" s="410" customFormat="1" ht="35.25" customHeight="1" x14ac:dyDescent="0.25">
      <c r="A263" s="500" t="s">
        <v>51</v>
      </c>
      <c r="B263" s="474">
        <v>10</v>
      </c>
      <c r="C263" s="413" t="s">
        <v>463</v>
      </c>
      <c r="D263" s="502">
        <v>890101815</v>
      </c>
      <c r="E263" s="503" t="s">
        <v>527</v>
      </c>
      <c r="F263" s="501" t="s">
        <v>239</v>
      </c>
      <c r="G263" s="501" t="s">
        <v>590</v>
      </c>
      <c r="H263" s="413" t="s">
        <v>248</v>
      </c>
      <c r="I263" s="438" t="s">
        <v>2551</v>
      </c>
      <c r="J263" s="416" t="s">
        <v>862</v>
      </c>
      <c r="K263" s="458">
        <v>29850</v>
      </c>
      <c r="L263" s="476">
        <v>3795100</v>
      </c>
      <c r="M263" s="476"/>
    </row>
    <row r="264" spans="1:13" s="410" customFormat="1" ht="35.25" customHeight="1" x14ac:dyDescent="0.25">
      <c r="A264" s="500" t="s">
        <v>51</v>
      </c>
      <c r="B264" s="474">
        <v>10</v>
      </c>
      <c r="C264" s="438" t="s">
        <v>463</v>
      </c>
      <c r="D264" s="505">
        <v>890101815</v>
      </c>
      <c r="E264" s="506" t="s">
        <v>527</v>
      </c>
      <c r="F264" s="504" t="s">
        <v>239</v>
      </c>
      <c r="G264" s="504" t="s">
        <v>590</v>
      </c>
      <c r="H264" s="438" t="s">
        <v>248</v>
      </c>
      <c r="I264" s="438" t="s">
        <v>2551</v>
      </c>
      <c r="J264" s="442" t="s">
        <v>863</v>
      </c>
      <c r="K264" s="443">
        <v>29898</v>
      </c>
      <c r="L264" s="499">
        <v>6153000</v>
      </c>
      <c r="M264" s="499"/>
    </row>
    <row r="265" spans="1:13" s="410" customFormat="1" ht="35.25" customHeight="1" x14ac:dyDescent="0.25">
      <c r="A265" s="500" t="s">
        <v>51</v>
      </c>
      <c r="B265" s="474">
        <v>10</v>
      </c>
      <c r="C265" s="413" t="s">
        <v>463</v>
      </c>
      <c r="D265" s="502">
        <v>890101815</v>
      </c>
      <c r="E265" s="503" t="s">
        <v>527</v>
      </c>
      <c r="F265" s="501" t="s">
        <v>239</v>
      </c>
      <c r="G265" s="501" t="s">
        <v>590</v>
      </c>
      <c r="H265" s="413" t="s">
        <v>248</v>
      </c>
      <c r="I265" s="438" t="s">
        <v>2551</v>
      </c>
      <c r="J265" s="416" t="s">
        <v>864</v>
      </c>
      <c r="K265" s="458">
        <v>29916</v>
      </c>
      <c r="L265" s="476">
        <v>2827150</v>
      </c>
      <c r="M265" s="476"/>
    </row>
    <row r="266" spans="1:13" s="410" customFormat="1" ht="35.25" customHeight="1" x14ac:dyDescent="0.25">
      <c r="A266" s="500" t="s">
        <v>51</v>
      </c>
      <c r="B266" s="474">
        <v>10</v>
      </c>
      <c r="C266" s="413" t="s">
        <v>463</v>
      </c>
      <c r="D266" s="502">
        <v>890101815</v>
      </c>
      <c r="E266" s="503" t="s">
        <v>527</v>
      </c>
      <c r="F266" s="501" t="s">
        <v>239</v>
      </c>
      <c r="G266" s="501" t="s">
        <v>590</v>
      </c>
      <c r="H266" s="413" t="s">
        <v>248</v>
      </c>
      <c r="I266" s="438" t="s">
        <v>2551</v>
      </c>
      <c r="J266" s="416" t="s">
        <v>865</v>
      </c>
      <c r="K266" s="458">
        <v>29919</v>
      </c>
      <c r="L266" s="476">
        <v>4549050</v>
      </c>
      <c r="M266" s="476"/>
    </row>
    <row r="267" spans="1:13" s="410" customFormat="1" ht="35.25" customHeight="1" x14ac:dyDescent="0.25">
      <c r="A267" s="500" t="s">
        <v>51</v>
      </c>
      <c r="B267" s="474">
        <v>10</v>
      </c>
      <c r="C267" s="413" t="s">
        <v>463</v>
      </c>
      <c r="D267" s="502">
        <v>890101815</v>
      </c>
      <c r="E267" s="503" t="s">
        <v>527</v>
      </c>
      <c r="F267" s="501" t="s">
        <v>239</v>
      </c>
      <c r="G267" s="501" t="s">
        <v>590</v>
      </c>
      <c r="H267" s="413" t="s">
        <v>248</v>
      </c>
      <c r="I267" s="438" t="s">
        <v>2551</v>
      </c>
      <c r="J267" s="416" t="s">
        <v>866</v>
      </c>
      <c r="K267" s="458">
        <v>29962</v>
      </c>
      <c r="L267" s="476">
        <v>659800</v>
      </c>
      <c r="M267" s="476"/>
    </row>
    <row r="268" spans="1:13" s="410" customFormat="1" ht="35.25" customHeight="1" x14ac:dyDescent="0.25">
      <c r="A268" s="500" t="s">
        <v>51</v>
      </c>
      <c r="B268" s="474">
        <v>10</v>
      </c>
      <c r="C268" s="438" t="s">
        <v>463</v>
      </c>
      <c r="D268" s="505">
        <v>890101815</v>
      </c>
      <c r="E268" s="506" t="s">
        <v>527</v>
      </c>
      <c r="F268" s="504" t="s">
        <v>239</v>
      </c>
      <c r="G268" s="504" t="s">
        <v>590</v>
      </c>
      <c r="H268" s="438" t="s">
        <v>248</v>
      </c>
      <c r="I268" s="438" t="s">
        <v>2551</v>
      </c>
      <c r="J268" s="442" t="s">
        <v>867</v>
      </c>
      <c r="K268" s="443">
        <v>29972</v>
      </c>
      <c r="L268" s="499">
        <v>3450000</v>
      </c>
      <c r="M268" s="499"/>
    </row>
    <row r="269" spans="1:13" s="410" customFormat="1" ht="35.25" customHeight="1" x14ac:dyDescent="0.25">
      <c r="A269" s="500" t="s">
        <v>51</v>
      </c>
      <c r="B269" s="474">
        <v>10</v>
      </c>
      <c r="C269" s="501" t="s">
        <v>463</v>
      </c>
      <c r="D269" s="502">
        <v>890101815</v>
      </c>
      <c r="E269" s="503" t="s">
        <v>527</v>
      </c>
      <c r="F269" s="501" t="s">
        <v>239</v>
      </c>
      <c r="G269" s="501" t="s">
        <v>590</v>
      </c>
      <c r="H269" s="413" t="s">
        <v>248</v>
      </c>
      <c r="I269" s="438" t="s">
        <v>2551</v>
      </c>
      <c r="J269" s="416" t="s">
        <v>868</v>
      </c>
      <c r="K269" s="458">
        <v>33560</v>
      </c>
      <c r="L269" s="476">
        <v>3077043.5</v>
      </c>
      <c r="M269" s="476"/>
    </row>
    <row r="270" spans="1:13" s="410" customFormat="1" ht="35.25" customHeight="1" x14ac:dyDescent="0.25">
      <c r="A270" s="500" t="s">
        <v>51</v>
      </c>
      <c r="B270" s="474">
        <v>10</v>
      </c>
      <c r="C270" s="501" t="s">
        <v>463</v>
      </c>
      <c r="D270" s="502">
        <v>890101815</v>
      </c>
      <c r="E270" s="503" t="s">
        <v>527</v>
      </c>
      <c r="F270" s="501" t="s">
        <v>239</v>
      </c>
      <c r="G270" s="501" t="s">
        <v>590</v>
      </c>
      <c r="H270" s="413" t="s">
        <v>248</v>
      </c>
      <c r="I270" s="438" t="s">
        <v>2551</v>
      </c>
      <c r="J270" s="416" t="s">
        <v>869</v>
      </c>
      <c r="K270" s="458">
        <v>33591</v>
      </c>
      <c r="L270" s="476">
        <v>3829100</v>
      </c>
      <c r="M270" s="476"/>
    </row>
    <row r="271" spans="1:13" s="410" customFormat="1" ht="35.25" customHeight="1" x14ac:dyDescent="0.25">
      <c r="A271" s="500" t="s">
        <v>51</v>
      </c>
      <c r="B271" s="474">
        <v>10</v>
      </c>
      <c r="C271" s="501" t="s">
        <v>463</v>
      </c>
      <c r="D271" s="502">
        <v>890101815</v>
      </c>
      <c r="E271" s="503" t="s">
        <v>527</v>
      </c>
      <c r="F271" s="501" t="s">
        <v>239</v>
      </c>
      <c r="G271" s="501" t="s">
        <v>590</v>
      </c>
      <c r="H271" s="413" t="s">
        <v>248</v>
      </c>
      <c r="I271" s="438" t="s">
        <v>2551</v>
      </c>
      <c r="J271" s="416" t="s">
        <v>870</v>
      </c>
      <c r="K271" s="458">
        <v>33592</v>
      </c>
      <c r="L271" s="476">
        <v>2037771</v>
      </c>
      <c r="M271" s="476"/>
    </row>
    <row r="272" spans="1:13" s="410" customFormat="1" ht="35.25" customHeight="1" x14ac:dyDescent="0.25">
      <c r="A272" s="500" t="s">
        <v>51</v>
      </c>
      <c r="B272" s="474">
        <v>10</v>
      </c>
      <c r="C272" s="413" t="s">
        <v>463</v>
      </c>
      <c r="D272" s="475">
        <v>890101815</v>
      </c>
      <c r="E272" s="418" t="s">
        <v>527</v>
      </c>
      <c r="F272" s="418" t="s">
        <v>239</v>
      </c>
      <c r="G272" s="418" t="s">
        <v>590</v>
      </c>
      <c r="H272" s="413" t="s">
        <v>248</v>
      </c>
      <c r="I272" s="438" t="s">
        <v>2551</v>
      </c>
      <c r="J272" s="416" t="s">
        <v>871</v>
      </c>
      <c r="K272" s="458">
        <v>33593</v>
      </c>
      <c r="L272" s="476">
        <v>4303900</v>
      </c>
      <c r="M272" s="476"/>
    </row>
    <row r="273" spans="1:13" s="410" customFormat="1" ht="35.25" customHeight="1" x14ac:dyDescent="0.25">
      <c r="A273" s="500" t="s">
        <v>51</v>
      </c>
      <c r="B273" s="474">
        <v>10</v>
      </c>
      <c r="C273" s="413" t="s">
        <v>463</v>
      </c>
      <c r="D273" s="475">
        <v>890101815</v>
      </c>
      <c r="E273" s="418" t="s">
        <v>527</v>
      </c>
      <c r="F273" s="418" t="s">
        <v>239</v>
      </c>
      <c r="G273" s="418" t="s">
        <v>590</v>
      </c>
      <c r="H273" s="413" t="s">
        <v>248</v>
      </c>
      <c r="I273" s="438" t="s">
        <v>2551</v>
      </c>
      <c r="J273" s="416" t="s">
        <v>872</v>
      </c>
      <c r="K273" s="458">
        <v>33594</v>
      </c>
      <c r="L273" s="476">
        <v>3795100</v>
      </c>
      <c r="M273" s="476"/>
    </row>
    <row r="274" spans="1:13" s="410" customFormat="1" ht="35.25" customHeight="1" x14ac:dyDescent="0.25">
      <c r="A274" s="500" t="s">
        <v>51</v>
      </c>
      <c r="B274" s="474">
        <v>10</v>
      </c>
      <c r="C274" s="413" t="s">
        <v>463</v>
      </c>
      <c r="D274" s="475">
        <v>890101815</v>
      </c>
      <c r="E274" s="418" t="s">
        <v>527</v>
      </c>
      <c r="F274" s="418" t="s">
        <v>239</v>
      </c>
      <c r="G274" s="418" t="s">
        <v>590</v>
      </c>
      <c r="H274" s="413" t="s">
        <v>248</v>
      </c>
      <c r="I274" s="438" t="s">
        <v>2551</v>
      </c>
      <c r="J274" s="416" t="s">
        <v>873</v>
      </c>
      <c r="K274" s="458">
        <v>33627</v>
      </c>
      <c r="L274" s="476">
        <v>3450000</v>
      </c>
      <c r="M274" s="476"/>
    </row>
    <row r="275" spans="1:13" s="410" customFormat="1" ht="35.25" customHeight="1" x14ac:dyDescent="0.25">
      <c r="A275" s="500" t="s">
        <v>51</v>
      </c>
      <c r="B275" s="474">
        <v>10</v>
      </c>
      <c r="C275" s="413" t="s">
        <v>463</v>
      </c>
      <c r="D275" s="475">
        <v>890101815</v>
      </c>
      <c r="E275" s="418" t="s">
        <v>527</v>
      </c>
      <c r="F275" s="418" t="s">
        <v>239</v>
      </c>
      <c r="G275" s="418" t="s">
        <v>590</v>
      </c>
      <c r="H275" s="413" t="s">
        <v>248</v>
      </c>
      <c r="I275" s="438" t="s">
        <v>2551</v>
      </c>
      <c r="J275" s="416" t="s">
        <v>874</v>
      </c>
      <c r="K275" s="458">
        <v>33629</v>
      </c>
      <c r="L275" s="476">
        <v>334400</v>
      </c>
      <c r="M275" s="476"/>
    </row>
    <row r="276" spans="1:13" s="410" customFormat="1" ht="35.25" customHeight="1" x14ac:dyDescent="0.25">
      <c r="A276" s="500" t="s">
        <v>51</v>
      </c>
      <c r="B276" s="474">
        <v>10</v>
      </c>
      <c r="C276" s="413" t="s">
        <v>463</v>
      </c>
      <c r="D276" s="520">
        <v>890101815</v>
      </c>
      <c r="E276" s="418" t="s">
        <v>527</v>
      </c>
      <c r="F276" s="521" t="s">
        <v>239</v>
      </c>
      <c r="G276" s="418" t="s">
        <v>590</v>
      </c>
      <c r="H276" s="413" t="s">
        <v>248</v>
      </c>
      <c r="I276" s="438" t="s">
        <v>2551</v>
      </c>
      <c r="J276" s="522" t="s">
        <v>875</v>
      </c>
      <c r="K276" s="523">
        <v>33632</v>
      </c>
      <c r="L276" s="418">
        <v>1899600</v>
      </c>
      <c r="M276" s="476"/>
    </row>
    <row r="277" spans="1:13" s="410" customFormat="1" ht="35.25" customHeight="1" x14ac:dyDescent="0.25">
      <c r="A277" s="500" t="s">
        <v>51</v>
      </c>
      <c r="B277" s="474">
        <v>10</v>
      </c>
      <c r="C277" s="438" t="s">
        <v>463</v>
      </c>
      <c r="D277" s="524">
        <v>890101815</v>
      </c>
      <c r="E277" s="445" t="s">
        <v>527</v>
      </c>
      <c r="F277" s="525" t="s">
        <v>239</v>
      </c>
      <c r="G277" s="445" t="s">
        <v>590</v>
      </c>
      <c r="H277" s="438" t="s">
        <v>248</v>
      </c>
      <c r="I277" s="438" t="s">
        <v>2551</v>
      </c>
      <c r="J277" s="526" t="s">
        <v>876</v>
      </c>
      <c r="K277" s="527">
        <v>33633</v>
      </c>
      <c r="L277" s="445">
        <v>9510211</v>
      </c>
      <c r="M277" s="499"/>
    </row>
    <row r="278" spans="1:13" s="410" customFormat="1" ht="35.25" customHeight="1" x14ac:dyDescent="0.25">
      <c r="A278" s="500" t="s">
        <v>51</v>
      </c>
      <c r="B278" s="474">
        <v>10</v>
      </c>
      <c r="C278" s="413" t="s">
        <v>463</v>
      </c>
      <c r="D278" s="520">
        <v>890101815</v>
      </c>
      <c r="E278" s="418" t="s">
        <v>527</v>
      </c>
      <c r="F278" s="521" t="s">
        <v>239</v>
      </c>
      <c r="G278" s="418" t="s">
        <v>590</v>
      </c>
      <c r="H278" s="413" t="s">
        <v>248</v>
      </c>
      <c r="I278" s="438" t="s">
        <v>2551</v>
      </c>
      <c r="J278" s="522" t="s">
        <v>877</v>
      </c>
      <c r="K278" s="523">
        <v>33719</v>
      </c>
      <c r="L278" s="418">
        <v>3314335</v>
      </c>
      <c r="M278" s="476"/>
    </row>
    <row r="279" spans="1:13" s="410" customFormat="1" ht="35.25" customHeight="1" x14ac:dyDescent="0.25">
      <c r="A279" s="500" t="s">
        <v>51</v>
      </c>
      <c r="B279" s="474">
        <v>10</v>
      </c>
      <c r="C279" s="438" t="s">
        <v>463</v>
      </c>
      <c r="D279" s="524">
        <v>890101815</v>
      </c>
      <c r="E279" s="445" t="s">
        <v>527</v>
      </c>
      <c r="F279" s="525" t="s">
        <v>239</v>
      </c>
      <c r="G279" s="445" t="s">
        <v>590</v>
      </c>
      <c r="H279" s="438" t="s">
        <v>248</v>
      </c>
      <c r="I279" s="438" t="s">
        <v>2551</v>
      </c>
      <c r="J279" s="526" t="s">
        <v>878</v>
      </c>
      <c r="K279" s="527">
        <v>33720</v>
      </c>
      <c r="L279" s="445">
        <v>3795100</v>
      </c>
      <c r="M279" s="499"/>
    </row>
    <row r="280" spans="1:13" s="410" customFormat="1" ht="35.25" customHeight="1" x14ac:dyDescent="0.25">
      <c r="A280" s="500" t="s">
        <v>51</v>
      </c>
      <c r="B280" s="474">
        <v>10</v>
      </c>
      <c r="C280" s="413" t="s">
        <v>463</v>
      </c>
      <c r="D280" s="520">
        <v>890101815</v>
      </c>
      <c r="E280" s="418" t="s">
        <v>527</v>
      </c>
      <c r="F280" s="521" t="s">
        <v>239</v>
      </c>
      <c r="G280" s="418" t="s">
        <v>590</v>
      </c>
      <c r="H280" s="413" t="s">
        <v>248</v>
      </c>
      <c r="I280" s="438" t="s">
        <v>2551</v>
      </c>
      <c r="J280" s="522" t="s">
        <v>879</v>
      </c>
      <c r="K280" s="523">
        <v>33742</v>
      </c>
      <c r="L280" s="418">
        <v>376700</v>
      </c>
      <c r="M280" s="476"/>
    </row>
    <row r="281" spans="1:13" s="410" customFormat="1" ht="35.25" customHeight="1" x14ac:dyDescent="0.25">
      <c r="A281" s="500" t="s">
        <v>51</v>
      </c>
      <c r="B281" s="474">
        <v>10</v>
      </c>
      <c r="C281" s="413" t="s">
        <v>463</v>
      </c>
      <c r="D281" s="520">
        <v>890101815</v>
      </c>
      <c r="E281" s="418" t="s">
        <v>527</v>
      </c>
      <c r="F281" s="521" t="s">
        <v>239</v>
      </c>
      <c r="G281" s="418" t="s">
        <v>590</v>
      </c>
      <c r="H281" s="413" t="s">
        <v>248</v>
      </c>
      <c r="I281" s="438" t="s">
        <v>2551</v>
      </c>
      <c r="J281" s="522" t="s">
        <v>880</v>
      </c>
      <c r="K281" s="523">
        <v>33870</v>
      </c>
      <c r="L281" s="418">
        <v>10819400</v>
      </c>
      <c r="M281" s="476"/>
    </row>
    <row r="282" spans="1:13" s="410" customFormat="1" ht="35.25" customHeight="1" x14ac:dyDescent="0.25">
      <c r="A282" s="500" t="s">
        <v>51</v>
      </c>
      <c r="B282" s="474">
        <v>10</v>
      </c>
      <c r="C282" s="413" t="s">
        <v>463</v>
      </c>
      <c r="D282" s="520">
        <v>890101815</v>
      </c>
      <c r="E282" s="418" t="s">
        <v>527</v>
      </c>
      <c r="F282" s="521" t="s">
        <v>239</v>
      </c>
      <c r="G282" s="418" t="s">
        <v>590</v>
      </c>
      <c r="H282" s="413" t="s">
        <v>248</v>
      </c>
      <c r="I282" s="438" t="s">
        <v>2551</v>
      </c>
      <c r="J282" s="522" t="s">
        <v>881</v>
      </c>
      <c r="K282" s="523">
        <v>33871</v>
      </c>
      <c r="L282" s="418">
        <v>2864000</v>
      </c>
      <c r="M282" s="476"/>
    </row>
    <row r="283" spans="1:13" s="410" customFormat="1" ht="35.25" customHeight="1" x14ac:dyDescent="0.25">
      <c r="A283" s="500" t="s">
        <v>51</v>
      </c>
      <c r="B283" s="474">
        <v>10</v>
      </c>
      <c r="C283" s="438" t="s">
        <v>463</v>
      </c>
      <c r="D283" s="524">
        <v>890101815</v>
      </c>
      <c r="E283" s="445" t="s">
        <v>527</v>
      </c>
      <c r="F283" s="525" t="s">
        <v>239</v>
      </c>
      <c r="G283" s="445" t="s">
        <v>590</v>
      </c>
      <c r="H283" s="438" t="s">
        <v>248</v>
      </c>
      <c r="I283" s="438" t="s">
        <v>2551</v>
      </c>
      <c r="J283" s="526" t="s">
        <v>882</v>
      </c>
      <c r="K283" s="527">
        <v>33884</v>
      </c>
      <c r="L283" s="445">
        <v>12642935</v>
      </c>
      <c r="M283" s="499"/>
    </row>
    <row r="284" spans="1:13" s="410" customFormat="1" ht="35.25" customHeight="1" x14ac:dyDescent="0.25">
      <c r="A284" s="500" t="s">
        <v>51</v>
      </c>
      <c r="B284" s="474">
        <v>10</v>
      </c>
      <c r="C284" s="413" t="s">
        <v>463</v>
      </c>
      <c r="D284" s="520">
        <v>890101815</v>
      </c>
      <c r="E284" s="418" t="s">
        <v>527</v>
      </c>
      <c r="F284" s="521" t="s">
        <v>239</v>
      </c>
      <c r="G284" s="418" t="s">
        <v>590</v>
      </c>
      <c r="H284" s="413" t="s">
        <v>248</v>
      </c>
      <c r="I284" s="438" t="s">
        <v>2551</v>
      </c>
      <c r="J284" s="522" t="s">
        <v>883</v>
      </c>
      <c r="K284" s="523">
        <v>33909</v>
      </c>
      <c r="L284" s="418">
        <v>5502800</v>
      </c>
      <c r="M284" s="476"/>
    </row>
    <row r="285" spans="1:13" s="410" customFormat="1" ht="35.25" customHeight="1" x14ac:dyDescent="0.25">
      <c r="A285" s="500" t="s">
        <v>51</v>
      </c>
      <c r="B285" s="474">
        <v>10</v>
      </c>
      <c r="C285" s="413" t="s">
        <v>463</v>
      </c>
      <c r="D285" s="520">
        <v>890101815</v>
      </c>
      <c r="E285" s="418" t="s">
        <v>527</v>
      </c>
      <c r="F285" s="521" t="s">
        <v>239</v>
      </c>
      <c r="G285" s="418" t="s">
        <v>590</v>
      </c>
      <c r="H285" s="413" t="s">
        <v>248</v>
      </c>
      <c r="I285" s="438" t="s">
        <v>2551</v>
      </c>
      <c r="J285" s="522" t="s">
        <v>884</v>
      </c>
      <c r="K285" s="523">
        <v>34015</v>
      </c>
      <c r="L285" s="418">
        <v>3795100</v>
      </c>
      <c r="M285" s="476"/>
    </row>
    <row r="286" spans="1:13" s="410" customFormat="1" ht="35.25" customHeight="1" x14ac:dyDescent="0.25">
      <c r="A286" s="500" t="s">
        <v>51</v>
      </c>
      <c r="B286" s="474">
        <v>10</v>
      </c>
      <c r="C286" s="413" t="s">
        <v>463</v>
      </c>
      <c r="D286" s="520">
        <v>890101815</v>
      </c>
      <c r="E286" s="418" t="s">
        <v>527</v>
      </c>
      <c r="F286" s="521" t="s">
        <v>239</v>
      </c>
      <c r="G286" s="418" t="s">
        <v>590</v>
      </c>
      <c r="H286" s="413" t="s">
        <v>248</v>
      </c>
      <c r="I286" s="438" t="s">
        <v>2551</v>
      </c>
      <c r="J286" s="522" t="s">
        <v>885</v>
      </c>
      <c r="K286" s="523">
        <v>34019</v>
      </c>
      <c r="L286" s="418">
        <v>3583950</v>
      </c>
      <c r="M286" s="476"/>
    </row>
    <row r="287" spans="1:13" s="410" customFormat="1" ht="35.25" customHeight="1" x14ac:dyDescent="0.25">
      <c r="A287" s="500" t="s">
        <v>51</v>
      </c>
      <c r="B287" s="474">
        <v>10</v>
      </c>
      <c r="C287" s="413" t="s">
        <v>463</v>
      </c>
      <c r="D287" s="520">
        <v>890101815</v>
      </c>
      <c r="E287" s="418" t="s">
        <v>527</v>
      </c>
      <c r="F287" s="521" t="s">
        <v>239</v>
      </c>
      <c r="G287" s="418" t="s">
        <v>590</v>
      </c>
      <c r="H287" s="413" t="s">
        <v>248</v>
      </c>
      <c r="I287" s="438" t="s">
        <v>2551</v>
      </c>
      <c r="J287" s="522" t="s">
        <v>886</v>
      </c>
      <c r="K287" s="523">
        <v>34075</v>
      </c>
      <c r="L287" s="418">
        <v>186949</v>
      </c>
      <c r="M287" s="476"/>
    </row>
    <row r="288" spans="1:13" s="410" customFormat="1" ht="35.25" customHeight="1" x14ac:dyDescent="0.25">
      <c r="A288" s="500" t="s">
        <v>51</v>
      </c>
      <c r="B288" s="474">
        <v>10</v>
      </c>
      <c r="C288" s="413" t="s">
        <v>463</v>
      </c>
      <c r="D288" s="520">
        <v>890101815</v>
      </c>
      <c r="E288" s="418" t="s">
        <v>527</v>
      </c>
      <c r="F288" s="521" t="s">
        <v>239</v>
      </c>
      <c r="G288" s="418" t="s">
        <v>590</v>
      </c>
      <c r="H288" s="413" t="s">
        <v>248</v>
      </c>
      <c r="I288" s="438" t="s">
        <v>2551</v>
      </c>
      <c r="J288" s="522" t="s">
        <v>887</v>
      </c>
      <c r="K288" s="523">
        <v>34086</v>
      </c>
      <c r="L288" s="418">
        <v>2470687</v>
      </c>
      <c r="M288" s="476"/>
    </row>
    <row r="289" spans="1:13" s="410" customFormat="1" ht="35.25" customHeight="1" x14ac:dyDescent="0.25">
      <c r="A289" s="500" t="s">
        <v>51</v>
      </c>
      <c r="B289" s="474">
        <v>10</v>
      </c>
      <c r="C289" s="413" t="s">
        <v>463</v>
      </c>
      <c r="D289" s="475">
        <v>890101815</v>
      </c>
      <c r="E289" s="418" t="s">
        <v>527</v>
      </c>
      <c r="F289" s="418" t="s">
        <v>239</v>
      </c>
      <c r="G289" s="418" t="s">
        <v>590</v>
      </c>
      <c r="H289" s="413" t="s">
        <v>248</v>
      </c>
      <c r="I289" s="438" t="s">
        <v>2551</v>
      </c>
      <c r="J289" s="416" t="s">
        <v>888</v>
      </c>
      <c r="K289" s="458">
        <v>34089</v>
      </c>
      <c r="L289" s="476">
        <v>501600</v>
      </c>
      <c r="M289" s="476"/>
    </row>
    <row r="290" spans="1:13" s="410" customFormat="1" ht="35.25" customHeight="1" x14ac:dyDescent="0.25">
      <c r="A290" s="500" t="s">
        <v>51</v>
      </c>
      <c r="B290" s="474">
        <v>10</v>
      </c>
      <c r="C290" s="413" t="s">
        <v>463</v>
      </c>
      <c r="D290" s="475">
        <v>890101815</v>
      </c>
      <c r="E290" s="418" t="s">
        <v>527</v>
      </c>
      <c r="F290" s="418" t="s">
        <v>239</v>
      </c>
      <c r="G290" s="418" t="s">
        <v>590</v>
      </c>
      <c r="H290" s="413" t="s">
        <v>248</v>
      </c>
      <c r="I290" s="438" t="s">
        <v>2551</v>
      </c>
      <c r="J290" s="416" t="s">
        <v>889</v>
      </c>
      <c r="K290" s="458">
        <v>34090</v>
      </c>
      <c r="L290" s="476">
        <v>5460900</v>
      </c>
      <c r="M290" s="476"/>
    </row>
    <row r="291" spans="1:13" s="410" customFormat="1" ht="35.25" customHeight="1" x14ac:dyDescent="0.25">
      <c r="A291" s="500" t="s">
        <v>51</v>
      </c>
      <c r="B291" s="474">
        <v>10</v>
      </c>
      <c r="C291" s="413" t="s">
        <v>463</v>
      </c>
      <c r="D291" s="475">
        <v>890101815</v>
      </c>
      <c r="E291" s="418" t="s">
        <v>527</v>
      </c>
      <c r="F291" s="418" t="s">
        <v>239</v>
      </c>
      <c r="G291" s="418" t="s">
        <v>590</v>
      </c>
      <c r="H291" s="413" t="s">
        <v>248</v>
      </c>
      <c r="I291" s="438" t="s">
        <v>2551</v>
      </c>
      <c r="J291" s="416" t="s">
        <v>890</v>
      </c>
      <c r="K291" s="458">
        <v>34099</v>
      </c>
      <c r="L291" s="476">
        <v>3795100</v>
      </c>
      <c r="M291" s="476"/>
    </row>
    <row r="292" spans="1:13" s="400" customFormat="1" ht="35.25" customHeight="1" x14ac:dyDescent="0.25">
      <c r="A292" s="500" t="s">
        <v>51</v>
      </c>
      <c r="B292" s="474">
        <v>10</v>
      </c>
      <c r="C292" s="438" t="s">
        <v>463</v>
      </c>
      <c r="D292" s="498">
        <v>890101815</v>
      </c>
      <c r="E292" s="445" t="s">
        <v>527</v>
      </c>
      <c r="F292" s="445" t="s">
        <v>239</v>
      </c>
      <c r="G292" s="445" t="s">
        <v>590</v>
      </c>
      <c r="H292" s="438" t="s">
        <v>248</v>
      </c>
      <c r="I292" s="438" t="s">
        <v>2551</v>
      </c>
      <c r="J292" s="442" t="s">
        <v>891</v>
      </c>
      <c r="K292" s="443">
        <v>34105</v>
      </c>
      <c r="L292" s="499">
        <v>373481.5</v>
      </c>
      <c r="M292" s="499"/>
    </row>
    <row r="293" spans="1:13" s="410" customFormat="1" ht="35.25" customHeight="1" x14ac:dyDescent="0.25">
      <c r="A293" s="500" t="s">
        <v>51</v>
      </c>
      <c r="B293" s="474">
        <v>10</v>
      </c>
      <c r="C293" s="413" t="s">
        <v>463</v>
      </c>
      <c r="D293" s="502">
        <v>890101815</v>
      </c>
      <c r="E293" s="503" t="s">
        <v>527</v>
      </c>
      <c r="F293" s="501" t="s">
        <v>239</v>
      </c>
      <c r="G293" s="501" t="s">
        <v>590</v>
      </c>
      <c r="H293" s="413" t="s">
        <v>248</v>
      </c>
      <c r="I293" s="438" t="s">
        <v>2551</v>
      </c>
      <c r="J293" s="416" t="s">
        <v>892</v>
      </c>
      <c r="K293" s="458">
        <v>34249</v>
      </c>
      <c r="L293" s="476">
        <v>5511050</v>
      </c>
      <c r="M293" s="476"/>
    </row>
    <row r="294" spans="1:13" s="410" customFormat="1" ht="35.25" customHeight="1" x14ac:dyDescent="0.25">
      <c r="A294" s="500" t="s">
        <v>51</v>
      </c>
      <c r="B294" s="474">
        <v>10</v>
      </c>
      <c r="C294" s="438" t="s">
        <v>463</v>
      </c>
      <c r="D294" s="505">
        <v>890101815</v>
      </c>
      <c r="E294" s="506" t="s">
        <v>527</v>
      </c>
      <c r="F294" s="504" t="s">
        <v>239</v>
      </c>
      <c r="G294" s="504" t="s">
        <v>590</v>
      </c>
      <c r="H294" s="438" t="s">
        <v>248</v>
      </c>
      <c r="I294" s="438" t="s">
        <v>2551</v>
      </c>
      <c r="J294" s="442" t="s">
        <v>893</v>
      </c>
      <c r="K294" s="443">
        <v>34250</v>
      </c>
      <c r="L294" s="499">
        <v>6808374</v>
      </c>
      <c r="M294" s="499"/>
    </row>
    <row r="295" spans="1:13" s="410" customFormat="1" ht="35.25" customHeight="1" x14ac:dyDescent="0.25">
      <c r="A295" s="500" t="s">
        <v>51</v>
      </c>
      <c r="B295" s="474">
        <v>10</v>
      </c>
      <c r="C295" s="413" t="s">
        <v>463</v>
      </c>
      <c r="D295" s="502">
        <v>890101815</v>
      </c>
      <c r="E295" s="503" t="s">
        <v>527</v>
      </c>
      <c r="F295" s="501" t="s">
        <v>239</v>
      </c>
      <c r="G295" s="501" t="s">
        <v>590</v>
      </c>
      <c r="H295" s="413" t="s">
        <v>248</v>
      </c>
      <c r="I295" s="438" t="s">
        <v>2551</v>
      </c>
      <c r="J295" s="416" t="s">
        <v>894</v>
      </c>
      <c r="K295" s="458">
        <v>34251</v>
      </c>
      <c r="L295" s="476">
        <v>1935850</v>
      </c>
      <c r="M295" s="476"/>
    </row>
    <row r="296" spans="1:13" s="410" customFormat="1" ht="35.25" customHeight="1" x14ac:dyDescent="0.25">
      <c r="A296" s="500" t="s">
        <v>51</v>
      </c>
      <c r="B296" s="474">
        <v>10</v>
      </c>
      <c r="C296" s="413" t="s">
        <v>463</v>
      </c>
      <c r="D296" s="502">
        <v>890101815</v>
      </c>
      <c r="E296" s="503" t="s">
        <v>527</v>
      </c>
      <c r="F296" s="501" t="s">
        <v>239</v>
      </c>
      <c r="G296" s="501" t="s">
        <v>590</v>
      </c>
      <c r="H296" s="413" t="s">
        <v>248</v>
      </c>
      <c r="I296" s="438" t="s">
        <v>2551</v>
      </c>
      <c r="J296" s="416" t="s">
        <v>895</v>
      </c>
      <c r="K296" s="458">
        <v>34252</v>
      </c>
      <c r="L296" s="476">
        <v>8580450</v>
      </c>
      <c r="M296" s="476"/>
    </row>
    <row r="297" spans="1:13" s="410" customFormat="1" ht="35.25" customHeight="1" x14ac:dyDescent="0.25">
      <c r="A297" s="500" t="s">
        <v>51</v>
      </c>
      <c r="B297" s="474">
        <v>10</v>
      </c>
      <c r="C297" s="413" t="s">
        <v>463</v>
      </c>
      <c r="D297" s="502">
        <v>890101815</v>
      </c>
      <c r="E297" s="503" t="s">
        <v>527</v>
      </c>
      <c r="F297" s="501" t="s">
        <v>239</v>
      </c>
      <c r="G297" s="501" t="s">
        <v>590</v>
      </c>
      <c r="H297" s="413" t="s">
        <v>248</v>
      </c>
      <c r="I297" s="438" t="s">
        <v>2551</v>
      </c>
      <c r="J297" s="416" t="s">
        <v>896</v>
      </c>
      <c r="K297" s="458">
        <v>34415</v>
      </c>
      <c r="L297" s="476">
        <v>471850</v>
      </c>
      <c r="M297" s="476"/>
    </row>
    <row r="298" spans="1:13" s="410" customFormat="1" ht="35.25" customHeight="1" x14ac:dyDescent="0.25">
      <c r="A298" s="500" t="s">
        <v>51</v>
      </c>
      <c r="B298" s="474">
        <v>10</v>
      </c>
      <c r="C298" s="438" t="s">
        <v>463</v>
      </c>
      <c r="D298" s="505">
        <v>890101815</v>
      </c>
      <c r="E298" s="506" t="s">
        <v>527</v>
      </c>
      <c r="F298" s="504" t="s">
        <v>239</v>
      </c>
      <c r="G298" s="504" t="s">
        <v>590</v>
      </c>
      <c r="H298" s="438" t="s">
        <v>248</v>
      </c>
      <c r="I298" s="438" t="s">
        <v>2551</v>
      </c>
      <c r="J298" s="442" t="s">
        <v>897</v>
      </c>
      <c r="K298" s="443">
        <v>34465</v>
      </c>
      <c r="L298" s="499">
        <v>3795100</v>
      </c>
      <c r="M298" s="499"/>
    </row>
    <row r="299" spans="1:13" s="410" customFormat="1" ht="35.25" customHeight="1" x14ac:dyDescent="0.25">
      <c r="A299" s="500" t="s">
        <v>51</v>
      </c>
      <c r="B299" s="474">
        <v>10</v>
      </c>
      <c r="C299" s="501" t="s">
        <v>463</v>
      </c>
      <c r="D299" s="502">
        <v>890101815</v>
      </c>
      <c r="E299" s="503" t="s">
        <v>527</v>
      </c>
      <c r="F299" s="501" t="s">
        <v>239</v>
      </c>
      <c r="G299" s="501" t="s">
        <v>590</v>
      </c>
      <c r="H299" s="413" t="s">
        <v>248</v>
      </c>
      <c r="I299" s="438" t="s">
        <v>2551</v>
      </c>
      <c r="J299" s="416" t="s">
        <v>898</v>
      </c>
      <c r="K299" s="458">
        <v>34484</v>
      </c>
      <c r="L299" s="476">
        <v>7980150</v>
      </c>
      <c r="M299" s="476"/>
    </row>
    <row r="300" spans="1:13" s="410" customFormat="1" ht="35.25" customHeight="1" x14ac:dyDescent="0.25">
      <c r="A300" s="500" t="s">
        <v>51</v>
      </c>
      <c r="B300" s="474">
        <v>10</v>
      </c>
      <c r="C300" s="501" t="s">
        <v>463</v>
      </c>
      <c r="D300" s="502">
        <v>890101815</v>
      </c>
      <c r="E300" s="503" t="s">
        <v>527</v>
      </c>
      <c r="F300" s="501" t="s">
        <v>239</v>
      </c>
      <c r="G300" s="501" t="s">
        <v>590</v>
      </c>
      <c r="H300" s="413" t="s">
        <v>248</v>
      </c>
      <c r="I300" s="438" t="s">
        <v>2551</v>
      </c>
      <c r="J300" s="416" t="s">
        <v>899</v>
      </c>
      <c r="K300" s="458">
        <v>34656</v>
      </c>
      <c r="L300" s="476">
        <v>1307750</v>
      </c>
      <c r="M300" s="476"/>
    </row>
    <row r="301" spans="1:13" s="410" customFormat="1" ht="35.25" customHeight="1" x14ac:dyDescent="0.25">
      <c r="A301" s="500" t="s">
        <v>51</v>
      </c>
      <c r="B301" s="474">
        <v>10</v>
      </c>
      <c r="C301" s="501" t="s">
        <v>463</v>
      </c>
      <c r="D301" s="502">
        <v>890101815</v>
      </c>
      <c r="E301" s="503" t="s">
        <v>527</v>
      </c>
      <c r="F301" s="501" t="s">
        <v>239</v>
      </c>
      <c r="G301" s="501" t="s">
        <v>590</v>
      </c>
      <c r="H301" s="413" t="s">
        <v>248</v>
      </c>
      <c r="I301" s="438" t="s">
        <v>2551</v>
      </c>
      <c r="J301" s="416" t="s">
        <v>900</v>
      </c>
      <c r="K301" s="458">
        <v>34832</v>
      </c>
      <c r="L301" s="476">
        <v>4035250</v>
      </c>
      <c r="M301" s="476"/>
    </row>
    <row r="302" spans="1:13" s="410" customFormat="1" ht="35.25" customHeight="1" x14ac:dyDescent="0.25">
      <c r="A302" s="500" t="s">
        <v>51</v>
      </c>
      <c r="B302" s="474">
        <v>10</v>
      </c>
      <c r="C302" s="413" t="s">
        <v>463</v>
      </c>
      <c r="D302" s="475">
        <v>890101815</v>
      </c>
      <c r="E302" s="418" t="s">
        <v>527</v>
      </c>
      <c r="F302" s="418" t="s">
        <v>239</v>
      </c>
      <c r="G302" s="418" t="s">
        <v>590</v>
      </c>
      <c r="H302" s="413" t="s">
        <v>248</v>
      </c>
      <c r="I302" s="438" t="s">
        <v>2551</v>
      </c>
      <c r="J302" s="416" t="s">
        <v>901</v>
      </c>
      <c r="K302" s="458">
        <v>34925</v>
      </c>
      <c r="L302" s="476">
        <v>2409945.5</v>
      </c>
      <c r="M302" s="476"/>
    </row>
    <row r="303" spans="1:13" s="410" customFormat="1" ht="35.25" customHeight="1" x14ac:dyDescent="0.25">
      <c r="A303" s="500" t="s">
        <v>51</v>
      </c>
      <c r="B303" s="474">
        <v>10</v>
      </c>
      <c r="C303" s="413" t="s">
        <v>463</v>
      </c>
      <c r="D303" s="475">
        <v>890101815</v>
      </c>
      <c r="E303" s="418" t="s">
        <v>527</v>
      </c>
      <c r="F303" s="418" t="s">
        <v>239</v>
      </c>
      <c r="G303" s="418" t="s">
        <v>590</v>
      </c>
      <c r="H303" s="413" t="s">
        <v>248</v>
      </c>
      <c r="I303" s="438" t="s">
        <v>2551</v>
      </c>
      <c r="J303" s="416" t="s">
        <v>902</v>
      </c>
      <c r="K303" s="458">
        <v>35101</v>
      </c>
      <c r="L303" s="476">
        <v>2124200</v>
      </c>
      <c r="M303" s="476"/>
    </row>
    <row r="304" spans="1:13" s="410" customFormat="1" ht="35.25" customHeight="1" x14ac:dyDescent="0.25">
      <c r="A304" s="500" t="s">
        <v>51</v>
      </c>
      <c r="B304" s="474">
        <v>10</v>
      </c>
      <c r="C304" s="413" t="s">
        <v>463</v>
      </c>
      <c r="D304" s="475">
        <v>890101815</v>
      </c>
      <c r="E304" s="418" t="s">
        <v>527</v>
      </c>
      <c r="F304" s="418" t="s">
        <v>239</v>
      </c>
      <c r="G304" s="418" t="s">
        <v>590</v>
      </c>
      <c r="H304" s="413" t="s">
        <v>248</v>
      </c>
      <c r="I304" s="438" t="s">
        <v>2551</v>
      </c>
      <c r="J304" s="416" t="s">
        <v>903</v>
      </c>
      <c r="K304" s="458">
        <v>35102</v>
      </c>
      <c r="L304" s="476">
        <v>415350</v>
      </c>
      <c r="M304" s="476"/>
    </row>
    <row r="305" spans="1:13" s="410" customFormat="1" ht="35.25" customHeight="1" x14ac:dyDescent="0.25">
      <c r="A305" s="500"/>
      <c r="B305" s="512"/>
      <c r="C305" s="420" t="s">
        <v>2343</v>
      </c>
      <c r="D305" s="515"/>
      <c r="E305" s="425"/>
      <c r="F305" s="425"/>
      <c r="G305" s="425"/>
      <c r="H305" s="420"/>
      <c r="I305" s="447"/>
      <c r="J305" s="423"/>
      <c r="K305" s="462"/>
      <c r="L305" s="516">
        <f>SUBTOTAL(9,L223:L304)</f>
        <v>323637085.5</v>
      </c>
      <c r="M305" s="516">
        <f>SUBTOTAL(9,M223:M304)</f>
        <v>0</v>
      </c>
    </row>
    <row r="306" spans="1:13" s="410" customFormat="1" ht="35.25" customHeight="1" x14ac:dyDescent="0.25">
      <c r="A306" s="500" t="s">
        <v>51</v>
      </c>
      <c r="B306" s="474">
        <v>11</v>
      </c>
      <c r="C306" s="413" t="s">
        <v>464</v>
      </c>
      <c r="D306" s="475">
        <v>901550788</v>
      </c>
      <c r="E306" s="418" t="s">
        <v>528</v>
      </c>
      <c r="F306" s="418" t="s">
        <v>108</v>
      </c>
      <c r="G306" s="418" t="s">
        <v>591</v>
      </c>
      <c r="H306" s="413" t="s">
        <v>248</v>
      </c>
      <c r="I306" s="438" t="s">
        <v>2551</v>
      </c>
      <c r="J306" s="416" t="s">
        <v>904</v>
      </c>
      <c r="K306" s="458">
        <v>1385</v>
      </c>
      <c r="L306" s="476">
        <v>5378045</v>
      </c>
      <c r="M306" s="476"/>
    </row>
    <row r="307" spans="1:13" s="410" customFormat="1" ht="35.25" customHeight="1" x14ac:dyDescent="0.25">
      <c r="A307" s="500" t="s">
        <v>51</v>
      </c>
      <c r="B307" s="474">
        <v>11</v>
      </c>
      <c r="C307" s="413" t="s">
        <v>464</v>
      </c>
      <c r="D307" s="520">
        <v>901550788</v>
      </c>
      <c r="E307" s="418" t="s">
        <v>528</v>
      </c>
      <c r="F307" s="521" t="s">
        <v>108</v>
      </c>
      <c r="G307" s="418" t="s">
        <v>591</v>
      </c>
      <c r="H307" s="413" t="s">
        <v>248</v>
      </c>
      <c r="I307" s="438" t="s">
        <v>2551</v>
      </c>
      <c r="J307" s="522" t="s">
        <v>905</v>
      </c>
      <c r="K307" s="523">
        <v>2268</v>
      </c>
      <c r="L307" s="418">
        <v>3931200</v>
      </c>
      <c r="M307" s="476"/>
    </row>
    <row r="308" spans="1:13" s="410" customFormat="1" ht="35.25" customHeight="1" x14ac:dyDescent="0.25">
      <c r="A308" s="500" t="s">
        <v>51</v>
      </c>
      <c r="B308" s="474">
        <v>11</v>
      </c>
      <c r="C308" s="438" t="s">
        <v>464</v>
      </c>
      <c r="D308" s="524">
        <v>901550788</v>
      </c>
      <c r="E308" s="445" t="s">
        <v>528</v>
      </c>
      <c r="F308" s="525" t="s">
        <v>108</v>
      </c>
      <c r="G308" s="445" t="s">
        <v>591</v>
      </c>
      <c r="H308" s="438" t="s">
        <v>248</v>
      </c>
      <c r="I308" s="438" t="s">
        <v>2551</v>
      </c>
      <c r="J308" s="526" t="s">
        <v>906</v>
      </c>
      <c r="K308" s="527">
        <v>242</v>
      </c>
      <c r="L308" s="445">
        <v>2141928.7200000002</v>
      </c>
      <c r="M308" s="499"/>
    </row>
    <row r="309" spans="1:13" s="410" customFormat="1" ht="35.25" customHeight="1" x14ac:dyDescent="0.25">
      <c r="A309" s="500" t="s">
        <v>51</v>
      </c>
      <c r="B309" s="474">
        <v>11</v>
      </c>
      <c r="C309" s="413" t="s">
        <v>464</v>
      </c>
      <c r="D309" s="520">
        <v>901550788</v>
      </c>
      <c r="E309" s="418" t="s">
        <v>528</v>
      </c>
      <c r="F309" s="521" t="s">
        <v>108</v>
      </c>
      <c r="G309" s="418" t="s">
        <v>591</v>
      </c>
      <c r="H309" s="413" t="s">
        <v>248</v>
      </c>
      <c r="I309" s="438" t="s">
        <v>2551</v>
      </c>
      <c r="J309" s="522" t="s">
        <v>907</v>
      </c>
      <c r="K309" s="523">
        <v>272</v>
      </c>
      <c r="L309" s="418">
        <v>5180638</v>
      </c>
      <c r="M309" s="476"/>
    </row>
    <row r="310" spans="1:13" s="410" customFormat="1" ht="35.25" customHeight="1" x14ac:dyDescent="0.25">
      <c r="A310" s="500" t="s">
        <v>51</v>
      </c>
      <c r="B310" s="474">
        <v>11</v>
      </c>
      <c r="C310" s="438" t="s">
        <v>464</v>
      </c>
      <c r="D310" s="524">
        <v>901550788</v>
      </c>
      <c r="E310" s="445" t="s">
        <v>528</v>
      </c>
      <c r="F310" s="525" t="s">
        <v>108</v>
      </c>
      <c r="G310" s="445" t="s">
        <v>591</v>
      </c>
      <c r="H310" s="438" t="s">
        <v>248</v>
      </c>
      <c r="I310" s="438" t="s">
        <v>2551</v>
      </c>
      <c r="J310" s="526" t="s">
        <v>908</v>
      </c>
      <c r="K310" s="527">
        <v>289</v>
      </c>
      <c r="L310" s="445">
        <v>6319318</v>
      </c>
      <c r="M310" s="499"/>
    </row>
    <row r="311" spans="1:13" s="410" customFormat="1" ht="35.25" customHeight="1" x14ac:dyDescent="0.25">
      <c r="A311" s="500" t="s">
        <v>51</v>
      </c>
      <c r="B311" s="474">
        <v>11</v>
      </c>
      <c r="C311" s="413" t="s">
        <v>464</v>
      </c>
      <c r="D311" s="520">
        <v>901550788</v>
      </c>
      <c r="E311" s="418" t="s">
        <v>528</v>
      </c>
      <c r="F311" s="521" t="s">
        <v>108</v>
      </c>
      <c r="G311" s="418" t="s">
        <v>591</v>
      </c>
      <c r="H311" s="413" t="s">
        <v>248</v>
      </c>
      <c r="I311" s="438" t="s">
        <v>2551</v>
      </c>
      <c r="J311" s="522" t="s">
        <v>909</v>
      </c>
      <c r="K311" s="523">
        <v>294</v>
      </c>
      <c r="L311" s="418">
        <v>7116861</v>
      </c>
      <c r="M311" s="476"/>
    </row>
    <row r="312" spans="1:13" s="410" customFormat="1" ht="35.25" customHeight="1" x14ac:dyDescent="0.25">
      <c r="A312" s="500" t="s">
        <v>51</v>
      </c>
      <c r="B312" s="474">
        <v>11</v>
      </c>
      <c r="C312" s="413" t="s">
        <v>464</v>
      </c>
      <c r="D312" s="520">
        <v>901550788</v>
      </c>
      <c r="E312" s="418" t="s">
        <v>528</v>
      </c>
      <c r="F312" s="521" t="s">
        <v>108</v>
      </c>
      <c r="G312" s="418" t="s">
        <v>591</v>
      </c>
      <c r="H312" s="413" t="s">
        <v>248</v>
      </c>
      <c r="I312" s="438" t="s">
        <v>2551</v>
      </c>
      <c r="J312" s="522" t="s">
        <v>910</v>
      </c>
      <c r="K312" s="523">
        <v>333</v>
      </c>
      <c r="L312" s="418">
        <v>1199684</v>
      </c>
      <c r="M312" s="476"/>
    </row>
    <row r="313" spans="1:13" s="410" customFormat="1" ht="35.25" customHeight="1" x14ac:dyDescent="0.25">
      <c r="A313" s="500" t="s">
        <v>51</v>
      </c>
      <c r="B313" s="474">
        <v>11</v>
      </c>
      <c r="C313" s="413" t="s">
        <v>464</v>
      </c>
      <c r="D313" s="520">
        <v>901550788</v>
      </c>
      <c r="E313" s="418" t="s">
        <v>528</v>
      </c>
      <c r="F313" s="521" t="s">
        <v>108</v>
      </c>
      <c r="G313" s="418" t="s">
        <v>591</v>
      </c>
      <c r="H313" s="413" t="s">
        <v>248</v>
      </c>
      <c r="I313" s="438" t="s">
        <v>2551</v>
      </c>
      <c r="J313" s="522" t="s">
        <v>911</v>
      </c>
      <c r="K313" s="523">
        <v>388</v>
      </c>
      <c r="L313" s="418">
        <v>16106610.48</v>
      </c>
      <c r="M313" s="476"/>
    </row>
    <row r="314" spans="1:13" s="410" customFormat="1" ht="35.25" customHeight="1" x14ac:dyDescent="0.25">
      <c r="A314" s="500" t="s">
        <v>51</v>
      </c>
      <c r="B314" s="474">
        <v>11</v>
      </c>
      <c r="C314" s="413" t="s">
        <v>464</v>
      </c>
      <c r="D314" s="520">
        <v>901550788</v>
      </c>
      <c r="E314" s="418" t="s">
        <v>528</v>
      </c>
      <c r="F314" s="521" t="s">
        <v>108</v>
      </c>
      <c r="G314" s="418" t="s">
        <v>591</v>
      </c>
      <c r="H314" s="413" t="s">
        <v>248</v>
      </c>
      <c r="I314" s="438" t="s">
        <v>2551</v>
      </c>
      <c r="J314" s="522" t="s">
        <v>912</v>
      </c>
      <c r="K314" s="523">
        <v>391</v>
      </c>
      <c r="L314" s="418">
        <v>3030236.49</v>
      </c>
      <c r="M314" s="476"/>
    </row>
    <row r="315" spans="1:13" s="410" customFormat="1" ht="35.25" customHeight="1" x14ac:dyDescent="0.25">
      <c r="A315" s="500" t="s">
        <v>51</v>
      </c>
      <c r="B315" s="474">
        <v>11</v>
      </c>
      <c r="C315" s="438" t="s">
        <v>464</v>
      </c>
      <c r="D315" s="524">
        <v>901550788</v>
      </c>
      <c r="E315" s="445" t="s">
        <v>528</v>
      </c>
      <c r="F315" s="525" t="s">
        <v>108</v>
      </c>
      <c r="G315" s="445" t="s">
        <v>591</v>
      </c>
      <c r="H315" s="438" t="s">
        <v>248</v>
      </c>
      <c r="I315" s="438" t="s">
        <v>2551</v>
      </c>
      <c r="J315" s="526" t="s">
        <v>913</v>
      </c>
      <c r="K315" s="527">
        <v>40</v>
      </c>
      <c r="L315" s="445">
        <v>4719582</v>
      </c>
      <c r="M315" s="499"/>
    </row>
    <row r="316" spans="1:13" s="410" customFormat="1" ht="35.25" customHeight="1" x14ac:dyDescent="0.25">
      <c r="A316" s="500" t="s">
        <v>51</v>
      </c>
      <c r="B316" s="474">
        <v>11</v>
      </c>
      <c r="C316" s="413" t="s">
        <v>464</v>
      </c>
      <c r="D316" s="520">
        <v>901550788</v>
      </c>
      <c r="E316" s="418" t="s">
        <v>528</v>
      </c>
      <c r="F316" s="521" t="s">
        <v>108</v>
      </c>
      <c r="G316" s="418" t="s">
        <v>591</v>
      </c>
      <c r="H316" s="413" t="s">
        <v>248</v>
      </c>
      <c r="I316" s="438" t="s">
        <v>2551</v>
      </c>
      <c r="J316" s="522" t="s">
        <v>914</v>
      </c>
      <c r="K316" s="523">
        <v>41</v>
      </c>
      <c r="L316" s="418">
        <v>3497225</v>
      </c>
      <c r="M316" s="476"/>
    </row>
    <row r="317" spans="1:13" s="410" customFormat="1" ht="35.25" customHeight="1" x14ac:dyDescent="0.25">
      <c r="A317" s="500" t="s">
        <v>51</v>
      </c>
      <c r="B317" s="474">
        <v>11</v>
      </c>
      <c r="C317" s="413" t="s">
        <v>464</v>
      </c>
      <c r="D317" s="520">
        <v>901550788</v>
      </c>
      <c r="E317" s="418" t="s">
        <v>528</v>
      </c>
      <c r="F317" s="521" t="s">
        <v>108</v>
      </c>
      <c r="G317" s="418" t="s">
        <v>591</v>
      </c>
      <c r="H317" s="413" t="s">
        <v>248</v>
      </c>
      <c r="I317" s="438" t="s">
        <v>2551</v>
      </c>
      <c r="J317" s="522" t="s">
        <v>915</v>
      </c>
      <c r="K317" s="523">
        <v>42</v>
      </c>
      <c r="L317" s="418">
        <v>4202050</v>
      </c>
      <c r="M317" s="476"/>
    </row>
    <row r="318" spans="1:13" s="410" customFormat="1" ht="35.25" customHeight="1" x14ac:dyDescent="0.25">
      <c r="A318" s="500" t="s">
        <v>51</v>
      </c>
      <c r="B318" s="474">
        <v>11</v>
      </c>
      <c r="C318" s="413" t="s">
        <v>464</v>
      </c>
      <c r="D318" s="520">
        <v>901550788</v>
      </c>
      <c r="E318" s="418" t="s">
        <v>528</v>
      </c>
      <c r="F318" s="521" t="s">
        <v>108</v>
      </c>
      <c r="G318" s="418" t="s">
        <v>591</v>
      </c>
      <c r="H318" s="413" t="s">
        <v>248</v>
      </c>
      <c r="I318" s="438" t="s">
        <v>2551</v>
      </c>
      <c r="J318" s="522" t="s">
        <v>916</v>
      </c>
      <c r="K318" s="523">
        <v>484</v>
      </c>
      <c r="L318" s="418">
        <v>2107694.31</v>
      </c>
      <c r="M318" s="476"/>
    </row>
    <row r="319" spans="1:13" s="410" customFormat="1" ht="35.25" customHeight="1" x14ac:dyDescent="0.25">
      <c r="A319" s="500" t="s">
        <v>51</v>
      </c>
      <c r="B319" s="474">
        <v>11</v>
      </c>
      <c r="C319" s="413" t="s">
        <v>464</v>
      </c>
      <c r="D319" s="520">
        <v>901550788</v>
      </c>
      <c r="E319" s="418" t="s">
        <v>528</v>
      </c>
      <c r="F319" s="521" t="s">
        <v>108</v>
      </c>
      <c r="G319" s="418" t="s">
        <v>591</v>
      </c>
      <c r="H319" s="413" t="s">
        <v>248</v>
      </c>
      <c r="I319" s="438" t="s">
        <v>2551</v>
      </c>
      <c r="J319" s="522" t="s">
        <v>917</v>
      </c>
      <c r="K319" s="523">
        <v>485</v>
      </c>
      <c r="L319" s="418">
        <v>15435406.08</v>
      </c>
      <c r="M319" s="476"/>
    </row>
    <row r="320" spans="1:13" s="410" customFormat="1" ht="35.25" customHeight="1" x14ac:dyDescent="0.25">
      <c r="A320" s="500" t="s">
        <v>51</v>
      </c>
      <c r="B320" s="474">
        <v>11</v>
      </c>
      <c r="C320" s="413" t="s">
        <v>464</v>
      </c>
      <c r="D320" s="520">
        <v>901550788</v>
      </c>
      <c r="E320" s="418" t="s">
        <v>528</v>
      </c>
      <c r="F320" s="521" t="s">
        <v>108</v>
      </c>
      <c r="G320" s="418" t="s">
        <v>591</v>
      </c>
      <c r="H320" s="413" t="s">
        <v>248</v>
      </c>
      <c r="I320" s="438" t="s">
        <v>2551</v>
      </c>
      <c r="J320" s="522" t="s">
        <v>918</v>
      </c>
      <c r="K320" s="523">
        <v>630</v>
      </c>
      <c r="L320" s="418">
        <v>2074702.49</v>
      </c>
      <c r="M320" s="476"/>
    </row>
    <row r="321" spans="1:13" s="410" customFormat="1" ht="35.25" customHeight="1" x14ac:dyDescent="0.25">
      <c r="A321" s="500" t="s">
        <v>51</v>
      </c>
      <c r="B321" s="474">
        <v>11</v>
      </c>
      <c r="C321" s="413" t="s">
        <v>464</v>
      </c>
      <c r="D321" s="475">
        <v>901550788</v>
      </c>
      <c r="E321" s="418" t="s">
        <v>528</v>
      </c>
      <c r="F321" s="418" t="s">
        <v>108</v>
      </c>
      <c r="G321" s="418" t="s">
        <v>591</v>
      </c>
      <c r="H321" s="413" t="s">
        <v>248</v>
      </c>
      <c r="I321" s="438" t="s">
        <v>2551</v>
      </c>
      <c r="J321" s="416" t="s">
        <v>919</v>
      </c>
      <c r="K321" s="458">
        <v>775</v>
      </c>
      <c r="L321" s="476">
        <v>972186.7</v>
      </c>
      <c r="M321" s="476"/>
    </row>
    <row r="322" spans="1:13" s="410" customFormat="1" ht="35.25" customHeight="1" x14ac:dyDescent="0.25">
      <c r="A322" s="500" t="s">
        <v>51</v>
      </c>
      <c r="B322" s="474">
        <v>11</v>
      </c>
      <c r="C322" s="413" t="s">
        <v>464</v>
      </c>
      <c r="D322" s="475">
        <v>901550788</v>
      </c>
      <c r="E322" s="418" t="s">
        <v>528</v>
      </c>
      <c r="F322" s="418" t="s">
        <v>108</v>
      </c>
      <c r="G322" s="418" t="s">
        <v>591</v>
      </c>
      <c r="H322" s="413" t="s">
        <v>248</v>
      </c>
      <c r="I322" s="438" t="s">
        <v>2551</v>
      </c>
      <c r="J322" s="416" t="s">
        <v>920</v>
      </c>
      <c r="K322" s="458">
        <v>776</v>
      </c>
      <c r="L322" s="476">
        <v>100269.4</v>
      </c>
      <c r="M322" s="476"/>
    </row>
    <row r="323" spans="1:13" s="400" customFormat="1" ht="35.25" customHeight="1" x14ac:dyDescent="0.25">
      <c r="A323" s="500" t="s">
        <v>51</v>
      </c>
      <c r="B323" s="474">
        <v>11</v>
      </c>
      <c r="C323" s="438" t="s">
        <v>464</v>
      </c>
      <c r="D323" s="498">
        <v>901550788</v>
      </c>
      <c r="E323" s="445" t="s">
        <v>528</v>
      </c>
      <c r="F323" s="445" t="s">
        <v>108</v>
      </c>
      <c r="G323" s="445" t="s">
        <v>591</v>
      </c>
      <c r="H323" s="438" t="s">
        <v>248</v>
      </c>
      <c r="I323" s="438" t="s">
        <v>2551</v>
      </c>
      <c r="J323" s="442" t="s">
        <v>921</v>
      </c>
      <c r="K323" s="443">
        <v>850</v>
      </c>
      <c r="L323" s="499">
        <v>1641105.36</v>
      </c>
      <c r="M323" s="499"/>
    </row>
    <row r="324" spans="1:13" s="410" customFormat="1" ht="35.25" customHeight="1" x14ac:dyDescent="0.25">
      <c r="A324" s="500" t="s">
        <v>51</v>
      </c>
      <c r="B324" s="474">
        <v>11</v>
      </c>
      <c r="C324" s="413" t="s">
        <v>464</v>
      </c>
      <c r="D324" s="502">
        <v>901550788</v>
      </c>
      <c r="E324" s="503" t="s">
        <v>528</v>
      </c>
      <c r="F324" s="501" t="s">
        <v>108</v>
      </c>
      <c r="G324" s="501" t="s">
        <v>591</v>
      </c>
      <c r="H324" s="413" t="s">
        <v>248</v>
      </c>
      <c r="I324" s="438" t="s">
        <v>2551</v>
      </c>
      <c r="J324" s="416" t="s">
        <v>922</v>
      </c>
      <c r="K324" s="458">
        <v>919</v>
      </c>
      <c r="L324" s="476">
        <v>1618461</v>
      </c>
      <c r="M324" s="476"/>
    </row>
    <row r="325" spans="1:13" s="410" customFormat="1" ht="35.25" customHeight="1" x14ac:dyDescent="0.25">
      <c r="A325" s="500"/>
      <c r="B325" s="512"/>
      <c r="C325" s="447" t="s">
        <v>2344</v>
      </c>
      <c r="D325" s="532"/>
      <c r="E325" s="533"/>
      <c r="F325" s="534"/>
      <c r="G325" s="534"/>
      <c r="H325" s="447"/>
      <c r="I325" s="447"/>
      <c r="J325" s="451"/>
      <c r="K325" s="452"/>
      <c r="L325" s="514">
        <f>SUBTOTAL(9,L306:L324)</f>
        <v>86773204.030000016</v>
      </c>
      <c r="M325" s="514">
        <f>SUBTOTAL(9,M306:M324)</f>
        <v>0</v>
      </c>
    </row>
    <row r="326" spans="1:13" s="410" customFormat="1" ht="35.25" customHeight="1" x14ac:dyDescent="0.25">
      <c r="A326" s="500" t="s">
        <v>51</v>
      </c>
      <c r="B326" s="474">
        <v>12</v>
      </c>
      <c r="C326" s="438" t="s">
        <v>465</v>
      </c>
      <c r="D326" s="505">
        <v>900765180</v>
      </c>
      <c r="E326" s="506" t="s">
        <v>529</v>
      </c>
      <c r="F326" s="504" t="s">
        <v>239</v>
      </c>
      <c r="G326" s="504" t="s">
        <v>592</v>
      </c>
      <c r="H326" s="438" t="s">
        <v>248</v>
      </c>
      <c r="I326" s="438" t="s">
        <v>2551</v>
      </c>
      <c r="J326" s="442" t="s">
        <v>923</v>
      </c>
      <c r="K326" s="443">
        <v>788</v>
      </c>
      <c r="L326" s="499">
        <v>4000000</v>
      </c>
      <c r="M326" s="499"/>
    </row>
    <row r="327" spans="1:13" s="410" customFormat="1" ht="35.25" customHeight="1" x14ac:dyDescent="0.25">
      <c r="A327" s="500" t="s">
        <v>51</v>
      </c>
      <c r="B327" s="474">
        <v>12</v>
      </c>
      <c r="C327" s="413" t="s">
        <v>465</v>
      </c>
      <c r="D327" s="502">
        <v>900765180</v>
      </c>
      <c r="E327" s="503" t="s">
        <v>529</v>
      </c>
      <c r="F327" s="501" t="s">
        <v>239</v>
      </c>
      <c r="G327" s="501" t="s">
        <v>592</v>
      </c>
      <c r="H327" s="413" t="s">
        <v>248</v>
      </c>
      <c r="I327" s="438" t="s">
        <v>2551</v>
      </c>
      <c r="J327" s="416" t="s">
        <v>924</v>
      </c>
      <c r="K327" s="458">
        <v>821</v>
      </c>
      <c r="L327" s="476">
        <v>1875000</v>
      </c>
      <c r="M327" s="476"/>
    </row>
    <row r="328" spans="1:13" s="410" customFormat="1" ht="35.25" customHeight="1" x14ac:dyDescent="0.25">
      <c r="A328" s="500" t="s">
        <v>51</v>
      </c>
      <c r="B328" s="474">
        <v>12</v>
      </c>
      <c r="C328" s="413" t="s">
        <v>465</v>
      </c>
      <c r="D328" s="502">
        <v>900765180</v>
      </c>
      <c r="E328" s="503" t="s">
        <v>529</v>
      </c>
      <c r="F328" s="501" t="s">
        <v>239</v>
      </c>
      <c r="G328" s="501" t="s">
        <v>592</v>
      </c>
      <c r="H328" s="413" t="s">
        <v>248</v>
      </c>
      <c r="I328" s="438" t="s">
        <v>2551</v>
      </c>
      <c r="J328" s="416" t="s">
        <v>684</v>
      </c>
      <c r="K328" s="458">
        <v>829</v>
      </c>
      <c r="L328" s="476">
        <v>1300000</v>
      </c>
      <c r="M328" s="476"/>
    </row>
    <row r="329" spans="1:13" s="410" customFormat="1" ht="35.25" customHeight="1" x14ac:dyDescent="0.25">
      <c r="A329" s="500" t="s">
        <v>51</v>
      </c>
      <c r="B329" s="474">
        <v>12</v>
      </c>
      <c r="C329" s="413" t="s">
        <v>465</v>
      </c>
      <c r="D329" s="502">
        <v>900765180</v>
      </c>
      <c r="E329" s="503" t="s">
        <v>529</v>
      </c>
      <c r="F329" s="501" t="s">
        <v>239</v>
      </c>
      <c r="G329" s="501" t="s">
        <v>592</v>
      </c>
      <c r="H329" s="413" t="s">
        <v>248</v>
      </c>
      <c r="I329" s="438" t="s">
        <v>2551</v>
      </c>
      <c r="J329" s="416" t="s">
        <v>925</v>
      </c>
      <c r="K329" s="458">
        <v>834</v>
      </c>
      <c r="L329" s="476">
        <v>2565000</v>
      </c>
      <c r="M329" s="476"/>
    </row>
    <row r="330" spans="1:13" s="410" customFormat="1" ht="35.25" customHeight="1" x14ac:dyDescent="0.25">
      <c r="A330" s="500" t="s">
        <v>51</v>
      </c>
      <c r="B330" s="474">
        <v>12</v>
      </c>
      <c r="C330" s="438" t="s">
        <v>465</v>
      </c>
      <c r="D330" s="505">
        <v>900765180</v>
      </c>
      <c r="E330" s="506" t="s">
        <v>529</v>
      </c>
      <c r="F330" s="504" t="s">
        <v>239</v>
      </c>
      <c r="G330" s="504" t="s">
        <v>592</v>
      </c>
      <c r="H330" s="438" t="s">
        <v>248</v>
      </c>
      <c r="I330" s="438" t="s">
        <v>2551</v>
      </c>
      <c r="J330" s="442" t="s">
        <v>926</v>
      </c>
      <c r="K330" s="443">
        <v>859</v>
      </c>
      <c r="L330" s="499">
        <v>1050000</v>
      </c>
      <c r="M330" s="499"/>
    </row>
    <row r="331" spans="1:13" s="410" customFormat="1" ht="35.25" customHeight="1" x14ac:dyDescent="0.25">
      <c r="A331" s="500" t="s">
        <v>51</v>
      </c>
      <c r="B331" s="474">
        <v>12</v>
      </c>
      <c r="C331" s="501" t="s">
        <v>465</v>
      </c>
      <c r="D331" s="502">
        <v>900765180</v>
      </c>
      <c r="E331" s="503" t="s">
        <v>529</v>
      </c>
      <c r="F331" s="501" t="s">
        <v>239</v>
      </c>
      <c r="G331" s="501" t="s">
        <v>592</v>
      </c>
      <c r="H331" s="413" t="s">
        <v>248</v>
      </c>
      <c r="I331" s="438" t="s">
        <v>2551</v>
      </c>
      <c r="J331" s="416" t="s">
        <v>927</v>
      </c>
      <c r="K331" s="458">
        <v>870</v>
      </c>
      <c r="L331" s="476">
        <v>750000</v>
      </c>
      <c r="M331" s="476"/>
    </row>
    <row r="332" spans="1:13" s="410" customFormat="1" ht="35.25" customHeight="1" x14ac:dyDescent="0.25">
      <c r="A332" s="500" t="s">
        <v>51</v>
      </c>
      <c r="B332" s="474">
        <v>12</v>
      </c>
      <c r="C332" s="501" t="s">
        <v>465</v>
      </c>
      <c r="D332" s="502">
        <v>900765180</v>
      </c>
      <c r="E332" s="503" t="s">
        <v>529</v>
      </c>
      <c r="F332" s="501" t="s">
        <v>239</v>
      </c>
      <c r="G332" s="501" t="s">
        <v>592</v>
      </c>
      <c r="H332" s="413" t="s">
        <v>248</v>
      </c>
      <c r="I332" s="438" t="s">
        <v>2551</v>
      </c>
      <c r="J332" s="416" t="s">
        <v>928</v>
      </c>
      <c r="K332" s="458">
        <v>874</v>
      </c>
      <c r="L332" s="476">
        <v>1370000</v>
      </c>
      <c r="M332" s="476"/>
    </row>
    <row r="333" spans="1:13" s="410" customFormat="1" ht="35.25" customHeight="1" x14ac:dyDescent="0.25">
      <c r="A333" s="500"/>
      <c r="B333" s="512"/>
      <c r="C333" s="517" t="s">
        <v>2345</v>
      </c>
      <c r="D333" s="518"/>
      <c r="E333" s="519"/>
      <c r="F333" s="517"/>
      <c r="G333" s="517"/>
      <c r="H333" s="420"/>
      <c r="I333" s="447"/>
      <c r="J333" s="423"/>
      <c r="K333" s="462"/>
      <c r="L333" s="516">
        <f>SUBTOTAL(9,L326:L332)</f>
        <v>12910000</v>
      </c>
      <c r="M333" s="516">
        <f>SUBTOTAL(9,M326:M332)</f>
        <v>0</v>
      </c>
    </row>
    <row r="334" spans="1:13" s="410" customFormat="1" ht="35.25" customHeight="1" x14ac:dyDescent="0.25">
      <c r="A334" s="500" t="s">
        <v>51</v>
      </c>
      <c r="B334" s="474">
        <v>13</v>
      </c>
      <c r="C334" s="501" t="s">
        <v>471</v>
      </c>
      <c r="D334" s="502">
        <v>901329259</v>
      </c>
      <c r="E334" s="503" t="s">
        <v>535</v>
      </c>
      <c r="F334" s="501" t="s">
        <v>239</v>
      </c>
      <c r="G334" s="501" t="s">
        <v>598</v>
      </c>
      <c r="H334" s="413" t="s">
        <v>248</v>
      </c>
      <c r="I334" s="438" t="s">
        <v>2551</v>
      </c>
      <c r="J334" s="416" t="s">
        <v>961</v>
      </c>
      <c r="K334" s="458">
        <v>3509</v>
      </c>
      <c r="L334" s="476">
        <v>8367.4500000000007</v>
      </c>
      <c r="M334" s="476"/>
    </row>
    <row r="335" spans="1:13" s="410" customFormat="1" ht="35.25" customHeight="1" x14ac:dyDescent="0.25">
      <c r="A335" s="500"/>
      <c r="B335" s="512"/>
      <c r="C335" s="517" t="s">
        <v>2287</v>
      </c>
      <c r="D335" s="518"/>
      <c r="E335" s="519"/>
      <c r="F335" s="517"/>
      <c r="G335" s="517"/>
      <c r="H335" s="420"/>
      <c r="I335" s="447"/>
      <c r="J335" s="423"/>
      <c r="K335" s="462"/>
      <c r="L335" s="516">
        <f>SUBTOTAL(9,L334:L334)</f>
        <v>8367.4500000000007</v>
      </c>
      <c r="M335" s="516">
        <f>SUBTOTAL(9,M334:M334)</f>
        <v>0</v>
      </c>
    </row>
    <row r="336" spans="1:13" s="410" customFormat="1" ht="35.25" customHeight="1" x14ac:dyDescent="0.25">
      <c r="A336" s="500" t="s">
        <v>51</v>
      </c>
      <c r="B336" s="474">
        <v>14</v>
      </c>
      <c r="C336" s="413" t="s">
        <v>475</v>
      </c>
      <c r="D336" s="475">
        <v>900441355</v>
      </c>
      <c r="E336" s="418" t="s">
        <v>1713</v>
      </c>
      <c r="F336" s="418" t="s">
        <v>239</v>
      </c>
      <c r="G336" s="418" t="s">
        <v>602</v>
      </c>
      <c r="H336" s="413" t="s">
        <v>248</v>
      </c>
      <c r="I336" s="438" t="s">
        <v>2551</v>
      </c>
      <c r="J336" s="416" t="s">
        <v>1012</v>
      </c>
      <c r="K336" s="458">
        <v>387</v>
      </c>
      <c r="L336" s="476">
        <v>7530420.4800000004</v>
      </c>
      <c r="M336" s="476"/>
    </row>
    <row r="337" spans="1:13" s="410" customFormat="1" ht="35.25" customHeight="1" x14ac:dyDescent="0.25">
      <c r="A337" s="500" t="s">
        <v>51</v>
      </c>
      <c r="B337" s="474">
        <v>14</v>
      </c>
      <c r="C337" s="413" t="s">
        <v>475</v>
      </c>
      <c r="D337" s="475">
        <v>900441355</v>
      </c>
      <c r="E337" s="418" t="s">
        <v>1713</v>
      </c>
      <c r="F337" s="418" t="s">
        <v>239</v>
      </c>
      <c r="G337" s="418" t="s">
        <v>602</v>
      </c>
      <c r="H337" s="413" t="s">
        <v>248</v>
      </c>
      <c r="I337" s="438" t="s">
        <v>2551</v>
      </c>
      <c r="J337" s="416" t="s">
        <v>1013</v>
      </c>
      <c r="K337" s="458">
        <v>8585</v>
      </c>
      <c r="L337" s="476">
        <v>1514194</v>
      </c>
      <c r="M337" s="476"/>
    </row>
    <row r="338" spans="1:13" s="410" customFormat="1" ht="35.25" customHeight="1" x14ac:dyDescent="0.25">
      <c r="A338" s="500" t="s">
        <v>51</v>
      </c>
      <c r="B338" s="474">
        <v>14</v>
      </c>
      <c r="C338" s="413" t="s">
        <v>475</v>
      </c>
      <c r="D338" s="475">
        <v>900441355</v>
      </c>
      <c r="E338" s="418" t="s">
        <v>1713</v>
      </c>
      <c r="F338" s="418" t="s">
        <v>239</v>
      </c>
      <c r="G338" s="418" t="s">
        <v>602</v>
      </c>
      <c r="H338" s="413" t="s">
        <v>248</v>
      </c>
      <c r="I338" s="438" t="s">
        <v>2551</v>
      </c>
      <c r="J338" s="416" t="s">
        <v>1014</v>
      </c>
      <c r="K338" s="458">
        <v>8586</v>
      </c>
      <c r="L338" s="476">
        <v>1491930</v>
      </c>
      <c r="M338" s="476"/>
    </row>
    <row r="339" spans="1:13" s="410" customFormat="1" ht="35.25" customHeight="1" x14ac:dyDescent="0.25">
      <c r="A339" s="500" t="s">
        <v>51</v>
      </c>
      <c r="B339" s="474">
        <v>14</v>
      </c>
      <c r="C339" s="413" t="s">
        <v>475</v>
      </c>
      <c r="D339" s="475">
        <v>900441355</v>
      </c>
      <c r="E339" s="418" t="s">
        <v>1713</v>
      </c>
      <c r="F339" s="418" t="s">
        <v>239</v>
      </c>
      <c r="G339" s="418" t="s">
        <v>602</v>
      </c>
      <c r="H339" s="413" t="s">
        <v>248</v>
      </c>
      <c r="I339" s="438" t="s">
        <v>2551</v>
      </c>
      <c r="J339" s="416" t="s">
        <v>1015</v>
      </c>
      <c r="K339" s="458">
        <v>8587</v>
      </c>
      <c r="L339" s="476">
        <v>1677786</v>
      </c>
      <c r="M339" s="476"/>
    </row>
    <row r="340" spans="1:13" s="410" customFormat="1" ht="35.25" customHeight="1" x14ac:dyDescent="0.25">
      <c r="A340" s="500" t="s">
        <v>51</v>
      </c>
      <c r="B340" s="474">
        <v>14</v>
      </c>
      <c r="C340" s="413" t="s">
        <v>475</v>
      </c>
      <c r="D340" s="520">
        <v>900441355</v>
      </c>
      <c r="E340" s="418" t="s">
        <v>1713</v>
      </c>
      <c r="F340" s="521" t="s">
        <v>239</v>
      </c>
      <c r="G340" s="418" t="s">
        <v>602</v>
      </c>
      <c r="H340" s="413" t="s">
        <v>248</v>
      </c>
      <c r="I340" s="438" t="s">
        <v>2551</v>
      </c>
      <c r="J340" s="522" t="s">
        <v>1016</v>
      </c>
      <c r="K340" s="523">
        <v>8597</v>
      </c>
      <c r="L340" s="418">
        <v>1491930</v>
      </c>
      <c r="M340" s="476"/>
    </row>
    <row r="341" spans="1:13" s="410" customFormat="1" ht="35.25" customHeight="1" x14ac:dyDescent="0.25">
      <c r="A341" s="500" t="s">
        <v>51</v>
      </c>
      <c r="B341" s="474">
        <v>14</v>
      </c>
      <c r="C341" s="438" t="s">
        <v>475</v>
      </c>
      <c r="D341" s="524">
        <v>900441355</v>
      </c>
      <c r="E341" s="445" t="s">
        <v>1713</v>
      </c>
      <c r="F341" s="525" t="s">
        <v>239</v>
      </c>
      <c r="G341" s="445" t="s">
        <v>602</v>
      </c>
      <c r="H341" s="438" t="s">
        <v>248</v>
      </c>
      <c r="I341" s="438" t="s">
        <v>2551</v>
      </c>
      <c r="J341" s="526" t="s">
        <v>1017</v>
      </c>
      <c r="K341" s="527">
        <v>8613</v>
      </c>
      <c r="L341" s="445">
        <v>3702348.32</v>
      </c>
      <c r="M341" s="499"/>
    </row>
    <row r="342" spans="1:13" s="410" customFormat="1" ht="35.25" customHeight="1" x14ac:dyDescent="0.25">
      <c r="A342" s="500" t="s">
        <v>51</v>
      </c>
      <c r="B342" s="474">
        <v>14</v>
      </c>
      <c r="C342" s="413" t="s">
        <v>475</v>
      </c>
      <c r="D342" s="520">
        <v>900441355</v>
      </c>
      <c r="E342" s="418" t="s">
        <v>1713</v>
      </c>
      <c r="F342" s="521" t="s">
        <v>239</v>
      </c>
      <c r="G342" s="418" t="s">
        <v>602</v>
      </c>
      <c r="H342" s="413" t="s">
        <v>248</v>
      </c>
      <c r="I342" s="438" t="s">
        <v>2551</v>
      </c>
      <c r="J342" s="522" t="s">
        <v>1726</v>
      </c>
      <c r="K342" s="523">
        <v>8663</v>
      </c>
      <c r="L342" s="418">
        <v>1677786</v>
      </c>
      <c r="M342" s="476"/>
    </row>
    <row r="343" spans="1:13" s="410" customFormat="1" ht="35.25" customHeight="1" x14ac:dyDescent="0.25">
      <c r="A343" s="500" t="s">
        <v>51</v>
      </c>
      <c r="B343" s="474">
        <v>14</v>
      </c>
      <c r="C343" s="438" t="s">
        <v>475</v>
      </c>
      <c r="D343" s="524">
        <v>900441355</v>
      </c>
      <c r="E343" s="445" t="s">
        <v>1713</v>
      </c>
      <c r="F343" s="525" t="s">
        <v>239</v>
      </c>
      <c r="G343" s="445" t="s">
        <v>602</v>
      </c>
      <c r="H343" s="438" t="s">
        <v>248</v>
      </c>
      <c r="I343" s="438" t="s">
        <v>2551</v>
      </c>
      <c r="J343" s="526" t="s">
        <v>1727</v>
      </c>
      <c r="K343" s="527">
        <v>8673</v>
      </c>
      <c r="L343" s="445">
        <v>1306074</v>
      </c>
      <c r="M343" s="499"/>
    </row>
    <row r="344" spans="1:13" s="410" customFormat="1" ht="35.25" customHeight="1" x14ac:dyDescent="0.25">
      <c r="A344" s="500" t="s">
        <v>51</v>
      </c>
      <c r="B344" s="474">
        <v>14</v>
      </c>
      <c r="C344" s="413" t="s">
        <v>475</v>
      </c>
      <c r="D344" s="520">
        <v>900441355</v>
      </c>
      <c r="E344" s="418" t="s">
        <v>1713</v>
      </c>
      <c r="F344" s="521" t="s">
        <v>239</v>
      </c>
      <c r="G344" s="418" t="s">
        <v>602</v>
      </c>
      <c r="H344" s="413" t="s">
        <v>248</v>
      </c>
      <c r="I344" s="438" t="s">
        <v>2551</v>
      </c>
      <c r="J344" s="522" t="s">
        <v>1728</v>
      </c>
      <c r="K344" s="523">
        <v>8682</v>
      </c>
      <c r="L344" s="418">
        <v>1677786</v>
      </c>
      <c r="M344" s="476"/>
    </row>
    <row r="345" spans="1:13" s="410" customFormat="1" ht="35.25" customHeight="1" x14ac:dyDescent="0.25">
      <c r="A345" s="500" t="s">
        <v>51</v>
      </c>
      <c r="B345" s="474">
        <v>14</v>
      </c>
      <c r="C345" s="413" t="s">
        <v>475</v>
      </c>
      <c r="D345" s="520">
        <v>900441355</v>
      </c>
      <c r="E345" s="418" t="s">
        <v>1713</v>
      </c>
      <c r="F345" s="521" t="s">
        <v>239</v>
      </c>
      <c r="G345" s="418" t="s">
        <v>602</v>
      </c>
      <c r="H345" s="413" t="s">
        <v>248</v>
      </c>
      <c r="I345" s="438" t="s">
        <v>2551</v>
      </c>
      <c r="J345" s="522" t="s">
        <v>1729</v>
      </c>
      <c r="K345" s="523">
        <v>8687</v>
      </c>
      <c r="L345" s="418">
        <v>3702348.32</v>
      </c>
      <c r="M345" s="476"/>
    </row>
    <row r="346" spans="1:13" s="410" customFormat="1" ht="35.25" customHeight="1" x14ac:dyDescent="0.25">
      <c r="A346" s="500" t="s">
        <v>51</v>
      </c>
      <c r="B346" s="474">
        <v>14</v>
      </c>
      <c r="C346" s="413" t="s">
        <v>475</v>
      </c>
      <c r="D346" s="520">
        <v>900441355</v>
      </c>
      <c r="E346" s="418" t="s">
        <v>1713</v>
      </c>
      <c r="F346" s="521" t="s">
        <v>239</v>
      </c>
      <c r="G346" s="418" t="s">
        <v>602</v>
      </c>
      <c r="H346" s="413" t="s">
        <v>248</v>
      </c>
      <c r="I346" s="438" t="s">
        <v>2551</v>
      </c>
      <c r="J346" s="522" t="s">
        <v>1730</v>
      </c>
      <c r="K346" s="523">
        <v>8697</v>
      </c>
      <c r="L346" s="418">
        <v>1677786</v>
      </c>
      <c r="M346" s="476"/>
    </row>
    <row r="347" spans="1:13" s="410" customFormat="1" ht="35.25" customHeight="1" x14ac:dyDescent="0.25">
      <c r="A347" s="500" t="s">
        <v>51</v>
      </c>
      <c r="B347" s="474">
        <v>14</v>
      </c>
      <c r="C347" s="413" t="s">
        <v>475</v>
      </c>
      <c r="D347" s="520">
        <v>900441355</v>
      </c>
      <c r="E347" s="418" t="s">
        <v>1713</v>
      </c>
      <c r="F347" s="521" t="s">
        <v>239</v>
      </c>
      <c r="G347" s="418" t="s">
        <v>602</v>
      </c>
      <c r="H347" s="413" t="s">
        <v>248</v>
      </c>
      <c r="I347" s="438" t="s">
        <v>2551</v>
      </c>
      <c r="J347" s="522" t="s">
        <v>1731</v>
      </c>
      <c r="K347" s="523">
        <v>8699</v>
      </c>
      <c r="L347" s="418">
        <v>1675327.5</v>
      </c>
      <c r="M347" s="476"/>
    </row>
    <row r="348" spans="1:13" s="410" customFormat="1" ht="35.25" customHeight="1" x14ac:dyDescent="0.25">
      <c r="A348" s="500" t="s">
        <v>51</v>
      </c>
      <c r="B348" s="474">
        <v>14</v>
      </c>
      <c r="C348" s="413" t="s">
        <v>475</v>
      </c>
      <c r="D348" s="520">
        <v>900441355</v>
      </c>
      <c r="E348" s="418" t="s">
        <v>1713</v>
      </c>
      <c r="F348" s="521" t="s">
        <v>239</v>
      </c>
      <c r="G348" s="418" t="s">
        <v>602</v>
      </c>
      <c r="H348" s="413" t="s">
        <v>248</v>
      </c>
      <c r="I348" s="438" t="s">
        <v>2551</v>
      </c>
      <c r="J348" s="522" t="s">
        <v>1732</v>
      </c>
      <c r="K348" s="523">
        <v>8724</v>
      </c>
      <c r="L348" s="418">
        <v>192000</v>
      </c>
      <c r="M348" s="476"/>
    </row>
    <row r="349" spans="1:13" s="410" customFormat="1" ht="35.25" customHeight="1" x14ac:dyDescent="0.25">
      <c r="A349" s="500" t="s">
        <v>51</v>
      </c>
      <c r="B349" s="474">
        <v>14</v>
      </c>
      <c r="C349" s="413" t="s">
        <v>475</v>
      </c>
      <c r="D349" s="520">
        <v>900441355</v>
      </c>
      <c r="E349" s="418" t="s">
        <v>1713</v>
      </c>
      <c r="F349" s="521" t="s">
        <v>239</v>
      </c>
      <c r="G349" s="418" t="s">
        <v>602</v>
      </c>
      <c r="H349" s="413" t="s">
        <v>248</v>
      </c>
      <c r="I349" s="438" t="s">
        <v>2551</v>
      </c>
      <c r="J349" s="522" t="s">
        <v>1909</v>
      </c>
      <c r="K349" s="523">
        <v>8743</v>
      </c>
      <c r="L349" s="418">
        <v>1491930</v>
      </c>
      <c r="M349" s="476"/>
    </row>
    <row r="350" spans="1:13" s="410" customFormat="1" ht="35.25" customHeight="1" x14ac:dyDescent="0.25">
      <c r="A350" s="500" t="s">
        <v>51</v>
      </c>
      <c r="B350" s="474">
        <v>14</v>
      </c>
      <c r="C350" s="413" t="s">
        <v>475</v>
      </c>
      <c r="D350" s="520">
        <v>900441355</v>
      </c>
      <c r="E350" s="418" t="s">
        <v>1713</v>
      </c>
      <c r="F350" s="521" t="s">
        <v>239</v>
      </c>
      <c r="G350" s="418" t="s">
        <v>602</v>
      </c>
      <c r="H350" s="413" t="s">
        <v>248</v>
      </c>
      <c r="I350" s="438" t="s">
        <v>2551</v>
      </c>
      <c r="J350" s="522" t="s">
        <v>1734</v>
      </c>
      <c r="K350" s="523">
        <v>8768</v>
      </c>
      <c r="L350" s="418">
        <v>1399002</v>
      </c>
      <c r="M350" s="476"/>
    </row>
    <row r="351" spans="1:13" s="410" customFormat="1" ht="35.25" customHeight="1" x14ac:dyDescent="0.25">
      <c r="A351" s="500" t="s">
        <v>51</v>
      </c>
      <c r="B351" s="474">
        <v>15</v>
      </c>
      <c r="C351" s="413" t="s">
        <v>475</v>
      </c>
      <c r="D351" s="520">
        <v>900441356</v>
      </c>
      <c r="E351" s="418" t="s">
        <v>1879</v>
      </c>
      <c r="F351" s="521" t="s">
        <v>239</v>
      </c>
      <c r="G351" s="418" t="s">
        <v>602</v>
      </c>
      <c r="H351" s="413" t="s">
        <v>248</v>
      </c>
      <c r="I351" s="438" t="s">
        <v>2551</v>
      </c>
      <c r="J351" s="522" t="s">
        <v>1736</v>
      </c>
      <c r="K351" s="523">
        <v>2454</v>
      </c>
      <c r="L351" s="418">
        <v>1491930</v>
      </c>
      <c r="M351" s="476"/>
    </row>
    <row r="352" spans="1:13" s="410" customFormat="1" ht="35.25" customHeight="1" x14ac:dyDescent="0.25">
      <c r="A352" s="500" t="s">
        <v>51</v>
      </c>
      <c r="B352" s="474">
        <v>14</v>
      </c>
      <c r="C352" s="413" t="s">
        <v>475</v>
      </c>
      <c r="D352" s="520">
        <v>900441355</v>
      </c>
      <c r="E352" s="418" t="s">
        <v>1713</v>
      </c>
      <c r="F352" s="521" t="s">
        <v>239</v>
      </c>
      <c r="G352" s="418" t="s">
        <v>602</v>
      </c>
      <c r="H352" s="413" t="s">
        <v>248</v>
      </c>
      <c r="I352" s="438" t="s">
        <v>2551</v>
      </c>
      <c r="J352" s="522" t="s">
        <v>1735</v>
      </c>
      <c r="K352" s="523">
        <v>8777</v>
      </c>
      <c r="L352" s="418">
        <v>1491930</v>
      </c>
      <c r="M352" s="476"/>
    </row>
    <row r="353" spans="1:13" s="410" customFormat="1" ht="35.25" customHeight="1" x14ac:dyDescent="0.25">
      <c r="A353" s="500" t="s">
        <v>51</v>
      </c>
      <c r="B353" s="474">
        <v>14</v>
      </c>
      <c r="C353" s="413" t="s">
        <v>475</v>
      </c>
      <c r="D353" s="520">
        <v>900441355</v>
      </c>
      <c r="E353" s="418" t="s">
        <v>1713</v>
      </c>
      <c r="F353" s="521" t="s">
        <v>239</v>
      </c>
      <c r="G353" s="418" t="s">
        <v>602</v>
      </c>
      <c r="H353" s="413" t="s">
        <v>248</v>
      </c>
      <c r="I353" s="438" t="s">
        <v>2551</v>
      </c>
      <c r="J353" s="522" t="s">
        <v>1910</v>
      </c>
      <c r="K353" s="523">
        <v>8816</v>
      </c>
      <c r="L353" s="418">
        <v>1491930</v>
      </c>
      <c r="M353" s="476"/>
    </row>
    <row r="354" spans="1:13" s="410" customFormat="1" ht="35.25" customHeight="1" x14ac:dyDescent="0.25">
      <c r="A354" s="500" t="s">
        <v>51</v>
      </c>
      <c r="B354" s="474">
        <v>14</v>
      </c>
      <c r="C354" s="413" t="s">
        <v>475</v>
      </c>
      <c r="D354" s="520">
        <v>900441355</v>
      </c>
      <c r="E354" s="418" t="s">
        <v>1713</v>
      </c>
      <c r="F354" s="521" t="s">
        <v>239</v>
      </c>
      <c r="G354" s="418" t="s">
        <v>602</v>
      </c>
      <c r="H354" s="413" t="s">
        <v>248</v>
      </c>
      <c r="I354" s="438" t="s">
        <v>2551</v>
      </c>
      <c r="J354" s="522" t="s">
        <v>1911</v>
      </c>
      <c r="K354" s="523">
        <v>8817</v>
      </c>
      <c r="L354" s="418">
        <v>1491930</v>
      </c>
      <c r="M354" s="476"/>
    </row>
    <row r="355" spans="1:13" s="410" customFormat="1" ht="35.25" customHeight="1" x14ac:dyDescent="0.25">
      <c r="A355" s="500" t="s">
        <v>51</v>
      </c>
      <c r="B355" s="474">
        <v>14</v>
      </c>
      <c r="C355" s="413" t="s">
        <v>475</v>
      </c>
      <c r="D355" s="520">
        <v>900441355</v>
      </c>
      <c r="E355" s="418" t="s">
        <v>1713</v>
      </c>
      <c r="F355" s="521" t="s">
        <v>239</v>
      </c>
      <c r="G355" s="418" t="s">
        <v>602</v>
      </c>
      <c r="H355" s="413" t="s">
        <v>248</v>
      </c>
      <c r="I355" s="438" t="s">
        <v>2551</v>
      </c>
      <c r="J355" s="522" t="s">
        <v>1912</v>
      </c>
      <c r="K355" s="523">
        <v>8818</v>
      </c>
      <c r="L355" s="418">
        <v>1677786</v>
      </c>
      <c r="M355" s="476"/>
    </row>
    <row r="356" spans="1:13" s="410" customFormat="1" ht="35.25" customHeight="1" x14ac:dyDescent="0.25">
      <c r="A356" s="500" t="s">
        <v>51</v>
      </c>
      <c r="B356" s="474">
        <v>14</v>
      </c>
      <c r="C356" s="413" t="s">
        <v>475</v>
      </c>
      <c r="D356" s="520">
        <v>900441355</v>
      </c>
      <c r="E356" s="418" t="s">
        <v>1713</v>
      </c>
      <c r="F356" s="521" t="s">
        <v>239</v>
      </c>
      <c r="G356" s="418" t="s">
        <v>602</v>
      </c>
      <c r="H356" s="413" t="s">
        <v>248</v>
      </c>
      <c r="I356" s="438" t="s">
        <v>2551</v>
      </c>
      <c r="J356" s="522" t="s">
        <v>1913</v>
      </c>
      <c r="K356" s="523">
        <v>8819</v>
      </c>
      <c r="L356" s="418">
        <v>1491930</v>
      </c>
      <c r="M356" s="476"/>
    </row>
    <row r="357" spans="1:13" s="410" customFormat="1" ht="35.25" customHeight="1" x14ac:dyDescent="0.25">
      <c r="A357" s="500" t="s">
        <v>51</v>
      </c>
      <c r="B357" s="474">
        <v>14</v>
      </c>
      <c r="C357" s="413" t="s">
        <v>475</v>
      </c>
      <c r="D357" s="520">
        <v>900441355</v>
      </c>
      <c r="E357" s="418" t="s">
        <v>1713</v>
      </c>
      <c r="F357" s="521" t="s">
        <v>239</v>
      </c>
      <c r="G357" s="418" t="s">
        <v>602</v>
      </c>
      <c r="H357" s="413" t="s">
        <v>248</v>
      </c>
      <c r="I357" s="438" t="s">
        <v>2551</v>
      </c>
      <c r="J357" s="522" t="s">
        <v>1914</v>
      </c>
      <c r="K357" s="523">
        <v>8823</v>
      </c>
      <c r="L357" s="418">
        <v>1491930</v>
      </c>
      <c r="M357" s="476"/>
    </row>
    <row r="358" spans="1:13" s="410" customFormat="1" ht="35.25" customHeight="1" x14ac:dyDescent="0.25">
      <c r="A358" s="500" t="s">
        <v>51</v>
      </c>
      <c r="B358" s="474">
        <v>14</v>
      </c>
      <c r="C358" s="413" t="s">
        <v>475</v>
      </c>
      <c r="D358" s="520">
        <v>900441355</v>
      </c>
      <c r="E358" s="418" t="s">
        <v>1713</v>
      </c>
      <c r="F358" s="521" t="s">
        <v>239</v>
      </c>
      <c r="G358" s="418" t="s">
        <v>602</v>
      </c>
      <c r="H358" s="413" t="s">
        <v>248</v>
      </c>
      <c r="I358" s="438" t="s">
        <v>2551</v>
      </c>
      <c r="J358" s="522" t="s">
        <v>1915</v>
      </c>
      <c r="K358" s="523">
        <v>8829</v>
      </c>
      <c r="L358" s="418">
        <v>3169716</v>
      </c>
      <c r="M358" s="476"/>
    </row>
    <row r="359" spans="1:13" s="410" customFormat="1" ht="35.25" customHeight="1" x14ac:dyDescent="0.25">
      <c r="A359" s="500" t="s">
        <v>51</v>
      </c>
      <c r="B359" s="474">
        <v>14</v>
      </c>
      <c r="C359" s="413" t="s">
        <v>475</v>
      </c>
      <c r="D359" s="520">
        <v>900441355</v>
      </c>
      <c r="E359" s="418" t="s">
        <v>1713</v>
      </c>
      <c r="F359" s="521" t="s">
        <v>239</v>
      </c>
      <c r="G359" s="418" t="s">
        <v>602</v>
      </c>
      <c r="H359" s="413" t="s">
        <v>248</v>
      </c>
      <c r="I359" s="438" t="s">
        <v>2551</v>
      </c>
      <c r="J359" s="522" t="s">
        <v>1916</v>
      </c>
      <c r="K359" s="523">
        <v>8841</v>
      </c>
      <c r="L359" s="418">
        <v>1399002</v>
      </c>
      <c r="M359" s="476"/>
    </row>
    <row r="360" spans="1:13" s="410" customFormat="1" ht="35.25" customHeight="1" x14ac:dyDescent="0.25">
      <c r="A360" s="500" t="s">
        <v>51</v>
      </c>
      <c r="B360" s="474">
        <v>14</v>
      </c>
      <c r="C360" s="413" t="s">
        <v>475</v>
      </c>
      <c r="D360" s="520">
        <v>900441355</v>
      </c>
      <c r="E360" s="418" t="s">
        <v>1713</v>
      </c>
      <c r="F360" s="521" t="s">
        <v>239</v>
      </c>
      <c r="G360" s="418" t="s">
        <v>602</v>
      </c>
      <c r="H360" s="413" t="s">
        <v>248</v>
      </c>
      <c r="I360" s="438" t="s">
        <v>2551</v>
      </c>
      <c r="J360" s="522" t="s">
        <v>1917</v>
      </c>
      <c r="K360" s="523">
        <v>8846</v>
      </c>
      <c r="L360" s="418">
        <v>192000</v>
      </c>
      <c r="M360" s="476"/>
    </row>
    <row r="361" spans="1:13" s="410" customFormat="1" ht="35.25" customHeight="1" x14ac:dyDescent="0.25">
      <c r="A361" s="500" t="s">
        <v>51</v>
      </c>
      <c r="B361" s="474">
        <v>14</v>
      </c>
      <c r="C361" s="413" t="s">
        <v>475</v>
      </c>
      <c r="D361" s="520">
        <v>900441355</v>
      </c>
      <c r="E361" s="418" t="s">
        <v>1713</v>
      </c>
      <c r="F361" s="521" t="s">
        <v>239</v>
      </c>
      <c r="G361" s="418" t="s">
        <v>602</v>
      </c>
      <c r="H361" s="413" t="s">
        <v>248</v>
      </c>
      <c r="I361" s="438" t="s">
        <v>2551</v>
      </c>
      <c r="J361" s="522" t="s">
        <v>1918</v>
      </c>
      <c r="K361" s="523">
        <v>8865</v>
      </c>
      <c r="L361" s="418">
        <v>1491930</v>
      </c>
      <c r="M361" s="476"/>
    </row>
    <row r="362" spans="1:13" s="410" customFormat="1" ht="35.25" customHeight="1" x14ac:dyDescent="0.25">
      <c r="A362" s="500" t="s">
        <v>51</v>
      </c>
      <c r="B362" s="474">
        <v>14</v>
      </c>
      <c r="C362" s="413" t="s">
        <v>475</v>
      </c>
      <c r="D362" s="520">
        <v>900441355</v>
      </c>
      <c r="E362" s="418" t="s">
        <v>1713</v>
      </c>
      <c r="F362" s="521" t="s">
        <v>239</v>
      </c>
      <c r="G362" s="418" t="s">
        <v>602</v>
      </c>
      <c r="H362" s="413" t="s">
        <v>248</v>
      </c>
      <c r="I362" s="438" t="s">
        <v>2551</v>
      </c>
      <c r="J362" s="522" t="s">
        <v>1919</v>
      </c>
      <c r="K362" s="523">
        <v>8866</v>
      </c>
      <c r="L362" s="418">
        <v>1491930</v>
      </c>
      <c r="M362" s="476"/>
    </row>
    <row r="363" spans="1:13" s="410" customFormat="1" ht="35.25" customHeight="1" x14ac:dyDescent="0.25">
      <c r="A363" s="500" t="s">
        <v>51</v>
      </c>
      <c r="B363" s="474">
        <v>14</v>
      </c>
      <c r="C363" s="413" t="s">
        <v>475</v>
      </c>
      <c r="D363" s="520">
        <v>900441355</v>
      </c>
      <c r="E363" s="418" t="s">
        <v>1713</v>
      </c>
      <c r="F363" s="521" t="s">
        <v>239</v>
      </c>
      <c r="G363" s="418" t="s">
        <v>602</v>
      </c>
      <c r="H363" s="413" t="s">
        <v>248</v>
      </c>
      <c r="I363" s="438" t="s">
        <v>2551</v>
      </c>
      <c r="J363" s="522" t="s">
        <v>2477</v>
      </c>
      <c r="K363" s="523">
        <v>9029</v>
      </c>
      <c r="L363" s="418">
        <v>3639486.4</v>
      </c>
      <c r="M363" s="476"/>
    </row>
    <row r="364" spans="1:13" s="410" customFormat="1" ht="35.25" customHeight="1" x14ac:dyDescent="0.25">
      <c r="A364" s="500" t="s">
        <v>51</v>
      </c>
      <c r="B364" s="474">
        <v>14</v>
      </c>
      <c r="C364" s="413" t="s">
        <v>475</v>
      </c>
      <c r="D364" s="520">
        <v>900441355</v>
      </c>
      <c r="E364" s="418" t="s">
        <v>1713</v>
      </c>
      <c r="F364" s="521" t="s">
        <v>239</v>
      </c>
      <c r="G364" s="418" t="s">
        <v>602</v>
      </c>
      <c r="H364" s="413" t="s">
        <v>248</v>
      </c>
      <c r="I364" s="438" t="s">
        <v>2551</v>
      </c>
      <c r="J364" s="522" t="s">
        <v>2478</v>
      </c>
      <c r="K364" s="523">
        <v>9056</v>
      </c>
      <c r="L364" s="418">
        <v>1491930</v>
      </c>
      <c r="M364" s="476"/>
    </row>
    <row r="365" spans="1:13" s="410" customFormat="1" ht="35.25" customHeight="1" x14ac:dyDescent="0.25">
      <c r="A365" s="500" t="s">
        <v>51</v>
      </c>
      <c r="B365" s="474">
        <v>14</v>
      </c>
      <c r="C365" s="413" t="s">
        <v>475</v>
      </c>
      <c r="D365" s="520">
        <v>900441355</v>
      </c>
      <c r="E365" s="418" t="s">
        <v>1713</v>
      </c>
      <c r="F365" s="521" t="s">
        <v>239</v>
      </c>
      <c r="G365" s="418" t="s">
        <v>602</v>
      </c>
      <c r="H365" s="413" t="s">
        <v>248</v>
      </c>
      <c r="I365" s="438" t="s">
        <v>2551</v>
      </c>
      <c r="J365" s="522" t="s">
        <v>2479</v>
      </c>
      <c r="K365" s="523">
        <v>9060</v>
      </c>
      <c r="L365" s="418">
        <v>1491930</v>
      </c>
      <c r="M365" s="476"/>
    </row>
    <row r="366" spans="1:13" s="410" customFormat="1" ht="35.25" customHeight="1" x14ac:dyDescent="0.25">
      <c r="A366" s="500" t="s">
        <v>51</v>
      </c>
      <c r="B366" s="474">
        <v>14</v>
      </c>
      <c r="C366" s="413" t="s">
        <v>475</v>
      </c>
      <c r="D366" s="520">
        <v>900441355</v>
      </c>
      <c r="E366" s="418" t="s">
        <v>1713</v>
      </c>
      <c r="F366" s="521" t="s">
        <v>239</v>
      </c>
      <c r="G366" s="418" t="s">
        <v>602</v>
      </c>
      <c r="H366" s="413" t="s">
        <v>248</v>
      </c>
      <c r="I366" s="438" t="s">
        <v>2551</v>
      </c>
      <c r="J366" s="522" t="s">
        <v>2480</v>
      </c>
      <c r="K366" s="523">
        <v>9118</v>
      </c>
      <c r="L366" s="418">
        <v>3262644</v>
      </c>
      <c r="M366" s="476"/>
    </row>
    <row r="367" spans="1:13" s="410" customFormat="1" ht="35.25" customHeight="1" x14ac:dyDescent="0.25">
      <c r="A367" s="500" t="s">
        <v>51</v>
      </c>
      <c r="B367" s="474">
        <v>14</v>
      </c>
      <c r="C367" s="413" t="s">
        <v>475</v>
      </c>
      <c r="D367" s="520">
        <v>900441355</v>
      </c>
      <c r="E367" s="418" t="s">
        <v>1713</v>
      </c>
      <c r="F367" s="521" t="s">
        <v>239</v>
      </c>
      <c r="G367" s="418" t="s">
        <v>602</v>
      </c>
      <c r="H367" s="413" t="s">
        <v>248</v>
      </c>
      <c r="I367" s="438" t="s">
        <v>2551</v>
      </c>
      <c r="J367" s="522" t="s">
        <v>2481</v>
      </c>
      <c r="K367" s="523">
        <v>9149</v>
      </c>
      <c r="L367" s="418">
        <v>192000</v>
      </c>
      <c r="M367" s="476"/>
    </row>
    <row r="368" spans="1:13" s="410" customFormat="1" ht="35.25" customHeight="1" x14ac:dyDescent="0.25">
      <c r="A368" s="500" t="s">
        <v>51</v>
      </c>
      <c r="B368" s="474">
        <v>14</v>
      </c>
      <c r="C368" s="413" t="s">
        <v>475</v>
      </c>
      <c r="D368" s="520">
        <v>900441355</v>
      </c>
      <c r="E368" s="418" t="s">
        <v>1713</v>
      </c>
      <c r="F368" s="521" t="s">
        <v>239</v>
      </c>
      <c r="G368" s="418" t="s">
        <v>602</v>
      </c>
      <c r="H368" s="413" t="s">
        <v>248</v>
      </c>
      <c r="I368" s="438" t="s">
        <v>2551</v>
      </c>
      <c r="J368" s="522" t="s">
        <v>2482</v>
      </c>
      <c r="K368" s="523">
        <v>9150</v>
      </c>
      <c r="L368" s="418">
        <v>1394666.25</v>
      </c>
      <c r="M368" s="476"/>
    </row>
    <row r="369" spans="1:13" s="410" customFormat="1" ht="35.25" customHeight="1" x14ac:dyDescent="0.25">
      <c r="A369" s="500" t="s">
        <v>51</v>
      </c>
      <c r="B369" s="474">
        <v>14</v>
      </c>
      <c r="C369" s="413" t="s">
        <v>475</v>
      </c>
      <c r="D369" s="520">
        <v>900441355</v>
      </c>
      <c r="E369" s="418" t="s">
        <v>1713</v>
      </c>
      <c r="F369" s="521" t="s">
        <v>239</v>
      </c>
      <c r="G369" s="418" t="s">
        <v>602</v>
      </c>
      <c r="H369" s="413" t="s">
        <v>248</v>
      </c>
      <c r="I369" s="438" t="s">
        <v>2551</v>
      </c>
      <c r="J369" s="522" t="s">
        <v>2483</v>
      </c>
      <c r="K369" s="523">
        <v>9169</v>
      </c>
      <c r="L369" s="418">
        <v>1579946.25</v>
      </c>
      <c r="M369" s="476"/>
    </row>
    <row r="370" spans="1:13" s="410" customFormat="1" ht="35.25" customHeight="1" x14ac:dyDescent="0.25">
      <c r="A370" s="500"/>
      <c r="B370" s="512"/>
      <c r="C370" s="420" t="s">
        <v>2346</v>
      </c>
      <c r="D370" s="535"/>
      <c r="E370" s="425"/>
      <c r="F370" s="536"/>
      <c r="G370" s="425"/>
      <c r="H370" s="420"/>
      <c r="I370" s="447"/>
      <c r="J370" s="537"/>
      <c r="K370" s="538"/>
      <c r="L370" s="425">
        <f>SUBTOTAL(9,L336:L369)</f>
        <v>63635195.520000003</v>
      </c>
      <c r="M370" s="516">
        <f>SUBTOTAL(9,M336:M369)</f>
        <v>0</v>
      </c>
    </row>
    <row r="371" spans="1:13" s="410" customFormat="1" ht="35.25" customHeight="1" x14ac:dyDescent="0.25">
      <c r="A371" s="500" t="s">
        <v>51</v>
      </c>
      <c r="B371" s="474">
        <v>16</v>
      </c>
      <c r="C371" s="413" t="s">
        <v>481</v>
      </c>
      <c r="D371" s="520">
        <v>901100093</v>
      </c>
      <c r="E371" s="418" t="s">
        <v>544</v>
      </c>
      <c r="F371" s="521" t="s">
        <v>239</v>
      </c>
      <c r="G371" s="418" t="s">
        <v>608</v>
      </c>
      <c r="H371" s="413" t="s">
        <v>248</v>
      </c>
      <c r="I371" s="438" t="s">
        <v>2551</v>
      </c>
      <c r="J371" s="522" t="s">
        <v>1054</v>
      </c>
      <c r="K371" s="523">
        <v>564</v>
      </c>
      <c r="L371" s="418">
        <v>9280800</v>
      </c>
      <c r="M371" s="476"/>
    </row>
    <row r="372" spans="1:13" s="410" customFormat="1" ht="35.25" customHeight="1" x14ac:dyDescent="0.25">
      <c r="A372" s="500"/>
      <c r="B372" s="512"/>
      <c r="C372" s="420" t="s">
        <v>2347</v>
      </c>
      <c r="D372" s="535"/>
      <c r="E372" s="425"/>
      <c r="F372" s="536"/>
      <c r="G372" s="425"/>
      <c r="H372" s="420"/>
      <c r="I372" s="447"/>
      <c r="J372" s="537"/>
      <c r="K372" s="538"/>
      <c r="L372" s="425">
        <f>SUBTOTAL(9,L371:L371)</f>
        <v>9280800</v>
      </c>
      <c r="M372" s="516">
        <f>SUBTOTAL(9,M371:M371)</f>
        <v>0</v>
      </c>
    </row>
    <row r="373" spans="1:13" s="410" customFormat="1" ht="35.25" customHeight="1" x14ac:dyDescent="0.25">
      <c r="A373" s="500" t="s">
        <v>51</v>
      </c>
      <c r="B373" s="474">
        <v>17</v>
      </c>
      <c r="C373" s="413" t="s">
        <v>482</v>
      </c>
      <c r="D373" s="520">
        <v>900496602</v>
      </c>
      <c r="E373" s="418" t="s">
        <v>545</v>
      </c>
      <c r="F373" s="521" t="s">
        <v>218</v>
      </c>
      <c r="G373" s="418" t="s">
        <v>609</v>
      </c>
      <c r="H373" s="413" t="s">
        <v>248</v>
      </c>
      <c r="I373" s="438" t="s">
        <v>2551</v>
      </c>
      <c r="J373" s="522" t="s">
        <v>1055</v>
      </c>
      <c r="K373" s="523">
        <v>13531</v>
      </c>
      <c r="L373" s="418">
        <v>1433050</v>
      </c>
      <c r="M373" s="476"/>
    </row>
    <row r="374" spans="1:13" s="410" customFormat="1" ht="35.25" customHeight="1" x14ac:dyDescent="0.25">
      <c r="A374" s="500" t="s">
        <v>51</v>
      </c>
      <c r="B374" s="474">
        <v>17</v>
      </c>
      <c r="C374" s="413" t="s">
        <v>482</v>
      </c>
      <c r="D374" s="520">
        <v>900496602</v>
      </c>
      <c r="E374" s="418" t="s">
        <v>545</v>
      </c>
      <c r="F374" s="521" t="s">
        <v>218</v>
      </c>
      <c r="G374" s="418" t="s">
        <v>609</v>
      </c>
      <c r="H374" s="413" t="s">
        <v>248</v>
      </c>
      <c r="I374" s="438" t="s">
        <v>2551</v>
      </c>
      <c r="J374" s="522" t="s">
        <v>1056</v>
      </c>
      <c r="K374" s="523">
        <v>13557</v>
      </c>
      <c r="L374" s="418">
        <v>3334500</v>
      </c>
      <c r="M374" s="476"/>
    </row>
    <row r="375" spans="1:13" s="410" customFormat="1" ht="35.25" customHeight="1" x14ac:dyDescent="0.25">
      <c r="A375" s="500" t="s">
        <v>51</v>
      </c>
      <c r="B375" s="474">
        <v>17</v>
      </c>
      <c r="C375" s="413" t="s">
        <v>482</v>
      </c>
      <c r="D375" s="520">
        <v>900496602</v>
      </c>
      <c r="E375" s="418" t="s">
        <v>545</v>
      </c>
      <c r="F375" s="521" t="s">
        <v>218</v>
      </c>
      <c r="G375" s="418" t="s">
        <v>609</v>
      </c>
      <c r="H375" s="413" t="s">
        <v>248</v>
      </c>
      <c r="I375" s="438" t="s">
        <v>2551</v>
      </c>
      <c r="J375" s="522" t="s">
        <v>1057</v>
      </c>
      <c r="K375" s="523">
        <v>13565</v>
      </c>
      <c r="L375" s="418">
        <v>4836975</v>
      </c>
      <c r="M375" s="476"/>
    </row>
    <row r="376" spans="1:13" s="410" customFormat="1" ht="35.25" customHeight="1" x14ac:dyDescent="0.25">
      <c r="A376" s="500"/>
      <c r="B376" s="512"/>
      <c r="C376" s="420" t="s">
        <v>2348</v>
      </c>
      <c r="D376" s="535"/>
      <c r="E376" s="425"/>
      <c r="F376" s="536"/>
      <c r="G376" s="425"/>
      <c r="H376" s="420"/>
      <c r="I376" s="447"/>
      <c r="J376" s="537"/>
      <c r="K376" s="538"/>
      <c r="L376" s="425">
        <f>SUBTOTAL(9,L373:L375)</f>
        <v>9604525</v>
      </c>
      <c r="M376" s="516">
        <f>SUBTOTAL(9,M373:M375)</f>
        <v>0</v>
      </c>
    </row>
    <row r="377" spans="1:13" s="410" customFormat="1" ht="35.25" customHeight="1" x14ac:dyDescent="0.25">
      <c r="A377" s="500" t="s">
        <v>51</v>
      </c>
      <c r="B377" s="474">
        <v>18</v>
      </c>
      <c r="C377" s="413" t="s">
        <v>489</v>
      </c>
      <c r="D377" s="520">
        <v>800227279</v>
      </c>
      <c r="E377" s="418" t="s">
        <v>1880</v>
      </c>
      <c r="F377" s="521" t="s">
        <v>239</v>
      </c>
      <c r="G377" s="418" t="s">
        <v>616</v>
      </c>
      <c r="H377" s="413" t="s">
        <v>248</v>
      </c>
      <c r="I377" s="438" t="s">
        <v>2551</v>
      </c>
      <c r="J377" s="522" t="s">
        <v>1094</v>
      </c>
      <c r="K377" s="523">
        <v>16408</v>
      </c>
      <c r="L377" s="418">
        <v>34322179</v>
      </c>
      <c r="M377" s="476"/>
    </row>
    <row r="378" spans="1:13" s="410" customFormat="1" ht="35.25" customHeight="1" x14ac:dyDescent="0.25">
      <c r="A378" s="500" t="s">
        <v>51</v>
      </c>
      <c r="B378" s="474">
        <v>18</v>
      </c>
      <c r="C378" s="413" t="s">
        <v>489</v>
      </c>
      <c r="D378" s="520">
        <v>800227279</v>
      </c>
      <c r="E378" s="418" t="s">
        <v>552</v>
      </c>
      <c r="F378" s="521" t="s">
        <v>239</v>
      </c>
      <c r="G378" s="418" t="s">
        <v>616</v>
      </c>
      <c r="H378" s="413" t="s">
        <v>248</v>
      </c>
      <c r="I378" s="438" t="s">
        <v>2551</v>
      </c>
      <c r="J378" s="522" t="s">
        <v>1095</v>
      </c>
      <c r="K378" s="523">
        <v>16475</v>
      </c>
      <c r="L378" s="418">
        <v>1463355.25</v>
      </c>
      <c r="M378" s="476"/>
    </row>
    <row r="379" spans="1:13" s="410" customFormat="1" ht="35.25" customHeight="1" x14ac:dyDescent="0.25">
      <c r="A379" s="500" t="s">
        <v>51</v>
      </c>
      <c r="B379" s="474">
        <v>18</v>
      </c>
      <c r="C379" s="413" t="s">
        <v>489</v>
      </c>
      <c r="D379" s="520">
        <v>800227279</v>
      </c>
      <c r="E379" s="418" t="s">
        <v>552</v>
      </c>
      <c r="F379" s="521" t="s">
        <v>239</v>
      </c>
      <c r="G379" s="418" t="s">
        <v>616</v>
      </c>
      <c r="H379" s="413" t="s">
        <v>248</v>
      </c>
      <c r="I379" s="438" t="s">
        <v>2551</v>
      </c>
      <c r="J379" s="522" t="s">
        <v>1096</v>
      </c>
      <c r="K379" s="523">
        <v>16698</v>
      </c>
      <c r="L379" s="418">
        <v>395230</v>
      </c>
      <c r="M379" s="476"/>
    </row>
    <row r="380" spans="1:13" s="410" customFormat="1" ht="35.25" customHeight="1" x14ac:dyDescent="0.25">
      <c r="A380" s="500" t="s">
        <v>51</v>
      </c>
      <c r="B380" s="474">
        <v>18</v>
      </c>
      <c r="C380" s="413" t="s">
        <v>489</v>
      </c>
      <c r="D380" s="520">
        <v>800227279</v>
      </c>
      <c r="E380" s="418" t="s">
        <v>552</v>
      </c>
      <c r="F380" s="521" t="s">
        <v>239</v>
      </c>
      <c r="G380" s="418" t="s">
        <v>616</v>
      </c>
      <c r="H380" s="413" t="s">
        <v>248</v>
      </c>
      <c r="I380" s="438" t="s">
        <v>2551</v>
      </c>
      <c r="J380" s="522" t="s">
        <v>1097</v>
      </c>
      <c r="K380" s="523">
        <v>16779</v>
      </c>
      <c r="L380" s="418">
        <v>166650</v>
      </c>
      <c r="M380" s="476"/>
    </row>
    <row r="381" spans="1:13" s="410" customFormat="1" ht="35.25" customHeight="1" x14ac:dyDescent="0.25">
      <c r="A381" s="500" t="s">
        <v>51</v>
      </c>
      <c r="B381" s="474">
        <v>18</v>
      </c>
      <c r="C381" s="413" t="s">
        <v>489</v>
      </c>
      <c r="D381" s="520">
        <v>800227279</v>
      </c>
      <c r="E381" s="418" t="s">
        <v>552</v>
      </c>
      <c r="F381" s="521" t="s">
        <v>239</v>
      </c>
      <c r="G381" s="418" t="s">
        <v>616</v>
      </c>
      <c r="H381" s="413" t="s">
        <v>248</v>
      </c>
      <c r="I381" s="438" t="s">
        <v>2551</v>
      </c>
      <c r="J381" s="522" t="s">
        <v>1098</v>
      </c>
      <c r="K381" s="523">
        <v>16795</v>
      </c>
      <c r="L381" s="418">
        <v>22000</v>
      </c>
      <c r="M381" s="476"/>
    </row>
    <row r="382" spans="1:13" s="410" customFormat="1" ht="35.25" customHeight="1" x14ac:dyDescent="0.25">
      <c r="A382" s="500" t="s">
        <v>51</v>
      </c>
      <c r="B382" s="474">
        <v>18</v>
      </c>
      <c r="C382" s="413" t="s">
        <v>489</v>
      </c>
      <c r="D382" s="520">
        <v>800227279</v>
      </c>
      <c r="E382" s="418" t="s">
        <v>552</v>
      </c>
      <c r="F382" s="521" t="s">
        <v>239</v>
      </c>
      <c r="G382" s="418" t="s">
        <v>616</v>
      </c>
      <c r="H382" s="413" t="s">
        <v>248</v>
      </c>
      <c r="I382" s="438" t="s">
        <v>2551</v>
      </c>
      <c r="J382" s="522" t="s">
        <v>1099</v>
      </c>
      <c r="K382" s="523">
        <v>17054</v>
      </c>
      <c r="L382" s="418">
        <v>6009937.4400000004</v>
      </c>
      <c r="M382" s="476"/>
    </row>
    <row r="383" spans="1:13" s="410" customFormat="1" ht="35.25" customHeight="1" x14ac:dyDescent="0.25">
      <c r="A383" s="500" t="s">
        <v>51</v>
      </c>
      <c r="B383" s="474">
        <v>18</v>
      </c>
      <c r="C383" s="413" t="s">
        <v>489</v>
      </c>
      <c r="D383" s="520">
        <v>800227279</v>
      </c>
      <c r="E383" s="418" t="s">
        <v>552</v>
      </c>
      <c r="F383" s="521" t="s">
        <v>239</v>
      </c>
      <c r="G383" s="418" t="s">
        <v>616</v>
      </c>
      <c r="H383" s="413" t="s">
        <v>248</v>
      </c>
      <c r="I383" s="438" t="s">
        <v>2551</v>
      </c>
      <c r="J383" s="522" t="s">
        <v>1100</v>
      </c>
      <c r="K383" s="523">
        <v>17055</v>
      </c>
      <c r="L383" s="418">
        <v>403260</v>
      </c>
      <c r="M383" s="476"/>
    </row>
    <row r="384" spans="1:13" s="410" customFormat="1" ht="35.25" customHeight="1" x14ac:dyDescent="0.25">
      <c r="A384" s="500" t="s">
        <v>51</v>
      </c>
      <c r="B384" s="474">
        <v>18</v>
      </c>
      <c r="C384" s="413" t="s">
        <v>489</v>
      </c>
      <c r="D384" s="520">
        <v>800227279</v>
      </c>
      <c r="E384" s="418" t="s">
        <v>552</v>
      </c>
      <c r="F384" s="521" t="s">
        <v>239</v>
      </c>
      <c r="G384" s="418" t="s">
        <v>616</v>
      </c>
      <c r="H384" s="413" t="s">
        <v>248</v>
      </c>
      <c r="I384" s="438" t="s">
        <v>2551</v>
      </c>
      <c r="J384" s="522" t="s">
        <v>1101</v>
      </c>
      <c r="K384" s="523">
        <v>17158</v>
      </c>
      <c r="L384" s="418">
        <v>1534526.47</v>
      </c>
      <c r="M384" s="476"/>
    </row>
    <row r="385" spans="1:13" s="410" customFormat="1" ht="35.25" customHeight="1" x14ac:dyDescent="0.25">
      <c r="A385" s="500" t="s">
        <v>51</v>
      </c>
      <c r="B385" s="474">
        <v>18</v>
      </c>
      <c r="C385" s="413" t="s">
        <v>489</v>
      </c>
      <c r="D385" s="520">
        <v>800227279</v>
      </c>
      <c r="E385" s="418" t="s">
        <v>552</v>
      </c>
      <c r="F385" s="521" t="s">
        <v>239</v>
      </c>
      <c r="G385" s="418" t="s">
        <v>616</v>
      </c>
      <c r="H385" s="413" t="s">
        <v>248</v>
      </c>
      <c r="I385" s="438" t="s">
        <v>2551</v>
      </c>
      <c r="J385" s="522" t="s">
        <v>1102</v>
      </c>
      <c r="K385" s="523">
        <v>17381</v>
      </c>
      <c r="L385" s="418">
        <v>79500</v>
      </c>
      <c r="M385" s="476"/>
    </row>
    <row r="386" spans="1:13" s="410" customFormat="1" ht="35.25" customHeight="1" x14ac:dyDescent="0.25">
      <c r="A386" s="500" t="s">
        <v>51</v>
      </c>
      <c r="B386" s="474">
        <v>18</v>
      </c>
      <c r="C386" s="413" t="s">
        <v>489</v>
      </c>
      <c r="D386" s="520">
        <v>800227279</v>
      </c>
      <c r="E386" s="418" t="s">
        <v>552</v>
      </c>
      <c r="F386" s="521" t="s">
        <v>239</v>
      </c>
      <c r="G386" s="418" t="s">
        <v>616</v>
      </c>
      <c r="H386" s="413" t="s">
        <v>248</v>
      </c>
      <c r="I386" s="438" t="s">
        <v>2551</v>
      </c>
      <c r="J386" s="522" t="s">
        <v>1103</v>
      </c>
      <c r="K386" s="523">
        <v>17383</v>
      </c>
      <c r="L386" s="418">
        <v>2038398.65</v>
      </c>
      <c r="M386" s="476"/>
    </row>
    <row r="387" spans="1:13" s="410" customFormat="1" ht="35.25" customHeight="1" x14ac:dyDescent="0.25">
      <c r="A387" s="500" t="s">
        <v>51</v>
      </c>
      <c r="B387" s="474">
        <v>18</v>
      </c>
      <c r="C387" s="413" t="s">
        <v>489</v>
      </c>
      <c r="D387" s="520">
        <v>800227279</v>
      </c>
      <c r="E387" s="418" t="s">
        <v>552</v>
      </c>
      <c r="F387" s="521" t="s">
        <v>239</v>
      </c>
      <c r="G387" s="418" t="s">
        <v>616</v>
      </c>
      <c r="H387" s="413" t="s">
        <v>248</v>
      </c>
      <c r="I387" s="438" t="s">
        <v>2551</v>
      </c>
      <c r="J387" s="522" t="s">
        <v>1104</v>
      </c>
      <c r="K387" s="523">
        <v>18065</v>
      </c>
      <c r="L387" s="418">
        <v>792220</v>
      </c>
      <c r="M387" s="476"/>
    </row>
    <row r="388" spans="1:13" s="410" customFormat="1" ht="35.25" customHeight="1" x14ac:dyDescent="0.25">
      <c r="A388" s="500" t="s">
        <v>51</v>
      </c>
      <c r="B388" s="474">
        <v>18</v>
      </c>
      <c r="C388" s="413" t="s">
        <v>489</v>
      </c>
      <c r="D388" s="520">
        <v>800227279</v>
      </c>
      <c r="E388" s="418" t="s">
        <v>552</v>
      </c>
      <c r="F388" s="521" t="s">
        <v>239</v>
      </c>
      <c r="G388" s="418" t="s">
        <v>616</v>
      </c>
      <c r="H388" s="413" t="s">
        <v>248</v>
      </c>
      <c r="I388" s="438" t="s">
        <v>2551</v>
      </c>
      <c r="J388" s="522" t="s">
        <v>1105</v>
      </c>
      <c r="K388" s="523">
        <v>18066</v>
      </c>
      <c r="L388" s="418">
        <v>33330</v>
      </c>
      <c r="M388" s="476"/>
    </row>
    <row r="389" spans="1:13" s="410" customFormat="1" ht="35.25" customHeight="1" x14ac:dyDescent="0.25">
      <c r="A389" s="500" t="s">
        <v>51</v>
      </c>
      <c r="B389" s="474">
        <v>18</v>
      </c>
      <c r="C389" s="413" t="s">
        <v>489</v>
      </c>
      <c r="D389" s="520">
        <v>800227279</v>
      </c>
      <c r="E389" s="418" t="s">
        <v>552</v>
      </c>
      <c r="F389" s="521" t="s">
        <v>239</v>
      </c>
      <c r="G389" s="418" t="s">
        <v>616</v>
      </c>
      <c r="H389" s="413" t="s">
        <v>248</v>
      </c>
      <c r="I389" s="438" t="s">
        <v>2551</v>
      </c>
      <c r="J389" s="522" t="s">
        <v>1106</v>
      </c>
      <c r="K389" s="523">
        <v>18484</v>
      </c>
      <c r="L389" s="418">
        <v>627000</v>
      </c>
      <c r="M389" s="476"/>
    </row>
    <row r="390" spans="1:13" s="410" customFormat="1" ht="35.25" customHeight="1" x14ac:dyDescent="0.25">
      <c r="A390" s="500" t="s">
        <v>51</v>
      </c>
      <c r="B390" s="474">
        <v>18</v>
      </c>
      <c r="C390" s="413" t="s">
        <v>489</v>
      </c>
      <c r="D390" s="520">
        <v>800227279</v>
      </c>
      <c r="E390" s="418" t="s">
        <v>552</v>
      </c>
      <c r="F390" s="521" t="s">
        <v>239</v>
      </c>
      <c r="G390" s="418" t="s">
        <v>616</v>
      </c>
      <c r="H390" s="413" t="s">
        <v>248</v>
      </c>
      <c r="I390" s="438" t="s">
        <v>2551</v>
      </c>
      <c r="J390" s="522" t="s">
        <v>1107</v>
      </c>
      <c r="K390" s="523">
        <v>18485</v>
      </c>
      <c r="L390" s="418">
        <v>2070783</v>
      </c>
      <c r="M390" s="476"/>
    </row>
    <row r="391" spans="1:13" s="410" customFormat="1" ht="35.25" customHeight="1" x14ac:dyDescent="0.25">
      <c r="A391" s="500" t="s">
        <v>51</v>
      </c>
      <c r="B391" s="474">
        <v>18</v>
      </c>
      <c r="C391" s="413" t="s">
        <v>489</v>
      </c>
      <c r="D391" s="520">
        <v>800227279</v>
      </c>
      <c r="E391" s="418" t="s">
        <v>552</v>
      </c>
      <c r="F391" s="521" t="s">
        <v>239</v>
      </c>
      <c r="G391" s="418" t="s">
        <v>616</v>
      </c>
      <c r="H391" s="413" t="s">
        <v>248</v>
      </c>
      <c r="I391" s="438" t="s">
        <v>2551</v>
      </c>
      <c r="J391" s="522" t="s">
        <v>1108</v>
      </c>
      <c r="K391" s="523">
        <v>18486</v>
      </c>
      <c r="L391" s="418">
        <v>2044234.5</v>
      </c>
      <c r="M391" s="476"/>
    </row>
    <row r="392" spans="1:13" s="410" customFormat="1" ht="35.25" customHeight="1" x14ac:dyDescent="0.25">
      <c r="A392" s="500" t="s">
        <v>51</v>
      </c>
      <c r="B392" s="474">
        <v>18</v>
      </c>
      <c r="C392" s="413" t="s">
        <v>489</v>
      </c>
      <c r="D392" s="520">
        <v>800227279</v>
      </c>
      <c r="E392" s="418" t="s">
        <v>552</v>
      </c>
      <c r="F392" s="521" t="s">
        <v>239</v>
      </c>
      <c r="G392" s="418" t="s">
        <v>616</v>
      </c>
      <c r="H392" s="413" t="s">
        <v>248</v>
      </c>
      <c r="I392" s="438" t="s">
        <v>2551</v>
      </c>
      <c r="J392" s="522" t="s">
        <v>1109</v>
      </c>
      <c r="K392" s="523">
        <v>18697</v>
      </c>
      <c r="L392" s="418">
        <v>3089280</v>
      </c>
      <c r="M392" s="476"/>
    </row>
    <row r="393" spans="1:13" s="410" customFormat="1" ht="35.25" customHeight="1" x14ac:dyDescent="0.25">
      <c r="A393" s="500" t="s">
        <v>51</v>
      </c>
      <c r="B393" s="474">
        <v>18</v>
      </c>
      <c r="C393" s="413" t="s">
        <v>489</v>
      </c>
      <c r="D393" s="520">
        <v>800227279</v>
      </c>
      <c r="E393" s="418" t="s">
        <v>552</v>
      </c>
      <c r="F393" s="521" t="s">
        <v>239</v>
      </c>
      <c r="G393" s="418" t="s">
        <v>616</v>
      </c>
      <c r="H393" s="413" t="s">
        <v>248</v>
      </c>
      <c r="I393" s="438" t="s">
        <v>2551</v>
      </c>
      <c r="J393" s="522" t="s">
        <v>1110</v>
      </c>
      <c r="K393" s="523">
        <v>18698</v>
      </c>
      <c r="L393" s="418">
        <v>88000</v>
      </c>
      <c r="M393" s="476"/>
    </row>
    <row r="394" spans="1:13" s="410" customFormat="1" ht="35.25" customHeight="1" x14ac:dyDescent="0.25">
      <c r="A394" s="500" t="s">
        <v>51</v>
      </c>
      <c r="B394" s="474">
        <v>18</v>
      </c>
      <c r="C394" s="413" t="s">
        <v>489</v>
      </c>
      <c r="D394" s="520">
        <v>800227279</v>
      </c>
      <c r="E394" s="418" t="s">
        <v>552</v>
      </c>
      <c r="F394" s="521" t="s">
        <v>239</v>
      </c>
      <c r="G394" s="418" t="s">
        <v>616</v>
      </c>
      <c r="H394" s="413" t="s">
        <v>248</v>
      </c>
      <c r="I394" s="438" t="s">
        <v>2551</v>
      </c>
      <c r="J394" s="522" t="s">
        <v>1111</v>
      </c>
      <c r="K394" s="523">
        <v>18700</v>
      </c>
      <c r="L394" s="418">
        <v>1428309.3</v>
      </c>
      <c r="M394" s="476"/>
    </row>
    <row r="395" spans="1:13" s="410" customFormat="1" ht="35.25" customHeight="1" x14ac:dyDescent="0.25">
      <c r="A395" s="500" t="s">
        <v>51</v>
      </c>
      <c r="B395" s="474">
        <v>18</v>
      </c>
      <c r="C395" s="413" t="s">
        <v>489</v>
      </c>
      <c r="D395" s="520">
        <v>800227279</v>
      </c>
      <c r="E395" s="418" t="s">
        <v>552</v>
      </c>
      <c r="F395" s="521" t="s">
        <v>239</v>
      </c>
      <c r="G395" s="418" t="s">
        <v>616</v>
      </c>
      <c r="H395" s="413" t="s">
        <v>248</v>
      </c>
      <c r="I395" s="438" t="s">
        <v>2551</v>
      </c>
      <c r="J395" s="522" t="s">
        <v>1112</v>
      </c>
      <c r="K395" s="523">
        <v>18701</v>
      </c>
      <c r="L395" s="418">
        <v>588000</v>
      </c>
      <c r="M395" s="476"/>
    </row>
    <row r="396" spans="1:13" s="410" customFormat="1" ht="35.25" customHeight="1" x14ac:dyDescent="0.25">
      <c r="A396" s="500" t="s">
        <v>51</v>
      </c>
      <c r="B396" s="474">
        <v>18</v>
      </c>
      <c r="C396" s="413" t="s">
        <v>489</v>
      </c>
      <c r="D396" s="520">
        <v>800227279</v>
      </c>
      <c r="E396" s="418" t="s">
        <v>552</v>
      </c>
      <c r="F396" s="521" t="s">
        <v>239</v>
      </c>
      <c r="G396" s="418" t="s">
        <v>616</v>
      </c>
      <c r="H396" s="413" t="s">
        <v>248</v>
      </c>
      <c r="I396" s="438" t="s">
        <v>2551</v>
      </c>
      <c r="J396" s="522" t="s">
        <v>1113</v>
      </c>
      <c r="K396" s="523">
        <v>18702</v>
      </c>
      <c r="L396" s="418">
        <v>431200</v>
      </c>
      <c r="M396" s="476"/>
    </row>
    <row r="397" spans="1:13" s="410" customFormat="1" ht="35.25" customHeight="1" x14ac:dyDescent="0.25">
      <c r="A397" s="500" t="s">
        <v>51</v>
      </c>
      <c r="B397" s="474">
        <v>18</v>
      </c>
      <c r="C397" s="413" t="s">
        <v>489</v>
      </c>
      <c r="D397" s="520">
        <v>800227279</v>
      </c>
      <c r="E397" s="418" t="s">
        <v>552</v>
      </c>
      <c r="F397" s="521" t="s">
        <v>239</v>
      </c>
      <c r="G397" s="418" t="s">
        <v>616</v>
      </c>
      <c r="H397" s="413" t="s">
        <v>248</v>
      </c>
      <c r="I397" s="438" t="s">
        <v>2551</v>
      </c>
      <c r="J397" s="522" t="s">
        <v>1114</v>
      </c>
      <c r="K397" s="523">
        <v>18895</v>
      </c>
      <c r="L397" s="418">
        <v>2803521.6</v>
      </c>
      <c r="M397" s="476"/>
    </row>
    <row r="398" spans="1:13" s="410" customFormat="1" ht="35.25" customHeight="1" x14ac:dyDescent="0.25">
      <c r="A398" s="500" t="s">
        <v>51</v>
      </c>
      <c r="B398" s="474">
        <v>18</v>
      </c>
      <c r="C398" s="413" t="s">
        <v>489</v>
      </c>
      <c r="D398" s="520">
        <v>800227279</v>
      </c>
      <c r="E398" s="418" t="s">
        <v>552</v>
      </c>
      <c r="F398" s="521" t="s">
        <v>239</v>
      </c>
      <c r="G398" s="418" t="s">
        <v>616</v>
      </c>
      <c r="H398" s="413" t="s">
        <v>248</v>
      </c>
      <c r="I398" s="438" t="s">
        <v>2551</v>
      </c>
      <c r="J398" s="522" t="s">
        <v>1115</v>
      </c>
      <c r="K398" s="523">
        <v>18896</v>
      </c>
      <c r="L398" s="418">
        <v>924000</v>
      </c>
      <c r="M398" s="476"/>
    </row>
    <row r="399" spans="1:13" s="410" customFormat="1" ht="35.25" customHeight="1" x14ac:dyDescent="0.25">
      <c r="A399" s="500" t="s">
        <v>51</v>
      </c>
      <c r="B399" s="474">
        <v>18</v>
      </c>
      <c r="C399" s="413" t="s">
        <v>489</v>
      </c>
      <c r="D399" s="520">
        <v>800227279</v>
      </c>
      <c r="E399" s="418" t="s">
        <v>552</v>
      </c>
      <c r="F399" s="521" t="s">
        <v>239</v>
      </c>
      <c r="G399" s="418" t="s">
        <v>616</v>
      </c>
      <c r="H399" s="413" t="s">
        <v>248</v>
      </c>
      <c r="I399" s="438" t="s">
        <v>2551</v>
      </c>
      <c r="J399" s="522" t="s">
        <v>1921</v>
      </c>
      <c r="K399" s="523">
        <v>19159</v>
      </c>
      <c r="L399" s="418">
        <v>858000</v>
      </c>
      <c r="M399" s="476"/>
    </row>
    <row r="400" spans="1:13" s="410" customFormat="1" ht="35.25" customHeight="1" x14ac:dyDescent="0.25">
      <c r="A400" s="500" t="s">
        <v>51</v>
      </c>
      <c r="B400" s="474">
        <v>18</v>
      </c>
      <c r="C400" s="413" t="s">
        <v>489</v>
      </c>
      <c r="D400" s="520">
        <v>800227279</v>
      </c>
      <c r="E400" s="418" t="s">
        <v>552</v>
      </c>
      <c r="F400" s="521" t="s">
        <v>239</v>
      </c>
      <c r="G400" s="418" t="s">
        <v>616</v>
      </c>
      <c r="H400" s="413" t="s">
        <v>248</v>
      </c>
      <c r="I400" s="438" t="s">
        <v>2551</v>
      </c>
      <c r="J400" s="522" t="s">
        <v>1922</v>
      </c>
      <c r="K400" s="523">
        <v>19160</v>
      </c>
      <c r="L400" s="418">
        <v>2227368</v>
      </c>
      <c r="M400" s="476"/>
    </row>
    <row r="401" spans="1:13" s="410" customFormat="1" ht="35.25" customHeight="1" x14ac:dyDescent="0.25">
      <c r="A401" s="500" t="s">
        <v>51</v>
      </c>
      <c r="B401" s="474">
        <v>18</v>
      </c>
      <c r="C401" s="413" t="s">
        <v>489</v>
      </c>
      <c r="D401" s="520">
        <v>800227279</v>
      </c>
      <c r="E401" s="418" t="s">
        <v>552</v>
      </c>
      <c r="F401" s="521" t="s">
        <v>239</v>
      </c>
      <c r="G401" s="418" t="s">
        <v>616</v>
      </c>
      <c r="H401" s="413" t="s">
        <v>248</v>
      </c>
      <c r="I401" s="438" t="s">
        <v>2551</v>
      </c>
      <c r="J401" s="522" t="s">
        <v>1923</v>
      </c>
      <c r="K401" s="523">
        <v>19162</v>
      </c>
      <c r="L401" s="418">
        <v>1957483</v>
      </c>
      <c r="M401" s="476"/>
    </row>
    <row r="402" spans="1:13" s="410" customFormat="1" ht="35.25" customHeight="1" x14ac:dyDescent="0.25">
      <c r="A402" s="500" t="s">
        <v>51</v>
      </c>
      <c r="B402" s="474">
        <v>18</v>
      </c>
      <c r="C402" s="413" t="s">
        <v>489</v>
      </c>
      <c r="D402" s="520">
        <v>800227279</v>
      </c>
      <c r="E402" s="418" t="s">
        <v>552</v>
      </c>
      <c r="F402" s="521" t="s">
        <v>239</v>
      </c>
      <c r="G402" s="418" t="s">
        <v>616</v>
      </c>
      <c r="H402" s="413" t="s">
        <v>248</v>
      </c>
      <c r="I402" s="438" t="s">
        <v>2551</v>
      </c>
      <c r="J402" s="522" t="s">
        <v>1924</v>
      </c>
      <c r="K402" s="523">
        <v>19203</v>
      </c>
      <c r="L402" s="418">
        <v>963710</v>
      </c>
      <c r="M402" s="476"/>
    </row>
    <row r="403" spans="1:13" s="410" customFormat="1" ht="35.25" customHeight="1" x14ac:dyDescent="0.25">
      <c r="A403" s="500" t="s">
        <v>51</v>
      </c>
      <c r="B403" s="474">
        <v>18</v>
      </c>
      <c r="C403" s="413" t="s">
        <v>489</v>
      </c>
      <c r="D403" s="520">
        <v>800227279</v>
      </c>
      <c r="E403" s="418" t="s">
        <v>552</v>
      </c>
      <c r="F403" s="521" t="s">
        <v>239</v>
      </c>
      <c r="G403" s="418" t="s">
        <v>616</v>
      </c>
      <c r="H403" s="413" t="s">
        <v>248</v>
      </c>
      <c r="I403" s="438" t="s">
        <v>2551</v>
      </c>
      <c r="J403" s="522" t="s">
        <v>1925</v>
      </c>
      <c r="K403" s="523">
        <v>19252</v>
      </c>
      <c r="L403" s="418">
        <v>314600</v>
      </c>
      <c r="M403" s="476"/>
    </row>
    <row r="404" spans="1:13" s="410" customFormat="1" ht="35.25" customHeight="1" x14ac:dyDescent="0.25">
      <c r="A404" s="500" t="s">
        <v>51</v>
      </c>
      <c r="B404" s="474">
        <v>18</v>
      </c>
      <c r="C404" s="413" t="s">
        <v>489</v>
      </c>
      <c r="D404" s="520">
        <v>800227279</v>
      </c>
      <c r="E404" s="418" t="s">
        <v>552</v>
      </c>
      <c r="F404" s="521" t="s">
        <v>239</v>
      </c>
      <c r="G404" s="418" t="s">
        <v>616</v>
      </c>
      <c r="H404" s="413" t="s">
        <v>248</v>
      </c>
      <c r="I404" s="438" t="s">
        <v>2551</v>
      </c>
      <c r="J404" s="522" t="s">
        <v>1926</v>
      </c>
      <c r="K404" s="523">
        <v>19308</v>
      </c>
      <c r="L404" s="418">
        <v>748000</v>
      </c>
      <c r="M404" s="476"/>
    </row>
    <row r="405" spans="1:13" s="410" customFormat="1" ht="35.25" customHeight="1" x14ac:dyDescent="0.25">
      <c r="A405" s="500" t="s">
        <v>51</v>
      </c>
      <c r="B405" s="474">
        <v>18</v>
      </c>
      <c r="C405" s="413" t="s">
        <v>489</v>
      </c>
      <c r="D405" s="520">
        <v>800227279</v>
      </c>
      <c r="E405" s="418" t="s">
        <v>552</v>
      </c>
      <c r="F405" s="521" t="s">
        <v>239</v>
      </c>
      <c r="G405" s="418" t="s">
        <v>616</v>
      </c>
      <c r="H405" s="413" t="s">
        <v>248</v>
      </c>
      <c r="I405" s="438" t="s">
        <v>2551</v>
      </c>
      <c r="J405" s="522" t="s">
        <v>1927</v>
      </c>
      <c r="K405" s="523">
        <v>19398</v>
      </c>
      <c r="L405" s="418">
        <v>3089280</v>
      </c>
      <c r="M405" s="476"/>
    </row>
    <row r="406" spans="1:13" s="410" customFormat="1" ht="35.25" customHeight="1" x14ac:dyDescent="0.25">
      <c r="A406" s="500" t="s">
        <v>51</v>
      </c>
      <c r="B406" s="474">
        <v>18</v>
      </c>
      <c r="C406" s="413" t="s">
        <v>489</v>
      </c>
      <c r="D406" s="520">
        <v>800227279</v>
      </c>
      <c r="E406" s="418" t="s">
        <v>552</v>
      </c>
      <c r="F406" s="521" t="s">
        <v>239</v>
      </c>
      <c r="G406" s="418" t="s">
        <v>616</v>
      </c>
      <c r="H406" s="413" t="s">
        <v>248</v>
      </c>
      <c r="I406" s="438" t="s">
        <v>2551</v>
      </c>
      <c r="J406" s="522" t="s">
        <v>1928</v>
      </c>
      <c r="K406" s="523">
        <v>19587</v>
      </c>
      <c r="L406" s="418">
        <v>1688484.6</v>
      </c>
      <c r="M406" s="476"/>
    </row>
    <row r="407" spans="1:13" s="410" customFormat="1" ht="35.25" customHeight="1" x14ac:dyDescent="0.25">
      <c r="A407" s="500" t="s">
        <v>51</v>
      </c>
      <c r="B407" s="474">
        <v>18</v>
      </c>
      <c r="C407" s="413" t="s">
        <v>489</v>
      </c>
      <c r="D407" s="520">
        <v>800227279</v>
      </c>
      <c r="E407" s="418" t="s">
        <v>552</v>
      </c>
      <c r="F407" s="521" t="s">
        <v>239</v>
      </c>
      <c r="G407" s="418" t="s">
        <v>616</v>
      </c>
      <c r="H407" s="413" t="s">
        <v>248</v>
      </c>
      <c r="I407" s="438" t="s">
        <v>2551</v>
      </c>
      <c r="J407" s="522" t="s">
        <v>1929</v>
      </c>
      <c r="K407" s="523">
        <v>19657</v>
      </c>
      <c r="L407" s="418">
        <v>2082253.34</v>
      </c>
      <c r="M407" s="476"/>
    </row>
    <row r="408" spans="1:13" s="410" customFormat="1" ht="35.25" customHeight="1" x14ac:dyDescent="0.25">
      <c r="A408" s="500" t="s">
        <v>51</v>
      </c>
      <c r="B408" s="474">
        <v>18</v>
      </c>
      <c r="C408" s="413" t="s">
        <v>489</v>
      </c>
      <c r="D408" s="520">
        <v>800227279</v>
      </c>
      <c r="E408" s="418" t="s">
        <v>552</v>
      </c>
      <c r="F408" s="521" t="s">
        <v>239</v>
      </c>
      <c r="G408" s="418" t="s">
        <v>616</v>
      </c>
      <c r="H408" s="413" t="s">
        <v>248</v>
      </c>
      <c r="I408" s="438" t="s">
        <v>2551</v>
      </c>
      <c r="J408" s="522" t="s">
        <v>1930</v>
      </c>
      <c r="K408" s="523">
        <v>19658</v>
      </c>
      <c r="L408" s="418">
        <v>44440</v>
      </c>
      <c r="M408" s="476"/>
    </row>
    <row r="409" spans="1:13" s="410" customFormat="1" ht="35.25" customHeight="1" x14ac:dyDescent="0.25">
      <c r="A409" s="500" t="s">
        <v>51</v>
      </c>
      <c r="B409" s="474">
        <v>18</v>
      </c>
      <c r="C409" s="413" t="s">
        <v>489</v>
      </c>
      <c r="D409" s="520">
        <v>800227279</v>
      </c>
      <c r="E409" s="418" t="s">
        <v>552</v>
      </c>
      <c r="F409" s="521" t="s">
        <v>239</v>
      </c>
      <c r="G409" s="418" t="s">
        <v>616</v>
      </c>
      <c r="H409" s="413" t="s">
        <v>248</v>
      </c>
      <c r="I409" s="438" t="s">
        <v>2551</v>
      </c>
      <c r="J409" s="522" t="s">
        <v>1931</v>
      </c>
      <c r="K409" s="523">
        <v>19730</v>
      </c>
      <c r="L409" s="418">
        <v>66660</v>
      </c>
      <c r="M409" s="476"/>
    </row>
    <row r="410" spans="1:13" s="410" customFormat="1" ht="35.25" customHeight="1" x14ac:dyDescent="0.25">
      <c r="A410" s="500" t="s">
        <v>51</v>
      </c>
      <c r="B410" s="474">
        <v>18</v>
      </c>
      <c r="C410" s="413" t="s">
        <v>489</v>
      </c>
      <c r="D410" s="520">
        <v>800227279</v>
      </c>
      <c r="E410" s="418" t="s">
        <v>552</v>
      </c>
      <c r="F410" s="521" t="s">
        <v>239</v>
      </c>
      <c r="G410" s="418" t="s">
        <v>616</v>
      </c>
      <c r="H410" s="413" t="s">
        <v>248</v>
      </c>
      <c r="I410" s="438" t="s">
        <v>2551</v>
      </c>
      <c r="J410" s="522" t="s">
        <v>1932</v>
      </c>
      <c r="K410" s="523">
        <v>19731</v>
      </c>
      <c r="L410" s="418">
        <v>4344719.03</v>
      </c>
      <c r="M410" s="476"/>
    </row>
    <row r="411" spans="1:13" s="410" customFormat="1" ht="35.25" customHeight="1" x14ac:dyDescent="0.25">
      <c r="A411" s="500" t="s">
        <v>51</v>
      </c>
      <c r="B411" s="474">
        <v>18</v>
      </c>
      <c r="C411" s="413" t="s">
        <v>489</v>
      </c>
      <c r="D411" s="520">
        <v>800227279</v>
      </c>
      <c r="E411" s="418" t="s">
        <v>552</v>
      </c>
      <c r="F411" s="521" t="s">
        <v>239</v>
      </c>
      <c r="G411" s="418" t="s">
        <v>616</v>
      </c>
      <c r="H411" s="413" t="s">
        <v>248</v>
      </c>
      <c r="I411" s="438" t="s">
        <v>2551</v>
      </c>
      <c r="J411" s="522" t="s">
        <v>1933</v>
      </c>
      <c r="K411" s="523">
        <v>19842</v>
      </c>
      <c r="L411" s="418">
        <v>1637937.18</v>
      </c>
      <c r="M411" s="476"/>
    </row>
    <row r="412" spans="1:13" s="410" customFormat="1" ht="35.25" customHeight="1" x14ac:dyDescent="0.25">
      <c r="A412" s="500" t="s">
        <v>51</v>
      </c>
      <c r="B412" s="474">
        <v>18</v>
      </c>
      <c r="C412" s="413" t="s">
        <v>489</v>
      </c>
      <c r="D412" s="520">
        <v>800227279</v>
      </c>
      <c r="E412" s="418" t="s">
        <v>552</v>
      </c>
      <c r="F412" s="521" t="s">
        <v>239</v>
      </c>
      <c r="G412" s="418" t="s">
        <v>616</v>
      </c>
      <c r="H412" s="413" t="s">
        <v>248</v>
      </c>
      <c r="I412" s="438" t="s">
        <v>2551</v>
      </c>
      <c r="J412" s="522" t="s">
        <v>1934</v>
      </c>
      <c r="K412" s="523">
        <v>19843</v>
      </c>
      <c r="L412" s="418">
        <v>979000</v>
      </c>
      <c r="M412" s="476"/>
    </row>
    <row r="413" spans="1:13" s="410" customFormat="1" ht="35.25" customHeight="1" x14ac:dyDescent="0.25">
      <c r="A413" s="500" t="s">
        <v>51</v>
      </c>
      <c r="B413" s="474">
        <v>18</v>
      </c>
      <c r="C413" s="413" t="s">
        <v>489</v>
      </c>
      <c r="D413" s="520">
        <v>800227279</v>
      </c>
      <c r="E413" s="418" t="s">
        <v>552</v>
      </c>
      <c r="F413" s="521" t="s">
        <v>239</v>
      </c>
      <c r="G413" s="418" t="s">
        <v>616</v>
      </c>
      <c r="H413" s="413" t="s">
        <v>248</v>
      </c>
      <c r="I413" s="438" t="s">
        <v>2551</v>
      </c>
      <c r="J413" s="522" t="s">
        <v>1935</v>
      </c>
      <c r="K413" s="523">
        <v>19884</v>
      </c>
      <c r="L413" s="418">
        <v>3392661.18</v>
      </c>
      <c r="M413" s="476"/>
    </row>
    <row r="414" spans="1:13" s="410" customFormat="1" ht="35.25" customHeight="1" x14ac:dyDescent="0.25">
      <c r="A414" s="500" t="s">
        <v>51</v>
      </c>
      <c r="B414" s="474">
        <v>18</v>
      </c>
      <c r="C414" s="413" t="s">
        <v>489</v>
      </c>
      <c r="D414" s="520">
        <v>800227279</v>
      </c>
      <c r="E414" s="418" t="s">
        <v>552</v>
      </c>
      <c r="F414" s="521" t="s">
        <v>239</v>
      </c>
      <c r="G414" s="418" t="s">
        <v>616</v>
      </c>
      <c r="H414" s="413" t="s">
        <v>248</v>
      </c>
      <c r="I414" s="438" t="s">
        <v>2551</v>
      </c>
      <c r="J414" s="522" t="s">
        <v>1936</v>
      </c>
      <c r="K414" s="523">
        <v>20026</v>
      </c>
      <c r="L414" s="418">
        <v>290950</v>
      </c>
      <c r="M414" s="476"/>
    </row>
    <row r="415" spans="1:13" s="410" customFormat="1" ht="35.25" customHeight="1" x14ac:dyDescent="0.25">
      <c r="A415" s="500" t="s">
        <v>51</v>
      </c>
      <c r="B415" s="474">
        <v>18</v>
      </c>
      <c r="C415" s="413" t="s">
        <v>489</v>
      </c>
      <c r="D415" s="520">
        <v>800227279</v>
      </c>
      <c r="E415" s="418" t="s">
        <v>552</v>
      </c>
      <c r="F415" s="521" t="s">
        <v>239</v>
      </c>
      <c r="G415" s="418" t="s">
        <v>616</v>
      </c>
      <c r="H415" s="413" t="s">
        <v>248</v>
      </c>
      <c r="I415" s="438" t="s">
        <v>2551</v>
      </c>
      <c r="J415" s="522" t="s">
        <v>1937</v>
      </c>
      <c r="K415" s="523">
        <v>20027</v>
      </c>
      <c r="L415" s="418">
        <v>11110</v>
      </c>
      <c r="M415" s="476"/>
    </row>
    <row r="416" spans="1:13" s="410" customFormat="1" ht="35.25" customHeight="1" x14ac:dyDescent="0.25">
      <c r="A416" s="500" t="s">
        <v>51</v>
      </c>
      <c r="B416" s="474">
        <v>18</v>
      </c>
      <c r="C416" s="413" t="s">
        <v>489</v>
      </c>
      <c r="D416" s="520">
        <v>800227279</v>
      </c>
      <c r="E416" s="418" t="s">
        <v>552</v>
      </c>
      <c r="F416" s="521" t="s">
        <v>239</v>
      </c>
      <c r="G416" s="418" t="s">
        <v>616</v>
      </c>
      <c r="H416" s="413" t="s">
        <v>248</v>
      </c>
      <c r="I416" s="438" t="s">
        <v>2551</v>
      </c>
      <c r="J416" s="522" t="s">
        <v>2484</v>
      </c>
      <c r="K416" s="523">
        <v>20129</v>
      </c>
      <c r="L416" s="418">
        <v>2832767.99</v>
      </c>
      <c r="M416" s="476"/>
    </row>
    <row r="417" spans="1:13" s="410" customFormat="1" ht="35.25" customHeight="1" x14ac:dyDescent="0.25">
      <c r="A417" s="500" t="s">
        <v>51</v>
      </c>
      <c r="B417" s="474">
        <v>18</v>
      </c>
      <c r="C417" s="413" t="s">
        <v>489</v>
      </c>
      <c r="D417" s="520">
        <v>800227279</v>
      </c>
      <c r="E417" s="418" t="s">
        <v>552</v>
      </c>
      <c r="F417" s="521" t="s">
        <v>239</v>
      </c>
      <c r="G417" s="418" t="s">
        <v>616</v>
      </c>
      <c r="H417" s="413" t="s">
        <v>248</v>
      </c>
      <c r="I417" s="438" t="s">
        <v>2551</v>
      </c>
      <c r="J417" s="522" t="s">
        <v>2485</v>
      </c>
      <c r="K417" s="523">
        <v>20130</v>
      </c>
      <c r="L417" s="418">
        <v>2732880</v>
      </c>
      <c r="M417" s="476"/>
    </row>
    <row r="418" spans="1:13" s="410" customFormat="1" ht="35.25" customHeight="1" x14ac:dyDescent="0.25">
      <c r="A418" s="500" t="s">
        <v>51</v>
      </c>
      <c r="B418" s="474">
        <v>18</v>
      </c>
      <c r="C418" s="413" t="s">
        <v>489</v>
      </c>
      <c r="D418" s="520">
        <v>800227279</v>
      </c>
      <c r="E418" s="418" t="s">
        <v>552</v>
      </c>
      <c r="F418" s="521" t="s">
        <v>239</v>
      </c>
      <c r="G418" s="418" t="s">
        <v>616</v>
      </c>
      <c r="H418" s="413" t="s">
        <v>248</v>
      </c>
      <c r="I418" s="438" t="s">
        <v>2551</v>
      </c>
      <c r="J418" s="522" t="s">
        <v>2486</v>
      </c>
      <c r="K418" s="523">
        <v>20132</v>
      </c>
      <c r="L418" s="418">
        <v>2016850</v>
      </c>
      <c r="M418" s="476"/>
    </row>
    <row r="419" spans="1:13" s="410" customFormat="1" ht="35.25" customHeight="1" x14ac:dyDescent="0.25">
      <c r="A419" s="500" t="s">
        <v>51</v>
      </c>
      <c r="B419" s="474">
        <v>18</v>
      </c>
      <c r="C419" s="413" t="s">
        <v>489</v>
      </c>
      <c r="D419" s="520">
        <v>800227279</v>
      </c>
      <c r="E419" s="418" t="s">
        <v>552</v>
      </c>
      <c r="F419" s="521" t="s">
        <v>239</v>
      </c>
      <c r="G419" s="418" t="s">
        <v>616</v>
      </c>
      <c r="H419" s="413" t="s">
        <v>248</v>
      </c>
      <c r="I419" s="438" t="s">
        <v>2551</v>
      </c>
      <c r="J419" s="522" t="s">
        <v>2487</v>
      </c>
      <c r="K419" s="523">
        <v>20133</v>
      </c>
      <c r="L419" s="418">
        <v>2037750</v>
      </c>
      <c r="M419" s="476"/>
    </row>
    <row r="420" spans="1:13" s="410" customFormat="1" ht="35.25" customHeight="1" x14ac:dyDescent="0.25">
      <c r="A420" s="500" t="s">
        <v>51</v>
      </c>
      <c r="B420" s="474">
        <v>18</v>
      </c>
      <c r="C420" s="413" t="s">
        <v>489</v>
      </c>
      <c r="D420" s="520">
        <v>800227279</v>
      </c>
      <c r="E420" s="418" t="s">
        <v>552</v>
      </c>
      <c r="F420" s="521" t="s">
        <v>239</v>
      </c>
      <c r="G420" s="418" t="s">
        <v>616</v>
      </c>
      <c r="H420" s="413" t="s">
        <v>248</v>
      </c>
      <c r="I420" s="438" t="s">
        <v>2551</v>
      </c>
      <c r="J420" s="522" t="s">
        <v>2488</v>
      </c>
      <c r="K420" s="523">
        <v>20135</v>
      </c>
      <c r="L420" s="418">
        <v>1350230.89</v>
      </c>
      <c r="M420" s="476"/>
    </row>
    <row r="421" spans="1:13" s="410" customFormat="1" ht="35.25" customHeight="1" x14ac:dyDescent="0.25">
      <c r="A421" s="500" t="s">
        <v>51</v>
      </c>
      <c r="B421" s="474">
        <v>18</v>
      </c>
      <c r="C421" s="413" t="s">
        <v>489</v>
      </c>
      <c r="D421" s="520">
        <v>800227279</v>
      </c>
      <c r="E421" s="418" t="s">
        <v>552</v>
      </c>
      <c r="F421" s="521" t="s">
        <v>239</v>
      </c>
      <c r="G421" s="418" t="s">
        <v>616</v>
      </c>
      <c r="H421" s="413" t="s">
        <v>248</v>
      </c>
      <c r="I421" s="438" t="s">
        <v>2551</v>
      </c>
      <c r="J421" s="522" t="s">
        <v>2489</v>
      </c>
      <c r="K421" s="523">
        <v>20136</v>
      </c>
      <c r="L421" s="418">
        <v>1201425</v>
      </c>
      <c r="M421" s="476"/>
    </row>
    <row r="422" spans="1:13" s="410" customFormat="1" ht="35.25" customHeight="1" x14ac:dyDescent="0.25">
      <c r="A422" s="500" t="s">
        <v>51</v>
      </c>
      <c r="B422" s="474">
        <v>18</v>
      </c>
      <c r="C422" s="413" t="s">
        <v>489</v>
      </c>
      <c r="D422" s="520">
        <v>800227279</v>
      </c>
      <c r="E422" s="418" t="s">
        <v>552</v>
      </c>
      <c r="F422" s="521" t="s">
        <v>239</v>
      </c>
      <c r="G422" s="418" t="s">
        <v>616</v>
      </c>
      <c r="H422" s="413" t="s">
        <v>248</v>
      </c>
      <c r="I422" s="438" t="s">
        <v>2551</v>
      </c>
      <c r="J422" s="522" t="s">
        <v>2490</v>
      </c>
      <c r="K422" s="523">
        <v>20137</v>
      </c>
      <c r="L422" s="418">
        <v>306735</v>
      </c>
      <c r="M422" s="476"/>
    </row>
    <row r="423" spans="1:13" s="410" customFormat="1" ht="35.25" customHeight="1" x14ac:dyDescent="0.25">
      <c r="A423" s="500" t="s">
        <v>51</v>
      </c>
      <c r="B423" s="474">
        <v>18</v>
      </c>
      <c r="C423" s="413" t="s">
        <v>489</v>
      </c>
      <c r="D423" s="520">
        <v>800227279</v>
      </c>
      <c r="E423" s="418" t="s">
        <v>552</v>
      </c>
      <c r="F423" s="521" t="s">
        <v>239</v>
      </c>
      <c r="G423" s="418" t="s">
        <v>616</v>
      </c>
      <c r="H423" s="413" t="s">
        <v>248</v>
      </c>
      <c r="I423" s="438" t="s">
        <v>2551</v>
      </c>
      <c r="J423" s="522" t="s">
        <v>2491</v>
      </c>
      <c r="K423" s="523">
        <v>20177</v>
      </c>
      <c r="L423" s="418">
        <v>2102894.2200000002</v>
      </c>
      <c r="M423" s="476"/>
    </row>
    <row r="424" spans="1:13" s="410" customFormat="1" ht="35.25" customHeight="1" x14ac:dyDescent="0.25">
      <c r="A424" s="500" t="s">
        <v>51</v>
      </c>
      <c r="B424" s="474">
        <v>18</v>
      </c>
      <c r="C424" s="413" t="s">
        <v>489</v>
      </c>
      <c r="D424" s="520">
        <v>800227279</v>
      </c>
      <c r="E424" s="418" t="s">
        <v>552</v>
      </c>
      <c r="F424" s="521" t="s">
        <v>239</v>
      </c>
      <c r="G424" s="418" t="s">
        <v>616</v>
      </c>
      <c r="H424" s="413" t="s">
        <v>248</v>
      </c>
      <c r="I424" s="438" t="s">
        <v>2551</v>
      </c>
      <c r="J424" s="522" t="s">
        <v>1116</v>
      </c>
      <c r="K424" s="523">
        <v>2703</v>
      </c>
      <c r="L424" s="418">
        <v>105105</v>
      </c>
      <c r="M424" s="476"/>
    </row>
    <row r="425" spans="1:13" s="410" customFormat="1" ht="35.25" customHeight="1" x14ac:dyDescent="0.25">
      <c r="A425" s="500"/>
      <c r="B425" s="512"/>
      <c r="C425" s="420" t="s">
        <v>2349</v>
      </c>
      <c r="D425" s="535"/>
      <c r="E425" s="425"/>
      <c r="F425" s="536"/>
      <c r="G425" s="425"/>
      <c r="H425" s="420"/>
      <c r="I425" s="447"/>
      <c r="J425" s="537"/>
      <c r="K425" s="538"/>
      <c r="L425" s="425">
        <f>SUBTOTAL(9,L377:L424)</f>
        <v>100738209.64</v>
      </c>
      <c r="M425" s="516">
        <f>SUBTOTAL(9,M377:M424)</f>
        <v>0</v>
      </c>
    </row>
    <row r="426" spans="1:13" s="410" customFormat="1" ht="35.25" customHeight="1" x14ac:dyDescent="0.25">
      <c r="A426" s="500" t="s">
        <v>51</v>
      </c>
      <c r="B426" s="474">
        <v>19</v>
      </c>
      <c r="C426" s="413" t="s">
        <v>494</v>
      </c>
      <c r="D426" s="520">
        <v>900327557</v>
      </c>
      <c r="E426" s="418" t="s">
        <v>557</v>
      </c>
      <c r="F426" s="521" t="s">
        <v>108</v>
      </c>
      <c r="G426" s="418" t="s">
        <v>621</v>
      </c>
      <c r="H426" s="413" t="s">
        <v>248</v>
      </c>
      <c r="I426" s="438" t="s">
        <v>2551</v>
      </c>
      <c r="J426" s="522" t="s">
        <v>1138</v>
      </c>
      <c r="K426" s="523">
        <v>3042</v>
      </c>
      <c r="L426" s="418">
        <v>378055.8</v>
      </c>
      <c r="M426" s="476"/>
    </row>
    <row r="427" spans="1:13" s="410" customFormat="1" ht="35.25" customHeight="1" x14ac:dyDescent="0.25">
      <c r="A427" s="500" t="s">
        <v>51</v>
      </c>
      <c r="B427" s="474">
        <v>19</v>
      </c>
      <c r="C427" s="413" t="s">
        <v>494</v>
      </c>
      <c r="D427" s="520">
        <v>900327557</v>
      </c>
      <c r="E427" s="418" t="s">
        <v>557</v>
      </c>
      <c r="F427" s="521" t="s">
        <v>108</v>
      </c>
      <c r="G427" s="418" t="s">
        <v>621</v>
      </c>
      <c r="H427" s="413" t="s">
        <v>248</v>
      </c>
      <c r="I427" s="438" t="s">
        <v>2551</v>
      </c>
      <c r="J427" s="522" t="s">
        <v>1140</v>
      </c>
      <c r="K427" s="523">
        <v>3226</v>
      </c>
      <c r="L427" s="418">
        <v>569132</v>
      </c>
      <c r="M427" s="476"/>
    </row>
    <row r="428" spans="1:13" s="410" customFormat="1" ht="35.25" customHeight="1" x14ac:dyDescent="0.25">
      <c r="A428" s="500" t="s">
        <v>51</v>
      </c>
      <c r="B428" s="474">
        <v>19</v>
      </c>
      <c r="C428" s="413" t="s">
        <v>494</v>
      </c>
      <c r="D428" s="520">
        <v>900327557</v>
      </c>
      <c r="E428" s="418" t="s">
        <v>557</v>
      </c>
      <c r="F428" s="521" t="s">
        <v>108</v>
      </c>
      <c r="G428" s="418" t="s">
        <v>621</v>
      </c>
      <c r="H428" s="413" t="s">
        <v>248</v>
      </c>
      <c r="I428" s="438" t="s">
        <v>2551</v>
      </c>
      <c r="J428" s="522" t="s">
        <v>1740</v>
      </c>
      <c r="K428" s="523">
        <v>3315</v>
      </c>
      <c r="L428" s="418">
        <v>569132</v>
      </c>
      <c r="M428" s="476"/>
    </row>
    <row r="429" spans="1:13" s="410" customFormat="1" ht="35.25" customHeight="1" x14ac:dyDescent="0.25">
      <c r="A429" s="500" t="s">
        <v>51</v>
      </c>
      <c r="B429" s="474">
        <v>19</v>
      </c>
      <c r="C429" s="413" t="s">
        <v>494</v>
      </c>
      <c r="D429" s="520">
        <v>900327557</v>
      </c>
      <c r="E429" s="418" t="s">
        <v>557</v>
      </c>
      <c r="F429" s="521" t="s">
        <v>108</v>
      </c>
      <c r="G429" s="418" t="s">
        <v>621</v>
      </c>
      <c r="H429" s="413" t="s">
        <v>248</v>
      </c>
      <c r="I429" s="438" t="s">
        <v>2551</v>
      </c>
      <c r="J429" s="522" t="s">
        <v>1941</v>
      </c>
      <c r="K429" s="523">
        <v>3412</v>
      </c>
      <c r="L429" s="418">
        <v>569130.4</v>
      </c>
      <c r="M429" s="476"/>
    </row>
    <row r="430" spans="1:13" s="410" customFormat="1" ht="35.25" customHeight="1" x14ac:dyDescent="0.25">
      <c r="A430" s="500" t="s">
        <v>51</v>
      </c>
      <c r="B430" s="474">
        <v>19</v>
      </c>
      <c r="C430" s="413" t="s">
        <v>494</v>
      </c>
      <c r="D430" s="520">
        <v>900327557</v>
      </c>
      <c r="E430" s="418" t="s">
        <v>557</v>
      </c>
      <c r="F430" s="521" t="s">
        <v>108</v>
      </c>
      <c r="G430" s="418" t="s">
        <v>621</v>
      </c>
      <c r="H430" s="413" t="s">
        <v>248</v>
      </c>
      <c r="I430" s="438" t="s">
        <v>2551</v>
      </c>
      <c r="J430" s="522" t="s">
        <v>2506</v>
      </c>
      <c r="K430" s="523">
        <v>3485</v>
      </c>
      <c r="L430" s="418">
        <v>621945.30000000005</v>
      </c>
      <c r="M430" s="476"/>
    </row>
    <row r="431" spans="1:13" s="410" customFormat="1" ht="35.25" customHeight="1" x14ac:dyDescent="0.25">
      <c r="A431" s="500" t="s">
        <v>51</v>
      </c>
      <c r="B431" s="474">
        <v>19</v>
      </c>
      <c r="C431" s="413" t="s">
        <v>494</v>
      </c>
      <c r="D431" s="520">
        <v>900327557</v>
      </c>
      <c r="E431" s="418" t="s">
        <v>557</v>
      </c>
      <c r="F431" s="521" t="s">
        <v>108</v>
      </c>
      <c r="G431" s="418" t="s">
        <v>621</v>
      </c>
      <c r="H431" s="413" t="s">
        <v>248</v>
      </c>
      <c r="I431" s="438" t="s">
        <v>2551</v>
      </c>
      <c r="J431" s="522" t="s">
        <v>2507</v>
      </c>
      <c r="K431" s="523">
        <v>3545</v>
      </c>
      <c r="L431" s="418">
        <v>621945.30000000005</v>
      </c>
      <c r="M431" s="476"/>
    </row>
    <row r="432" spans="1:13" s="410" customFormat="1" ht="35.25" customHeight="1" x14ac:dyDescent="0.25">
      <c r="A432" s="500" t="s">
        <v>51</v>
      </c>
      <c r="B432" s="474">
        <v>19</v>
      </c>
      <c r="C432" s="413" t="s">
        <v>494</v>
      </c>
      <c r="D432" s="520">
        <v>900327557</v>
      </c>
      <c r="E432" s="418" t="s">
        <v>557</v>
      </c>
      <c r="F432" s="521" t="s">
        <v>108</v>
      </c>
      <c r="G432" s="418" t="s">
        <v>621</v>
      </c>
      <c r="H432" s="413" t="s">
        <v>248</v>
      </c>
      <c r="I432" s="438" t="s">
        <v>2551</v>
      </c>
      <c r="J432" s="522" t="s">
        <v>2508</v>
      </c>
      <c r="K432" s="523">
        <v>3641</v>
      </c>
      <c r="L432" s="418">
        <v>621945.30000000005</v>
      </c>
      <c r="M432" s="476"/>
    </row>
    <row r="433" spans="1:13" s="410" customFormat="1" ht="35.25" customHeight="1" x14ac:dyDescent="0.25">
      <c r="A433" s="500"/>
      <c r="B433" s="512"/>
      <c r="C433" s="420" t="s">
        <v>2350</v>
      </c>
      <c r="D433" s="535"/>
      <c r="E433" s="425"/>
      <c r="F433" s="536"/>
      <c r="G433" s="425"/>
      <c r="H433" s="420"/>
      <c r="I433" s="447"/>
      <c r="J433" s="537"/>
      <c r="K433" s="538"/>
      <c r="L433" s="425">
        <f>SUBTOTAL(9,L426:L432)</f>
        <v>3951286.0999999996</v>
      </c>
      <c r="M433" s="516">
        <f>SUBTOTAL(9,M426:M432)</f>
        <v>0</v>
      </c>
    </row>
    <row r="434" spans="1:13" s="410" customFormat="1" ht="35.25" customHeight="1" x14ac:dyDescent="0.25">
      <c r="A434" s="500" t="s">
        <v>51</v>
      </c>
      <c r="B434" s="474">
        <v>20</v>
      </c>
      <c r="C434" s="413" t="s">
        <v>1875</v>
      </c>
      <c r="D434" s="520">
        <v>1042998039</v>
      </c>
      <c r="E434" s="418" t="s">
        <v>1884</v>
      </c>
      <c r="F434" s="521" t="s">
        <v>239</v>
      </c>
      <c r="G434" s="418" t="s">
        <v>1893</v>
      </c>
      <c r="H434" s="413" t="s">
        <v>248</v>
      </c>
      <c r="I434" s="438" t="s">
        <v>2551</v>
      </c>
      <c r="J434" s="522" t="s">
        <v>2518</v>
      </c>
      <c r="K434" s="523">
        <v>102</v>
      </c>
      <c r="L434" s="418">
        <v>17941</v>
      </c>
      <c r="M434" s="476"/>
    </row>
    <row r="435" spans="1:13" s="410" customFormat="1" ht="35.25" customHeight="1" x14ac:dyDescent="0.25">
      <c r="A435" s="500" t="s">
        <v>51</v>
      </c>
      <c r="B435" s="474">
        <v>20</v>
      </c>
      <c r="C435" s="413" t="s">
        <v>1875</v>
      </c>
      <c r="D435" s="520">
        <v>1042998039</v>
      </c>
      <c r="E435" s="418" t="s">
        <v>1884</v>
      </c>
      <c r="F435" s="521" t="s">
        <v>239</v>
      </c>
      <c r="G435" s="418" t="s">
        <v>1893</v>
      </c>
      <c r="H435" s="413" t="s">
        <v>248</v>
      </c>
      <c r="I435" s="438" t="s">
        <v>2551</v>
      </c>
      <c r="J435" s="522" t="s">
        <v>2519</v>
      </c>
      <c r="K435" s="523">
        <v>103</v>
      </c>
      <c r="L435" s="418">
        <v>2473295</v>
      </c>
      <c r="M435" s="476"/>
    </row>
    <row r="436" spans="1:13" s="410" customFormat="1" ht="35.25" customHeight="1" x14ac:dyDescent="0.25">
      <c r="A436" s="500" t="s">
        <v>51</v>
      </c>
      <c r="B436" s="474">
        <v>20</v>
      </c>
      <c r="C436" s="413" t="s">
        <v>1875</v>
      </c>
      <c r="D436" s="520">
        <v>1042998039</v>
      </c>
      <c r="E436" s="418" t="s">
        <v>1884</v>
      </c>
      <c r="F436" s="521" t="s">
        <v>239</v>
      </c>
      <c r="G436" s="418" t="s">
        <v>1893</v>
      </c>
      <c r="H436" s="413" t="s">
        <v>248</v>
      </c>
      <c r="I436" s="438" t="s">
        <v>2551</v>
      </c>
      <c r="J436" s="522" t="s">
        <v>2520</v>
      </c>
      <c r="K436" s="523">
        <v>1023</v>
      </c>
      <c r="L436" s="418">
        <v>2455354</v>
      </c>
      <c r="M436" s="476"/>
    </row>
    <row r="437" spans="1:13" s="410" customFormat="1" ht="35.25" customHeight="1" x14ac:dyDescent="0.25">
      <c r="A437" s="500" t="s">
        <v>51</v>
      </c>
      <c r="B437" s="474">
        <v>20</v>
      </c>
      <c r="C437" s="413" t="s">
        <v>1875</v>
      </c>
      <c r="D437" s="520">
        <v>1042998039</v>
      </c>
      <c r="E437" s="418" t="s">
        <v>1884</v>
      </c>
      <c r="F437" s="521" t="s">
        <v>239</v>
      </c>
      <c r="G437" s="418" t="s">
        <v>1893</v>
      </c>
      <c r="H437" s="413" t="s">
        <v>248</v>
      </c>
      <c r="I437" s="438" t="s">
        <v>2551</v>
      </c>
      <c r="J437" s="522" t="s">
        <v>2521</v>
      </c>
      <c r="K437" s="523">
        <v>1123</v>
      </c>
      <c r="L437" s="418">
        <v>2455354</v>
      </c>
      <c r="M437" s="476"/>
    </row>
    <row r="438" spans="1:13" s="410" customFormat="1" ht="35.25" customHeight="1" x14ac:dyDescent="0.25">
      <c r="A438" s="500" t="s">
        <v>51</v>
      </c>
      <c r="B438" s="474">
        <v>20</v>
      </c>
      <c r="C438" s="413" t="s">
        <v>1875</v>
      </c>
      <c r="D438" s="520">
        <v>1042998039</v>
      </c>
      <c r="E438" s="418" t="s">
        <v>1884</v>
      </c>
      <c r="F438" s="521" t="s">
        <v>239</v>
      </c>
      <c r="G438" s="418" t="s">
        <v>1893</v>
      </c>
      <c r="H438" s="413" t="s">
        <v>248</v>
      </c>
      <c r="I438" s="438" t="s">
        <v>2551</v>
      </c>
      <c r="J438" s="522" t="s">
        <v>1961</v>
      </c>
      <c r="K438" s="523">
        <v>1223</v>
      </c>
      <c r="L438" s="418">
        <v>2455354</v>
      </c>
      <c r="M438" s="476"/>
    </row>
    <row r="439" spans="1:13" s="410" customFormat="1" ht="35.25" customHeight="1" x14ac:dyDescent="0.25">
      <c r="A439" s="500" t="s">
        <v>51</v>
      </c>
      <c r="B439" s="474">
        <v>20</v>
      </c>
      <c r="C439" s="413" t="s">
        <v>1875</v>
      </c>
      <c r="D439" s="520">
        <v>1042998039</v>
      </c>
      <c r="E439" s="418" t="s">
        <v>1884</v>
      </c>
      <c r="F439" s="521" t="s">
        <v>239</v>
      </c>
      <c r="G439" s="418" t="s">
        <v>1893</v>
      </c>
      <c r="H439" s="413" t="s">
        <v>248</v>
      </c>
      <c r="I439" s="438" t="s">
        <v>2551</v>
      </c>
      <c r="J439" s="522" t="s">
        <v>2522</v>
      </c>
      <c r="K439" s="523">
        <v>1701</v>
      </c>
      <c r="L439" s="418">
        <v>473295</v>
      </c>
      <c r="M439" s="476"/>
    </row>
    <row r="440" spans="1:13" s="410" customFormat="1" ht="35.25" customHeight="1" x14ac:dyDescent="0.25">
      <c r="A440" s="500"/>
      <c r="B440" s="512"/>
      <c r="C440" s="420" t="s">
        <v>2351</v>
      </c>
      <c r="D440" s="535"/>
      <c r="E440" s="425"/>
      <c r="F440" s="536"/>
      <c r="G440" s="425"/>
      <c r="H440" s="420"/>
      <c r="I440" s="447"/>
      <c r="J440" s="537"/>
      <c r="K440" s="538"/>
      <c r="L440" s="425">
        <f>SUBTOTAL(9,L434:L439)</f>
        <v>10330593</v>
      </c>
      <c r="M440" s="516">
        <f>SUBTOTAL(9,M434:M439)</f>
        <v>0</v>
      </c>
    </row>
    <row r="441" spans="1:13" s="410" customFormat="1" ht="35.25" customHeight="1" x14ac:dyDescent="0.25">
      <c r="A441" s="500" t="s">
        <v>51</v>
      </c>
      <c r="B441" s="474">
        <v>21</v>
      </c>
      <c r="C441" s="413" t="s">
        <v>499</v>
      </c>
      <c r="D441" s="520">
        <v>72274341</v>
      </c>
      <c r="E441" s="418" t="s">
        <v>562</v>
      </c>
      <c r="F441" s="521" t="s">
        <v>239</v>
      </c>
      <c r="G441" s="418" t="s">
        <v>626</v>
      </c>
      <c r="H441" s="413" t="s">
        <v>248</v>
      </c>
      <c r="I441" s="438" t="s">
        <v>2551</v>
      </c>
      <c r="J441" s="522" t="s">
        <v>1149</v>
      </c>
      <c r="K441" s="523">
        <v>190</v>
      </c>
      <c r="L441" s="418">
        <v>1074150</v>
      </c>
      <c r="M441" s="476"/>
    </row>
    <row r="442" spans="1:13" s="410" customFormat="1" ht="35.25" customHeight="1" x14ac:dyDescent="0.25">
      <c r="A442" s="500" t="s">
        <v>51</v>
      </c>
      <c r="B442" s="474">
        <v>21</v>
      </c>
      <c r="C442" s="413" t="s">
        <v>499</v>
      </c>
      <c r="D442" s="520">
        <v>72274341</v>
      </c>
      <c r="E442" s="418" t="s">
        <v>562</v>
      </c>
      <c r="F442" s="521" t="s">
        <v>239</v>
      </c>
      <c r="G442" s="418" t="s">
        <v>626</v>
      </c>
      <c r="H442" s="413" t="s">
        <v>248</v>
      </c>
      <c r="I442" s="438" t="s">
        <v>2551</v>
      </c>
      <c r="J442" s="522" t="s">
        <v>1150</v>
      </c>
      <c r="K442" s="523">
        <v>172</v>
      </c>
      <c r="L442" s="418">
        <v>871200</v>
      </c>
      <c r="M442" s="476"/>
    </row>
    <row r="443" spans="1:13" s="410" customFormat="1" ht="35.25" customHeight="1" x14ac:dyDescent="0.25">
      <c r="A443" s="500"/>
      <c r="B443" s="512"/>
      <c r="C443" s="420" t="s">
        <v>2352</v>
      </c>
      <c r="D443" s="535"/>
      <c r="E443" s="425"/>
      <c r="F443" s="536"/>
      <c r="G443" s="425"/>
      <c r="H443" s="420"/>
      <c r="I443" s="447"/>
      <c r="J443" s="537"/>
      <c r="K443" s="538"/>
      <c r="L443" s="425">
        <f>SUBTOTAL(9,L441:L442)</f>
        <v>1945350</v>
      </c>
      <c r="M443" s="516">
        <f>SUBTOTAL(9,M441:M442)</f>
        <v>0</v>
      </c>
    </row>
    <row r="444" spans="1:13" s="410" customFormat="1" ht="35.25" customHeight="1" thickBot="1" x14ac:dyDescent="0.3">
      <c r="A444" s="500"/>
      <c r="B444" s="484"/>
      <c r="C444" s="428" t="s">
        <v>1811</v>
      </c>
      <c r="D444" s="539"/>
      <c r="E444" s="433"/>
      <c r="F444" s="540"/>
      <c r="G444" s="433"/>
      <c r="H444" s="428"/>
      <c r="I444" s="541"/>
      <c r="J444" s="542"/>
      <c r="K444" s="543"/>
      <c r="L444" s="433">
        <f>SUBTOTAL(9,L104:L442)</f>
        <v>748407147.13999999</v>
      </c>
      <c r="M444" s="487">
        <f>SUBTOTAL(9,M104:M442)</f>
        <v>0</v>
      </c>
    </row>
    <row r="445" spans="1:13" s="400" customFormat="1" ht="62.25" customHeight="1" thickBot="1" x14ac:dyDescent="0.3">
      <c r="A445" s="394" t="s">
        <v>44</v>
      </c>
      <c r="B445" s="395" t="s">
        <v>6</v>
      </c>
      <c r="C445" s="396" t="s">
        <v>7</v>
      </c>
      <c r="D445" s="435" t="s">
        <v>0</v>
      </c>
      <c r="E445" s="397" t="s">
        <v>8</v>
      </c>
      <c r="F445" s="397" t="s">
        <v>9</v>
      </c>
      <c r="G445" s="397" t="s">
        <v>58</v>
      </c>
      <c r="H445" s="397" t="s">
        <v>1</v>
      </c>
      <c r="I445" s="397" t="s">
        <v>60</v>
      </c>
      <c r="J445" s="397" t="s">
        <v>95</v>
      </c>
      <c r="K445" s="395" t="s">
        <v>102</v>
      </c>
      <c r="L445" s="398" t="s">
        <v>3</v>
      </c>
      <c r="M445" s="399" t="s">
        <v>57</v>
      </c>
    </row>
    <row r="446" spans="1:13" s="410" customFormat="1" ht="24" customHeight="1" outlineLevel="2" x14ac:dyDescent="0.25">
      <c r="A446" s="436" t="s">
        <v>46</v>
      </c>
      <c r="B446" s="474">
        <v>1</v>
      </c>
      <c r="C446" s="504" t="s">
        <v>2454</v>
      </c>
      <c r="D446" s="505">
        <v>890903937</v>
      </c>
      <c r="E446" s="506" t="s">
        <v>2455</v>
      </c>
      <c r="F446" s="504" t="s">
        <v>239</v>
      </c>
      <c r="G446" s="504" t="s">
        <v>2456</v>
      </c>
      <c r="H446" s="438" t="s">
        <v>248</v>
      </c>
      <c r="I446" s="413" t="s">
        <v>2353</v>
      </c>
      <c r="J446" s="504" t="s">
        <v>2457</v>
      </c>
      <c r="K446" s="544">
        <v>1</v>
      </c>
      <c r="L446" s="499">
        <v>79613336.819999993</v>
      </c>
      <c r="M446" s="545"/>
    </row>
    <row r="447" spans="1:13" s="410" customFormat="1" ht="24" customHeight="1" outlineLevel="1" x14ac:dyDescent="0.25">
      <c r="A447" s="436"/>
      <c r="B447" s="512"/>
      <c r="C447" s="534" t="s">
        <v>2540</v>
      </c>
      <c r="D447" s="532"/>
      <c r="E447" s="533"/>
      <c r="F447" s="534"/>
      <c r="G447" s="534"/>
      <c r="H447" s="447"/>
      <c r="I447" s="420"/>
      <c r="J447" s="534"/>
      <c r="K447" s="546"/>
      <c r="L447" s="514">
        <f>SUBTOTAL(9,L446:L446)</f>
        <v>79613336.819999993</v>
      </c>
      <c r="M447" s="547">
        <f>SUBTOTAL(9,M446:M446)</f>
        <v>0</v>
      </c>
    </row>
    <row r="448" spans="1:13" s="410" customFormat="1" ht="24" customHeight="1" outlineLevel="2" x14ac:dyDescent="0.25">
      <c r="A448" s="500" t="s">
        <v>46</v>
      </c>
      <c r="B448" s="474">
        <v>2</v>
      </c>
      <c r="C448" s="501" t="s">
        <v>443</v>
      </c>
      <c r="D448" s="502">
        <v>860026442</v>
      </c>
      <c r="E448" s="503" t="s">
        <v>507</v>
      </c>
      <c r="F448" s="501" t="s">
        <v>108</v>
      </c>
      <c r="G448" s="501" t="s">
        <v>570</v>
      </c>
      <c r="H448" s="413" t="s">
        <v>248</v>
      </c>
      <c r="I448" s="413" t="s">
        <v>2353</v>
      </c>
      <c r="J448" s="501" t="s">
        <v>692</v>
      </c>
      <c r="K448" s="548">
        <v>58263619</v>
      </c>
      <c r="L448" s="476">
        <v>5125200</v>
      </c>
      <c r="M448" s="549"/>
    </row>
    <row r="449" spans="1:13" s="410" customFormat="1" ht="24" customHeight="1" outlineLevel="1" x14ac:dyDescent="0.25">
      <c r="A449" s="500"/>
      <c r="B449" s="512"/>
      <c r="C449" s="517" t="s">
        <v>2258</v>
      </c>
      <c r="D449" s="518"/>
      <c r="E449" s="519"/>
      <c r="F449" s="517"/>
      <c r="G449" s="517"/>
      <c r="H449" s="420"/>
      <c r="I449" s="420"/>
      <c r="J449" s="517"/>
      <c r="K449" s="550"/>
      <c r="L449" s="516">
        <f>SUBTOTAL(9,L448:L448)</f>
        <v>5125200</v>
      </c>
      <c r="M449" s="551">
        <f>SUBTOTAL(9,M448:M448)</f>
        <v>0</v>
      </c>
    </row>
    <row r="450" spans="1:13" s="410" customFormat="1" ht="24" customHeight="1" outlineLevel="2" x14ac:dyDescent="0.25">
      <c r="A450" s="500" t="s">
        <v>46</v>
      </c>
      <c r="B450" s="474">
        <v>3</v>
      </c>
      <c r="C450" s="501" t="s">
        <v>446</v>
      </c>
      <c r="D450" s="502">
        <v>900269024</v>
      </c>
      <c r="E450" s="503" t="s">
        <v>510</v>
      </c>
      <c r="F450" s="501" t="s">
        <v>239</v>
      </c>
      <c r="G450" s="501" t="s">
        <v>573</v>
      </c>
      <c r="H450" s="413" t="s">
        <v>248</v>
      </c>
      <c r="I450" s="413" t="s">
        <v>2353</v>
      </c>
      <c r="J450" s="501" t="s">
        <v>696</v>
      </c>
      <c r="K450" s="548">
        <v>3098</v>
      </c>
      <c r="L450" s="476">
        <v>3927131</v>
      </c>
      <c r="M450" s="549"/>
    </row>
    <row r="451" spans="1:13" s="410" customFormat="1" ht="24" customHeight="1" outlineLevel="2" x14ac:dyDescent="0.25">
      <c r="A451" s="500" t="s">
        <v>46</v>
      </c>
      <c r="B451" s="474">
        <v>4</v>
      </c>
      <c r="C451" s="501" t="s">
        <v>446</v>
      </c>
      <c r="D451" s="502">
        <v>900728992</v>
      </c>
      <c r="E451" s="503" t="s">
        <v>510</v>
      </c>
      <c r="F451" s="501" t="s">
        <v>239</v>
      </c>
      <c r="G451" s="501" t="s">
        <v>573</v>
      </c>
      <c r="H451" s="413" t="s">
        <v>248</v>
      </c>
      <c r="I451" s="413" t="s">
        <v>2353</v>
      </c>
      <c r="J451" s="501" t="s">
        <v>1901</v>
      </c>
      <c r="K451" s="548">
        <v>3116</v>
      </c>
      <c r="L451" s="476">
        <v>6889094.4000000004</v>
      </c>
      <c r="M451" s="549"/>
    </row>
    <row r="452" spans="1:13" s="410" customFormat="1" ht="24" customHeight="1" outlineLevel="1" x14ac:dyDescent="0.25">
      <c r="A452" s="500"/>
      <c r="B452" s="512"/>
      <c r="C452" s="517" t="s">
        <v>2261</v>
      </c>
      <c r="D452" s="518"/>
      <c r="E452" s="519"/>
      <c r="F452" s="517"/>
      <c r="G452" s="517"/>
      <c r="H452" s="420"/>
      <c r="I452" s="420"/>
      <c r="J452" s="517"/>
      <c r="K452" s="550"/>
      <c r="L452" s="516">
        <f>SUBTOTAL(9,L450:L451)</f>
        <v>10816225.4</v>
      </c>
      <c r="M452" s="551">
        <f>SUBTOTAL(9,M450:M451)</f>
        <v>0</v>
      </c>
    </row>
    <row r="453" spans="1:13" s="410" customFormat="1" ht="24" customHeight="1" outlineLevel="2" x14ac:dyDescent="0.25">
      <c r="A453" s="500" t="s">
        <v>46</v>
      </c>
      <c r="B453" s="474">
        <v>5</v>
      </c>
      <c r="C453" s="501" t="s">
        <v>1869</v>
      </c>
      <c r="D453" s="502">
        <v>900838418</v>
      </c>
      <c r="E453" s="503" t="s">
        <v>1711</v>
      </c>
      <c r="F453" s="501" t="s">
        <v>239</v>
      </c>
      <c r="G453" s="501" t="s">
        <v>1888</v>
      </c>
      <c r="H453" s="413" t="s">
        <v>248</v>
      </c>
      <c r="I453" s="413" t="s">
        <v>2353</v>
      </c>
      <c r="J453" s="501" t="s">
        <v>1723</v>
      </c>
      <c r="K453" s="548">
        <v>824</v>
      </c>
      <c r="L453" s="476">
        <v>600000</v>
      </c>
      <c r="M453" s="549"/>
    </row>
    <row r="454" spans="1:13" s="410" customFormat="1" ht="24" customHeight="1" outlineLevel="1" x14ac:dyDescent="0.25">
      <c r="A454" s="500"/>
      <c r="B454" s="512"/>
      <c r="C454" s="517" t="s">
        <v>2264</v>
      </c>
      <c r="D454" s="518"/>
      <c r="E454" s="519"/>
      <c r="F454" s="517"/>
      <c r="G454" s="517"/>
      <c r="H454" s="420"/>
      <c r="I454" s="420"/>
      <c r="J454" s="517"/>
      <c r="K454" s="550"/>
      <c r="L454" s="516">
        <f>SUBTOTAL(9,L453:L453)</f>
        <v>600000</v>
      </c>
      <c r="M454" s="551">
        <f>SUBTOTAL(9,M453:M453)</f>
        <v>0</v>
      </c>
    </row>
    <row r="455" spans="1:13" s="410" customFormat="1" ht="24" customHeight="1" outlineLevel="2" x14ac:dyDescent="0.25">
      <c r="A455" s="500" t="s">
        <v>46</v>
      </c>
      <c r="B455" s="474">
        <v>6</v>
      </c>
      <c r="C455" s="501" t="s">
        <v>449</v>
      </c>
      <c r="D455" s="502">
        <v>860529890</v>
      </c>
      <c r="E455" s="503" t="s">
        <v>513</v>
      </c>
      <c r="F455" s="501" t="s">
        <v>108</v>
      </c>
      <c r="G455" s="501" t="s">
        <v>576</v>
      </c>
      <c r="H455" s="413" t="s">
        <v>248</v>
      </c>
      <c r="I455" s="413" t="s">
        <v>2353</v>
      </c>
      <c r="J455" s="501" t="s">
        <v>720</v>
      </c>
      <c r="K455" s="548">
        <v>10123</v>
      </c>
      <c r="L455" s="476">
        <v>623205</v>
      </c>
      <c r="M455" s="549"/>
    </row>
    <row r="456" spans="1:13" s="410" customFormat="1" ht="24" customHeight="1" outlineLevel="2" x14ac:dyDescent="0.25">
      <c r="A456" s="500" t="s">
        <v>46</v>
      </c>
      <c r="B456" s="474">
        <v>6</v>
      </c>
      <c r="C456" s="501" t="s">
        <v>449</v>
      </c>
      <c r="D456" s="502">
        <v>860529890</v>
      </c>
      <c r="E456" s="503" t="s">
        <v>513</v>
      </c>
      <c r="F456" s="501" t="s">
        <v>108</v>
      </c>
      <c r="G456" s="501" t="s">
        <v>576</v>
      </c>
      <c r="H456" s="413" t="s">
        <v>248</v>
      </c>
      <c r="I456" s="413" t="s">
        <v>2353</v>
      </c>
      <c r="J456" s="501" t="s">
        <v>2470</v>
      </c>
      <c r="K456" s="548">
        <v>1896</v>
      </c>
      <c r="L456" s="476">
        <v>-0.1</v>
      </c>
      <c r="M456" s="549"/>
    </row>
    <row r="457" spans="1:13" s="410" customFormat="1" ht="24" customHeight="1" outlineLevel="2" x14ac:dyDescent="0.25">
      <c r="A457" s="500" t="s">
        <v>46</v>
      </c>
      <c r="B457" s="474">
        <v>6</v>
      </c>
      <c r="C457" s="501" t="s">
        <v>449</v>
      </c>
      <c r="D457" s="502">
        <v>860529890</v>
      </c>
      <c r="E457" s="503" t="s">
        <v>513</v>
      </c>
      <c r="F457" s="501" t="s">
        <v>108</v>
      </c>
      <c r="G457" s="501" t="s">
        <v>576</v>
      </c>
      <c r="H457" s="413" t="s">
        <v>248</v>
      </c>
      <c r="I457" s="413" t="s">
        <v>2353</v>
      </c>
      <c r="J457" s="501" t="s">
        <v>721</v>
      </c>
      <c r="K457" s="548">
        <v>1948</v>
      </c>
      <c r="L457" s="476">
        <v>6451507</v>
      </c>
      <c r="M457" s="549"/>
    </row>
    <row r="458" spans="1:13" s="410" customFormat="1" ht="24" customHeight="1" outlineLevel="2" x14ac:dyDescent="0.25">
      <c r="A458" s="500" t="s">
        <v>46</v>
      </c>
      <c r="B458" s="474">
        <v>6</v>
      </c>
      <c r="C458" s="413" t="s">
        <v>449</v>
      </c>
      <c r="D458" s="475">
        <v>860529890</v>
      </c>
      <c r="E458" s="418" t="s">
        <v>513</v>
      </c>
      <c r="F458" s="418" t="s">
        <v>108</v>
      </c>
      <c r="G458" s="418" t="s">
        <v>576</v>
      </c>
      <c r="H458" s="413" t="s">
        <v>248</v>
      </c>
      <c r="I458" s="413" t="s">
        <v>2353</v>
      </c>
      <c r="J458" s="416" t="s">
        <v>722</v>
      </c>
      <c r="K458" s="548">
        <v>1999</v>
      </c>
      <c r="L458" s="476">
        <v>172788</v>
      </c>
      <c r="M458" s="549"/>
    </row>
    <row r="459" spans="1:13" s="410" customFormat="1" ht="24" customHeight="1" outlineLevel="2" x14ac:dyDescent="0.25">
      <c r="A459" s="500" t="s">
        <v>46</v>
      </c>
      <c r="B459" s="474">
        <v>6</v>
      </c>
      <c r="C459" s="413" t="s">
        <v>449</v>
      </c>
      <c r="D459" s="475">
        <v>860529890</v>
      </c>
      <c r="E459" s="418" t="s">
        <v>513</v>
      </c>
      <c r="F459" s="418" t="s">
        <v>108</v>
      </c>
      <c r="G459" s="418" t="s">
        <v>576</v>
      </c>
      <c r="H459" s="413" t="s">
        <v>248</v>
      </c>
      <c r="I459" s="413" t="s">
        <v>2353</v>
      </c>
      <c r="J459" s="416" t="s">
        <v>723</v>
      </c>
      <c r="K459" s="548">
        <v>2000</v>
      </c>
      <c r="L459" s="476">
        <v>172788</v>
      </c>
      <c r="M459" s="549"/>
    </row>
    <row r="460" spans="1:13" s="410" customFormat="1" ht="24" customHeight="1" outlineLevel="1" x14ac:dyDescent="0.25">
      <c r="A460" s="500"/>
      <c r="B460" s="512"/>
      <c r="C460" s="420" t="s">
        <v>2265</v>
      </c>
      <c r="D460" s="515"/>
      <c r="E460" s="425"/>
      <c r="F460" s="425"/>
      <c r="G460" s="425"/>
      <c r="H460" s="420"/>
      <c r="I460" s="420"/>
      <c r="J460" s="423"/>
      <c r="K460" s="550"/>
      <c r="L460" s="516">
        <f>SUBTOTAL(9,L455:L459)</f>
        <v>7420287.9000000004</v>
      </c>
      <c r="M460" s="551">
        <f>SUBTOTAL(9,M455:M459)</f>
        <v>0</v>
      </c>
    </row>
    <row r="461" spans="1:13" s="410" customFormat="1" ht="24" customHeight="1" outlineLevel="2" x14ac:dyDescent="0.25">
      <c r="A461" s="500" t="s">
        <v>46</v>
      </c>
      <c r="B461" s="474">
        <v>7</v>
      </c>
      <c r="C461" s="413" t="s">
        <v>450</v>
      </c>
      <c r="D461" s="475">
        <v>900492874</v>
      </c>
      <c r="E461" s="418" t="s">
        <v>514</v>
      </c>
      <c r="F461" s="418" t="s">
        <v>239</v>
      </c>
      <c r="G461" s="418" t="s">
        <v>577</v>
      </c>
      <c r="H461" s="413" t="s">
        <v>248</v>
      </c>
      <c r="I461" s="413" t="s">
        <v>2353</v>
      </c>
      <c r="J461" s="416" t="s">
        <v>724</v>
      </c>
      <c r="K461" s="548">
        <v>10951</v>
      </c>
      <c r="L461" s="476">
        <v>902803</v>
      </c>
      <c r="M461" s="549"/>
    </row>
    <row r="462" spans="1:13" s="410" customFormat="1" ht="24" customHeight="1" outlineLevel="2" x14ac:dyDescent="0.25">
      <c r="A462" s="500" t="s">
        <v>46</v>
      </c>
      <c r="B462" s="474">
        <v>7</v>
      </c>
      <c r="C462" s="413" t="s">
        <v>450</v>
      </c>
      <c r="D462" s="475">
        <v>900492874</v>
      </c>
      <c r="E462" s="418" t="s">
        <v>514</v>
      </c>
      <c r="F462" s="418" t="s">
        <v>239</v>
      </c>
      <c r="G462" s="418" t="s">
        <v>577</v>
      </c>
      <c r="H462" s="413" t="s">
        <v>248</v>
      </c>
      <c r="I462" s="413" t="s">
        <v>2353</v>
      </c>
      <c r="J462" s="416" t="s">
        <v>725</v>
      </c>
      <c r="K462" s="548">
        <v>11139</v>
      </c>
      <c r="L462" s="476">
        <v>2277378.6</v>
      </c>
      <c r="M462" s="549"/>
    </row>
    <row r="463" spans="1:13" s="410" customFormat="1" ht="24" customHeight="1" outlineLevel="2" x14ac:dyDescent="0.25">
      <c r="A463" s="500" t="s">
        <v>46</v>
      </c>
      <c r="B463" s="474">
        <v>7</v>
      </c>
      <c r="C463" s="413" t="s">
        <v>450</v>
      </c>
      <c r="D463" s="475">
        <v>900492874</v>
      </c>
      <c r="E463" s="418" t="s">
        <v>514</v>
      </c>
      <c r="F463" s="418" t="s">
        <v>239</v>
      </c>
      <c r="G463" s="418" t="s">
        <v>577</v>
      </c>
      <c r="H463" s="413" t="s">
        <v>248</v>
      </c>
      <c r="I463" s="413" t="s">
        <v>2353</v>
      </c>
      <c r="J463" s="416" t="s">
        <v>726</v>
      </c>
      <c r="K463" s="548">
        <v>11141</v>
      </c>
      <c r="L463" s="476">
        <v>976500</v>
      </c>
      <c r="M463" s="549"/>
    </row>
    <row r="464" spans="1:13" s="410" customFormat="1" ht="24" customHeight="1" outlineLevel="2" x14ac:dyDescent="0.25">
      <c r="A464" s="500" t="s">
        <v>46</v>
      </c>
      <c r="B464" s="474">
        <v>7</v>
      </c>
      <c r="C464" s="413" t="s">
        <v>450</v>
      </c>
      <c r="D464" s="475">
        <v>900492874</v>
      </c>
      <c r="E464" s="418" t="s">
        <v>514</v>
      </c>
      <c r="F464" s="418" t="s">
        <v>239</v>
      </c>
      <c r="G464" s="418" t="s">
        <v>577</v>
      </c>
      <c r="H464" s="413" t="s">
        <v>248</v>
      </c>
      <c r="I464" s="413" t="s">
        <v>2353</v>
      </c>
      <c r="J464" s="416" t="s">
        <v>727</v>
      </c>
      <c r="K464" s="548">
        <v>11223</v>
      </c>
      <c r="L464" s="476">
        <v>1765137.36</v>
      </c>
      <c r="M464" s="549"/>
    </row>
    <row r="465" spans="1:13" s="410" customFormat="1" ht="24" customHeight="1" outlineLevel="2" x14ac:dyDescent="0.25">
      <c r="A465" s="500" t="s">
        <v>46</v>
      </c>
      <c r="B465" s="474">
        <v>7</v>
      </c>
      <c r="C465" s="413" t="s">
        <v>450</v>
      </c>
      <c r="D465" s="475">
        <v>900492874</v>
      </c>
      <c r="E465" s="418" t="s">
        <v>514</v>
      </c>
      <c r="F465" s="418" t="s">
        <v>239</v>
      </c>
      <c r="G465" s="418" t="s">
        <v>577</v>
      </c>
      <c r="H465" s="413" t="s">
        <v>248</v>
      </c>
      <c r="I465" s="413" t="s">
        <v>2353</v>
      </c>
      <c r="J465" s="416" t="s">
        <v>728</v>
      </c>
      <c r="K465" s="548">
        <v>11224</v>
      </c>
      <c r="L465" s="476">
        <v>2277378.6</v>
      </c>
      <c r="M465" s="549"/>
    </row>
    <row r="466" spans="1:13" s="410" customFormat="1" ht="24" customHeight="1" outlineLevel="2" x14ac:dyDescent="0.25">
      <c r="A466" s="500" t="s">
        <v>46</v>
      </c>
      <c r="B466" s="474">
        <v>7</v>
      </c>
      <c r="C466" s="413" t="s">
        <v>450</v>
      </c>
      <c r="D466" s="475">
        <v>900492874</v>
      </c>
      <c r="E466" s="418" t="s">
        <v>514</v>
      </c>
      <c r="F466" s="458" t="s">
        <v>239</v>
      </c>
      <c r="G466" s="507" t="s">
        <v>577</v>
      </c>
      <c r="H466" s="501" t="s">
        <v>248</v>
      </c>
      <c r="I466" s="413" t="s">
        <v>2353</v>
      </c>
      <c r="J466" s="416" t="s">
        <v>729</v>
      </c>
      <c r="K466" s="548">
        <v>11282</v>
      </c>
      <c r="L466" s="476">
        <v>976500</v>
      </c>
      <c r="M466" s="549"/>
    </row>
    <row r="467" spans="1:13" s="410" customFormat="1" ht="24" customHeight="1" outlineLevel="2" x14ac:dyDescent="0.25">
      <c r="A467" s="500" t="s">
        <v>46</v>
      </c>
      <c r="B467" s="474">
        <v>7</v>
      </c>
      <c r="C467" s="413" t="s">
        <v>450</v>
      </c>
      <c r="D467" s="475">
        <v>900492874</v>
      </c>
      <c r="E467" s="418" t="s">
        <v>514</v>
      </c>
      <c r="F467" s="418" t="s">
        <v>239</v>
      </c>
      <c r="G467" s="418" t="s">
        <v>577</v>
      </c>
      <c r="H467" s="413" t="s">
        <v>248</v>
      </c>
      <c r="I467" s="413" t="s">
        <v>2353</v>
      </c>
      <c r="J467" s="416" t="s">
        <v>730</v>
      </c>
      <c r="K467" s="548">
        <v>11300</v>
      </c>
      <c r="L467" s="476">
        <v>833700</v>
      </c>
      <c r="M467" s="549"/>
    </row>
    <row r="468" spans="1:13" s="410" customFormat="1" ht="24" customHeight="1" outlineLevel="2" x14ac:dyDescent="0.25">
      <c r="A468" s="500" t="s">
        <v>46</v>
      </c>
      <c r="B468" s="474">
        <v>8</v>
      </c>
      <c r="C468" s="413" t="s">
        <v>450</v>
      </c>
      <c r="D468" s="475">
        <v>900728998</v>
      </c>
      <c r="E468" s="418" t="s">
        <v>514</v>
      </c>
      <c r="F468" s="418" t="s">
        <v>239</v>
      </c>
      <c r="G468" s="418" t="s">
        <v>577</v>
      </c>
      <c r="H468" s="413" t="s">
        <v>248</v>
      </c>
      <c r="I468" s="413" t="s">
        <v>2353</v>
      </c>
      <c r="J468" s="416" t="s">
        <v>731</v>
      </c>
      <c r="K468" s="548">
        <v>11960</v>
      </c>
      <c r="L468" s="476">
        <v>850608</v>
      </c>
      <c r="M468" s="549"/>
    </row>
    <row r="469" spans="1:13" s="410" customFormat="1" ht="24" customHeight="1" outlineLevel="1" x14ac:dyDescent="0.25">
      <c r="A469" s="500"/>
      <c r="B469" s="512"/>
      <c r="C469" s="420" t="s">
        <v>2354</v>
      </c>
      <c r="D469" s="515"/>
      <c r="E469" s="425"/>
      <c r="F469" s="425"/>
      <c r="G469" s="425"/>
      <c r="H469" s="420"/>
      <c r="I469" s="420"/>
      <c r="J469" s="423"/>
      <c r="K469" s="550"/>
      <c r="L469" s="516">
        <f>SUBTOTAL(9,L461:L468)</f>
        <v>10860005.560000001</v>
      </c>
      <c r="M469" s="551">
        <f>SUBTOTAL(9,M461:M468)</f>
        <v>0</v>
      </c>
    </row>
    <row r="470" spans="1:13" s="410" customFormat="1" ht="24" customHeight="1" outlineLevel="2" x14ac:dyDescent="0.25">
      <c r="A470" s="500" t="s">
        <v>46</v>
      </c>
      <c r="B470" s="474">
        <v>9</v>
      </c>
      <c r="C470" s="413" t="s">
        <v>451</v>
      </c>
      <c r="D470" s="475">
        <v>823004940</v>
      </c>
      <c r="E470" s="418" t="s">
        <v>515</v>
      </c>
      <c r="F470" s="418" t="s">
        <v>239</v>
      </c>
      <c r="G470" s="418" t="s">
        <v>578</v>
      </c>
      <c r="H470" s="413" t="s">
        <v>248</v>
      </c>
      <c r="I470" s="413" t="s">
        <v>2353</v>
      </c>
      <c r="J470" s="416" t="s">
        <v>732</v>
      </c>
      <c r="K470" s="548">
        <v>83244</v>
      </c>
      <c r="L470" s="476">
        <v>18138457</v>
      </c>
      <c r="M470" s="549"/>
    </row>
    <row r="471" spans="1:13" s="410" customFormat="1" ht="24" customHeight="1" outlineLevel="2" x14ac:dyDescent="0.25">
      <c r="A471" s="500" t="s">
        <v>46</v>
      </c>
      <c r="B471" s="474">
        <v>9</v>
      </c>
      <c r="C471" s="413" t="s">
        <v>451</v>
      </c>
      <c r="D471" s="475">
        <v>823004940</v>
      </c>
      <c r="E471" s="418" t="s">
        <v>515</v>
      </c>
      <c r="F471" s="418" t="s">
        <v>239</v>
      </c>
      <c r="G471" s="418" t="s">
        <v>578</v>
      </c>
      <c r="H471" s="413" t="s">
        <v>248</v>
      </c>
      <c r="I471" s="413" t="s">
        <v>2353</v>
      </c>
      <c r="J471" s="416" t="s">
        <v>733</v>
      </c>
      <c r="K471" s="548">
        <v>83716</v>
      </c>
      <c r="L471" s="476">
        <v>18285292.350000001</v>
      </c>
      <c r="M471" s="549"/>
    </row>
    <row r="472" spans="1:13" s="410" customFormat="1" ht="24" customHeight="1" outlineLevel="1" x14ac:dyDescent="0.25">
      <c r="A472" s="500"/>
      <c r="B472" s="512"/>
      <c r="C472" s="420" t="s">
        <v>2355</v>
      </c>
      <c r="D472" s="515"/>
      <c r="E472" s="425"/>
      <c r="F472" s="425"/>
      <c r="G472" s="425"/>
      <c r="H472" s="420"/>
      <c r="I472" s="420"/>
      <c r="J472" s="423"/>
      <c r="K472" s="550"/>
      <c r="L472" s="516">
        <f>SUBTOTAL(9,L470:L471)</f>
        <v>36423749.350000001</v>
      </c>
      <c r="M472" s="551">
        <f>SUBTOTAL(9,M470:M471)</f>
        <v>0</v>
      </c>
    </row>
    <row r="473" spans="1:13" s="410" customFormat="1" ht="24" customHeight="1" outlineLevel="2" x14ac:dyDescent="0.25">
      <c r="A473" s="500" t="s">
        <v>46</v>
      </c>
      <c r="B473" s="474">
        <v>10</v>
      </c>
      <c r="C473" s="413" t="s">
        <v>454</v>
      </c>
      <c r="D473" s="475">
        <v>900532977</v>
      </c>
      <c r="E473" s="418" t="s">
        <v>518</v>
      </c>
      <c r="F473" s="418" t="s">
        <v>108</v>
      </c>
      <c r="G473" s="418" t="s">
        <v>581</v>
      </c>
      <c r="H473" s="413" t="s">
        <v>248</v>
      </c>
      <c r="I473" s="413" t="s">
        <v>2353</v>
      </c>
      <c r="J473" s="416" t="s">
        <v>2471</v>
      </c>
      <c r="K473" s="548">
        <v>8703</v>
      </c>
      <c r="L473" s="476">
        <v>0.1</v>
      </c>
      <c r="M473" s="549"/>
    </row>
    <row r="474" spans="1:13" s="410" customFormat="1" ht="24" customHeight="1" outlineLevel="2" x14ac:dyDescent="0.25">
      <c r="A474" s="500" t="s">
        <v>46</v>
      </c>
      <c r="B474" s="474">
        <v>10</v>
      </c>
      <c r="C474" s="413" t="s">
        <v>454</v>
      </c>
      <c r="D474" s="475">
        <v>900532977</v>
      </c>
      <c r="E474" s="418" t="s">
        <v>518</v>
      </c>
      <c r="F474" s="418" t="s">
        <v>108</v>
      </c>
      <c r="G474" s="418" t="s">
        <v>581</v>
      </c>
      <c r="H474" s="413" t="s">
        <v>248</v>
      </c>
      <c r="I474" s="413" t="s">
        <v>2353</v>
      </c>
      <c r="J474" s="416" t="s">
        <v>2472</v>
      </c>
      <c r="K474" s="548">
        <v>8717</v>
      </c>
      <c r="L474" s="476">
        <v>0.4</v>
      </c>
      <c r="M474" s="549"/>
    </row>
    <row r="475" spans="1:13" s="410" customFormat="1" ht="24" customHeight="1" outlineLevel="2" x14ac:dyDescent="0.25">
      <c r="A475" s="500" t="s">
        <v>46</v>
      </c>
      <c r="B475" s="474">
        <v>10</v>
      </c>
      <c r="C475" s="413" t="s">
        <v>454</v>
      </c>
      <c r="D475" s="475">
        <v>900532977</v>
      </c>
      <c r="E475" s="418" t="s">
        <v>518</v>
      </c>
      <c r="F475" s="418" t="s">
        <v>108</v>
      </c>
      <c r="G475" s="418" t="s">
        <v>581</v>
      </c>
      <c r="H475" s="413" t="s">
        <v>248</v>
      </c>
      <c r="I475" s="413" t="s">
        <v>2353</v>
      </c>
      <c r="J475" s="416" t="s">
        <v>736</v>
      </c>
      <c r="K475" s="548">
        <v>9127</v>
      </c>
      <c r="L475" s="476">
        <v>1789151.7</v>
      </c>
      <c r="M475" s="549"/>
    </row>
    <row r="476" spans="1:13" s="410" customFormat="1" ht="24" customHeight="1" outlineLevel="2" x14ac:dyDescent="0.25">
      <c r="A476" s="500" t="s">
        <v>46</v>
      </c>
      <c r="B476" s="474">
        <v>10</v>
      </c>
      <c r="C476" s="413" t="s">
        <v>454</v>
      </c>
      <c r="D476" s="475">
        <v>900532977</v>
      </c>
      <c r="E476" s="418" t="s">
        <v>518</v>
      </c>
      <c r="F476" s="418" t="s">
        <v>108</v>
      </c>
      <c r="G476" s="418" t="s">
        <v>581</v>
      </c>
      <c r="H476" s="438" t="s">
        <v>248</v>
      </c>
      <c r="I476" s="413" t="s">
        <v>2353</v>
      </c>
      <c r="J476" s="416" t="s">
        <v>737</v>
      </c>
      <c r="K476" s="548">
        <v>9290</v>
      </c>
      <c r="L476" s="476">
        <v>5687606.4000000004</v>
      </c>
      <c r="M476" s="552"/>
    </row>
    <row r="477" spans="1:13" s="410" customFormat="1" ht="24" customHeight="1" outlineLevel="2" x14ac:dyDescent="0.25">
      <c r="A477" s="500" t="s">
        <v>46</v>
      </c>
      <c r="B477" s="474">
        <v>10</v>
      </c>
      <c r="C477" s="413" t="s">
        <v>454</v>
      </c>
      <c r="D477" s="475">
        <v>900532977</v>
      </c>
      <c r="E477" s="418" t="s">
        <v>518</v>
      </c>
      <c r="F477" s="418" t="s">
        <v>108</v>
      </c>
      <c r="G477" s="418" t="s">
        <v>581</v>
      </c>
      <c r="H477" s="438" t="s">
        <v>248</v>
      </c>
      <c r="I477" s="413" t="s">
        <v>2353</v>
      </c>
      <c r="J477" s="416" t="s">
        <v>738</v>
      </c>
      <c r="K477" s="548">
        <v>9765</v>
      </c>
      <c r="L477" s="476">
        <v>6977256</v>
      </c>
      <c r="M477" s="552"/>
    </row>
    <row r="478" spans="1:13" s="410" customFormat="1" ht="24" customHeight="1" outlineLevel="1" x14ac:dyDescent="0.25">
      <c r="A478" s="500"/>
      <c r="B478" s="512"/>
      <c r="C478" s="420" t="s">
        <v>2356</v>
      </c>
      <c r="D478" s="515"/>
      <c r="E478" s="425"/>
      <c r="F478" s="425"/>
      <c r="G478" s="425"/>
      <c r="H478" s="447"/>
      <c r="I478" s="420"/>
      <c r="J478" s="423"/>
      <c r="K478" s="550"/>
      <c r="L478" s="516">
        <f>SUBTOTAL(9,L473:L477)</f>
        <v>14454014.600000001</v>
      </c>
      <c r="M478" s="553">
        <f>SUBTOTAL(9,M473:M477)</f>
        <v>0</v>
      </c>
    </row>
    <row r="479" spans="1:13" s="410" customFormat="1" ht="24" customHeight="1" outlineLevel="2" x14ac:dyDescent="0.25">
      <c r="A479" s="500" t="s">
        <v>46</v>
      </c>
      <c r="B479" s="474">
        <v>11</v>
      </c>
      <c r="C479" s="413" t="s">
        <v>455</v>
      </c>
      <c r="D479" s="475">
        <v>901450116</v>
      </c>
      <c r="E479" s="418" t="s">
        <v>519</v>
      </c>
      <c r="F479" s="418" t="s">
        <v>239</v>
      </c>
      <c r="G479" s="418" t="s">
        <v>582</v>
      </c>
      <c r="H479" s="438" t="s">
        <v>248</v>
      </c>
      <c r="I479" s="413" t="s">
        <v>2353</v>
      </c>
      <c r="J479" s="416" t="s">
        <v>739</v>
      </c>
      <c r="K479" s="548">
        <v>423</v>
      </c>
      <c r="L479" s="476">
        <v>51021.7</v>
      </c>
      <c r="M479" s="552"/>
    </row>
    <row r="480" spans="1:13" s="410" customFormat="1" ht="24" customHeight="1" outlineLevel="2" x14ac:dyDescent="0.25">
      <c r="A480" s="500" t="s">
        <v>46</v>
      </c>
      <c r="B480" s="474">
        <v>11</v>
      </c>
      <c r="C480" s="413" t="s">
        <v>455</v>
      </c>
      <c r="D480" s="475">
        <v>901450116</v>
      </c>
      <c r="E480" s="418" t="s">
        <v>519</v>
      </c>
      <c r="F480" s="418" t="s">
        <v>239</v>
      </c>
      <c r="G480" s="418" t="s">
        <v>582</v>
      </c>
      <c r="H480" s="438" t="s">
        <v>248</v>
      </c>
      <c r="I480" s="413" t="s">
        <v>2353</v>
      </c>
      <c r="J480" s="416" t="s">
        <v>740</v>
      </c>
      <c r="K480" s="548">
        <v>424</v>
      </c>
      <c r="L480" s="476">
        <v>992000</v>
      </c>
      <c r="M480" s="552"/>
    </row>
    <row r="481" spans="1:13" s="410" customFormat="1" ht="24" customHeight="1" outlineLevel="2" x14ac:dyDescent="0.25">
      <c r="A481" s="500" t="s">
        <v>46</v>
      </c>
      <c r="B481" s="474">
        <v>11</v>
      </c>
      <c r="C481" s="413" t="s">
        <v>455</v>
      </c>
      <c r="D481" s="475">
        <v>901450116</v>
      </c>
      <c r="E481" s="418" t="s">
        <v>519</v>
      </c>
      <c r="F481" s="418" t="s">
        <v>239</v>
      </c>
      <c r="G481" s="418" t="s">
        <v>582</v>
      </c>
      <c r="H481" s="438" t="s">
        <v>248</v>
      </c>
      <c r="I481" s="413" t="s">
        <v>2353</v>
      </c>
      <c r="J481" s="416" t="s">
        <v>741</v>
      </c>
      <c r="K481" s="548">
        <v>430</v>
      </c>
      <c r="L481" s="476">
        <v>1286757.52</v>
      </c>
      <c r="M481" s="552"/>
    </row>
    <row r="482" spans="1:13" s="410" customFormat="1" ht="24" customHeight="1" outlineLevel="2" x14ac:dyDescent="0.25">
      <c r="A482" s="500" t="s">
        <v>46</v>
      </c>
      <c r="B482" s="474">
        <v>11</v>
      </c>
      <c r="C482" s="413" t="s">
        <v>455</v>
      </c>
      <c r="D482" s="475">
        <v>901450116</v>
      </c>
      <c r="E482" s="418" t="s">
        <v>519</v>
      </c>
      <c r="F482" s="418" t="s">
        <v>239</v>
      </c>
      <c r="G482" s="418" t="s">
        <v>582</v>
      </c>
      <c r="H482" s="438" t="s">
        <v>248</v>
      </c>
      <c r="I482" s="413" t="s">
        <v>2353</v>
      </c>
      <c r="J482" s="416" t="s">
        <v>742</v>
      </c>
      <c r="K482" s="548">
        <v>440</v>
      </c>
      <c r="L482" s="476">
        <v>707750</v>
      </c>
      <c r="M482" s="552"/>
    </row>
    <row r="483" spans="1:13" s="410" customFormat="1" ht="24" customHeight="1" outlineLevel="2" x14ac:dyDescent="0.25">
      <c r="A483" s="500" t="s">
        <v>46</v>
      </c>
      <c r="B483" s="474">
        <v>11</v>
      </c>
      <c r="C483" s="413" t="s">
        <v>455</v>
      </c>
      <c r="D483" s="475">
        <v>901450116</v>
      </c>
      <c r="E483" s="418" t="s">
        <v>519</v>
      </c>
      <c r="F483" s="418" t="s">
        <v>239</v>
      </c>
      <c r="G483" s="418" t="s">
        <v>582</v>
      </c>
      <c r="H483" s="438" t="s">
        <v>248</v>
      </c>
      <c r="I483" s="413" t="s">
        <v>2353</v>
      </c>
      <c r="J483" s="416" t="s">
        <v>743</v>
      </c>
      <c r="K483" s="548">
        <v>445</v>
      </c>
      <c r="L483" s="476">
        <v>2519500.92</v>
      </c>
      <c r="M483" s="552"/>
    </row>
    <row r="484" spans="1:13" s="410" customFormat="1" ht="24" customHeight="1" outlineLevel="2" x14ac:dyDescent="0.25">
      <c r="A484" s="500" t="s">
        <v>46</v>
      </c>
      <c r="B484" s="474">
        <v>11</v>
      </c>
      <c r="C484" s="413" t="s">
        <v>455</v>
      </c>
      <c r="D484" s="475">
        <v>901450116</v>
      </c>
      <c r="E484" s="418" t="s">
        <v>519</v>
      </c>
      <c r="F484" s="418" t="s">
        <v>239</v>
      </c>
      <c r="G484" s="418" t="s">
        <v>582</v>
      </c>
      <c r="H484" s="438" t="s">
        <v>248</v>
      </c>
      <c r="I484" s="413" t="s">
        <v>2353</v>
      </c>
      <c r="J484" s="416" t="s">
        <v>744</v>
      </c>
      <c r="K484" s="548">
        <v>446</v>
      </c>
      <c r="L484" s="476">
        <v>1024750</v>
      </c>
      <c r="M484" s="552"/>
    </row>
    <row r="485" spans="1:13" s="410" customFormat="1" ht="24" customHeight="1" outlineLevel="2" x14ac:dyDescent="0.25">
      <c r="A485" s="500" t="s">
        <v>46</v>
      </c>
      <c r="B485" s="474">
        <v>11</v>
      </c>
      <c r="C485" s="413" t="s">
        <v>455</v>
      </c>
      <c r="D485" s="475">
        <v>901450116</v>
      </c>
      <c r="E485" s="418" t="s">
        <v>519</v>
      </c>
      <c r="F485" s="418" t="s">
        <v>239</v>
      </c>
      <c r="G485" s="418" t="s">
        <v>582</v>
      </c>
      <c r="H485" s="438" t="s">
        <v>248</v>
      </c>
      <c r="I485" s="413" t="s">
        <v>2353</v>
      </c>
      <c r="J485" s="416" t="s">
        <v>745</v>
      </c>
      <c r="K485" s="548">
        <v>450</v>
      </c>
      <c r="L485" s="476">
        <v>573500</v>
      </c>
      <c r="M485" s="552"/>
    </row>
    <row r="486" spans="1:13" s="410" customFormat="1" ht="24" customHeight="1" outlineLevel="2" x14ac:dyDescent="0.25">
      <c r="A486" s="500" t="s">
        <v>46</v>
      </c>
      <c r="B486" s="474">
        <v>11</v>
      </c>
      <c r="C486" s="413" t="s">
        <v>455</v>
      </c>
      <c r="D486" s="475">
        <v>901450116</v>
      </c>
      <c r="E486" s="418" t="s">
        <v>519</v>
      </c>
      <c r="F486" s="418" t="s">
        <v>239</v>
      </c>
      <c r="G486" s="418" t="s">
        <v>582</v>
      </c>
      <c r="H486" s="438" t="s">
        <v>248</v>
      </c>
      <c r="I486" s="413" t="s">
        <v>2353</v>
      </c>
      <c r="J486" s="416" t="s">
        <v>746</v>
      </c>
      <c r="K486" s="548">
        <v>470</v>
      </c>
      <c r="L486" s="476">
        <v>1540778.4</v>
      </c>
      <c r="M486" s="552"/>
    </row>
    <row r="487" spans="1:13" s="410" customFormat="1" ht="24" customHeight="1" outlineLevel="2" x14ac:dyDescent="0.25">
      <c r="A487" s="500" t="s">
        <v>46</v>
      </c>
      <c r="B487" s="474">
        <v>11</v>
      </c>
      <c r="C487" s="413" t="s">
        <v>455</v>
      </c>
      <c r="D487" s="475">
        <v>901450116</v>
      </c>
      <c r="E487" s="418" t="s">
        <v>519</v>
      </c>
      <c r="F487" s="418" t="s">
        <v>239</v>
      </c>
      <c r="G487" s="418" t="s">
        <v>582</v>
      </c>
      <c r="H487" s="438" t="s">
        <v>248</v>
      </c>
      <c r="I487" s="413" t="s">
        <v>2353</v>
      </c>
      <c r="J487" s="416" t="s">
        <v>747</v>
      </c>
      <c r="K487" s="548">
        <v>502</v>
      </c>
      <c r="L487" s="476">
        <v>1199268.1499999999</v>
      </c>
      <c r="M487" s="552"/>
    </row>
    <row r="488" spans="1:13" s="410" customFormat="1" ht="24" customHeight="1" outlineLevel="2" x14ac:dyDescent="0.25">
      <c r="A488" s="500" t="s">
        <v>46</v>
      </c>
      <c r="B488" s="474">
        <v>11</v>
      </c>
      <c r="C488" s="413" t="s">
        <v>455</v>
      </c>
      <c r="D488" s="475">
        <v>901450116</v>
      </c>
      <c r="E488" s="418" t="s">
        <v>519</v>
      </c>
      <c r="F488" s="418" t="s">
        <v>239</v>
      </c>
      <c r="G488" s="418" t="s">
        <v>582</v>
      </c>
      <c r="H488" s="438" t="s">
        <v>248</v>
      </c>
      <c r="I488" s="413" t="s">
        <v>2353</v>
      </c>
      <c r="J488" s="416" t="s">
        <v>748</v>
      </c>
      <c r="K488" s="548">
        <v>510</v>
      </c>
      <c r="L488" s="476">
        <v>1013670</v>
      </c>
      <c r="M488" s="552"/>
    </row>
    <row r="489" spans="1:13" s="410" customFormat="1" ht="24" customHeight="1" outlineLevel="2" x14ac:dyDescent="0.25">
      <c r="A489" s="500" t="s">
        <v>46</v>
      </c>
      <c r="B489" s="474">
        <v>11</v>
      </c>
      <c r="C489" s="413" t="s">
        <v>455</v>
      </c>
      <c r="D489" s="475">
        <v>901450116</v>
      </c>
      <c r="E489" s="418" t="s">
        <v>519</v>
      </c>
      <c r="F489" s="418" t="s">
        <v>239</v>
      </c>
      <c r="G489" s="418" t="s">
        <v>582</v>
      </c>
      <c r="H489" s="438" t="s">
        <v>248</v>
      </c>
      <c r="I489" s="413" t="s">
        <v>2353</v>
      </c>
      <c r="J489" s="416" t="s">
        <v>749</v>
      </c>
      <c r="K489" s="548">
        <v>511</v>
      </c>
      <c r="L489" s="476">
        <v>499250</v>
      </c>
      <c r="M489" s="552"/>
    </row>
    <row r="490" spans="1:13" s="410" customFormat="1" ht="24" customHeight="1" outlineLevel="2" x14ac:dyDescent="0.25">
      <c r="A490" s="500" t="s">
        <v>46</v>
      </c>
      <c r="B490" s="474">
        <v>11</v>
      </c>
      <c r="C490" s="413" t="s">
        <v>455</v>
      </c>
      <c r="D490" s="475">
        <v>901450116</v>
      </c>
      <c r="E490" s="418" t="s">
        <v>519</v>
      </c>
      <c r="F490" s="418" t="s">
        <v>239</v>
      </c>
      <c r="G490" s="418" t="s">
        <v>582</v>
      </c>
      <c r="H490" s="438" t="s">
        <v>248</v>
      </c>
      <c r="I490" s="413" t="s">
        <v>2353</v>
      </c>
      <c r="J490" s="416" t="s">
        <v>750</v>
      </c>
      <c r="K490" s="548">
        <v>540</v>
      </c>
      <c r="L490" s="476">
        <v>2349639.75</v>
      </c>
      <c r="M490" s="552"/>
    </row>
    <row r="491" spans="1:13" s="410" customFormat="1" ht="24" customHeight="1" outlineLevel="2" x14ac:dyDescent="0.25">
      <c r="A491" s="500" t="s">
        <v>46</v>
      </c>
      <c r="B491" s="474">
        <v>11</v>
      </c>
      <c r="C491" s="413" t="s">
        <v>455</v>
      </c>
      <c r="D491" s="475">
        <v>901450116</v>
      </c>
      <c r="E491" s="418" t="s">
        <v>519</v>
      </c>
      <c r="F491" s="418" t="s">
        <v>239</v>
      </c>
      <c r="G491" s="418" t="s">
        <v>582</v>
      </c>
      <c r="H491" s="438" t="s">
        <v>248</v>
      </c>
      <c r="I491" s="413" t="s">
        <v>2353</v>
      </c>
      <c r="J491" s="416" t="s">
        <v>751</v>
      </c>
      <c r="K491" s="548">
        <v>541</v>
      </c>
      <c r="L491" s="476">
        <v>644500</v>
      </c>
      <c r="M491" s="552"/>
    </row>
    <row r="492" spans="1:13" s="410" customFormat="1" ht="24" customHeight="1" outlineLevel="2" x14ac:dyDescent="0.25">
      <c r="A492" s="500" t="s">
        <v>46</v>
      </c>
      <c r="B492" s="474">
        <v>11</v>
      </c>
      <c r="C492" s="413" t="s">
        <v>455</v>
      </c>
      <c r="D492" s="475">
        <v>901450116</v>
      </c>
      <c r="E492" s="418" t="s">
        <v>519</v>
      </c>
      <c r="F492" s="418" t="s">
        <v>239</v>
      </c>
      <c r="G492" s="418" t="s">
        <v>582</v>
      </c>
      <c r="H492" s="438" t="s">
        <v>248</v>
      </c>
      <c r="I492" s="413" t="s">
        <v>2353</v>
      </c>
      <c r="J492" s="416" t="s">
        <v>752</v>
      </c>
      <c r="K492" s="548">
        <v>542</v>
      </c>
      <c r="L492" s="476">
        <v>1991040.96</v>
      </c>
      <c r="M492" s="552"/>
    </row>
    <row r="493" spans="1:13" s="410" customFormat="1" ht="24" customHeight="1" outlineLevel="2" x14ac:dyDescent="0.25">
      <c r="A493" s="500" t="s">
        <v>46</v>
      </c>
      <c r="B493" s="474">
        <v>11</v>
      </c>
      <c r="C493" s="413" t="s">
        <v>455</v>
      </c>
      <c r="D493" s="475">
        <v>901450116</v>
      </c>
      <c r="E493" s="418" t="s">
        <v>519</v>
      </c>
      <c r="F493" s="418" t="s">
        <v>239</v>
      </c>
      <c r="G493" s="418" t="s">
        <v>582</v>
      </c>
      <c r="H493" s="438" t="s">
        <v>248</v>
      </c>
      <c r="I493" s="413" t="s">
        <v>2353</v>
      </c>
      <c r="J493" s="416" t="s">
        <v>753</v>
      </c>
      <c r="K493" s="548">
        <v>544</v>
      </c>
      <c r="L493" s="476">
        <v>653750</v>
      </c>
      <c r="M493" s="552"/>
    </row>
    <row r="494" spans="1:13" s="410" customFormat="1" ht="24" customHeight="1" outlineLevel="2" x14ac:dyDescent="0.25">
      <c r="A494" s="500" t="s">
        <v>46</v>
      </c>
      <c r="B494" s="474">
        <v>11</v>
      </c>
      <c r="C494" s="413" t="s">
        <v>455</v>
      </c>
      <c r="D494" s="475">
        <v>901450116</v>
      </c>
      <c r="E494" s="418" t="s">
        <v>519</v>
      </c>
      <c r="F494" s="418" t="s">
        <v>239</v>
      </c>
      <c r="G494" s="418" t="s">
        <v>582</v>
      </c>
      <c r="H494" s="438" t="s">
        <v>248</v>
      </c>
      <c r="I494" s="413" t="s">
        <v>2353</v>
      </c>
      <c r="J494" s="416" t="s">
        <v>754</v>
      </c>
      <c r="K494" s="548">
        <v>546</v>
      </c>
      <c r="L494" s="476">
        <v>1685240.86</v>
      </c>
      <c r="M494" s="552"/>
    </row>
    <row r="495" spans="1:13" s="410" customFormat="1" ht="24" customHeight="1" outlineLevel="2" x14ac:dyDescent="0.25">
      <c r="A495" s="500" t="s">
        <v>46</v>
      </c>
      <c r="B495" s="474">
        <v>11</v>
      </c>
      <c r="C495" s="413" t="s">
        <v>455</v>
      </c>
      <c r="D495" s="475">
        <v>901450116</v>
      </c>
      <c r="E495" s="418" t="s">
        <v>519</v>
      </c>
      <c r="F495" s="418" t="s">
        <v>239</v>
      </c>
      <c r="G495" s="418" t="s">
        <v>582</v>
      </c>
      <c r="H495" s="438" t="s">
        <v>248</v>
      </c>
      <c r="I495" s="413" t="s">
        <v>2353</v>
      </c>
      <c r="J495" s="416" t="s">
        <v>710</v>
      </c>
      <c r="K495" s="548">
        <v>552</v>
      </c>
      <c r="L495" s="476">
        <v>526750</v>
      </c>
      <c r="M495" s="552"/>
    </row>
    <row r="496" spans="1:13" s="410" customFormat="1" ht="24" customHeight="1" outlineLevel="2" x14ac:dyDescent="0.25">
      <c r="A496" s="500" t="s">
        <v>46</v>
      </c>
      <c r="B496" s="474">
        <v>11</v>
      </c>
      <c r="C496" s="413" t="s">
        <v>455</v>
      </c>
      <c r="D496" s="475">
        <v>901450116</v>
      </c>
      <c r="E496" s="418" t="s">
        <v>519</v>
      </c>
      <c r="F496" s="418" t="s">
        <v>239</v>
      </c>
      <c r="G496" s="418" t="s">
        <v>582</v>
      </c>
      <c r="H496" s="438" t="s">
        <v>248</v>
      </c>
      <c r="I496" s="413" t="s">
        <v>2353</v>
      </c>
      <c r="J496" s="416" t="s">
        <v>755</v>
      </c>
      <c r="K496" s="548">
        <v>553</v>
      </c>
      <c r="L496" s="476">
        <v>1703525.53</v>
      </c>
      <c r="M496" s="552"/>
    </row>
    <row r="497" spans="1:13" s="410" customFormat="1" ht="24" customHeight="1" outlineLevel="2" x14ac:dyDescent="0.25">
      <c r="A497" s="500" t="s">
        <v>46</v>
      </c>
      <c r="B497" s="474">
        <v>11</v>
      </c>
      <c r="C497" s="413" t="s">
        <v>455</v>
      </c>
      <c r="D497" s="475">
        <v>901450116</v>
      </c>
      <c r="E497" s="418" t="s">
        <v>519</v>
      </c>
      <c r="F497" s="418" t="s">
        <v>239</v>
      </c>
      <c r="G497" s="418" t="s">
        <v>582</v>
      </c>
      <c r="H497" s="438" t="s">
        <v>248</v>
      </c>
      <c r="I497" s="413" t="s">
        <v>2353</v>
      </c>
      <c r="J497" s="416" t="s">
        <v>756</v>
      </c>
      <c r="K497" s="548">
        <v>554</v>
      </c>
      <c r="L497" s="476">
        <v>1987275.9</v>
      </c>
      <c r="M497" s="552"/>
    </row>
    <row r="498" spans="1:13" s="410" customFormat="1" ht="24" customHeight="1" outlineLevel="2" x14ac:dyDescent="0.25">
      <c r="A498" s="500" t="s">
        <v>46</v>
      </c>
      <c r="B498" s="474">
        <v>11</v>
      </c>
      <c r="C498" s="413" t="s">
        <v>455</v>
      </c>
      <c r="D498" s="475">
        <v>901450116</v>
      </c>
      <c r="E498" s="418" t="s">
        <v>519</v>
      </c>
      <c r="F498" s="418" t="s">
        <v>239</v>
      </c>
      <c r="G498" s="418" t="s">
        <v>582</v>
      </c>
      <c r="H498" s="413" t="s">
        <v>248</v>
      </c>
      <c r="I498" s="413" t="s">
        <v>2353</v>
      </c>
      <c r="J498" s="416" t="s">
        <v>757</v>
      </c>
      <c r="K498" s="548">
        <v>567</v>
      </c>
      <c r="L498" s="476">
        <v>644500</v>
      </c>
      <c r="M498" s="552"/>
    </row>
    <row r="499" spans="1:13" s="410" customFormat="1" ht="24" customHeight="1" outlineLevel="2" x14ac:dyDescent="0.25">
      <c r="A499" s="500" t="s">
        <v>46</v>
      </c>
      <c r="B499" s="474">
        <v>11</v>
      </c>
      <c r="C499" s="413" t="s">
        <v>455</v>
      </c>
      <c r="D499" s="475">
        <v>901450116</v>
      </c>
      <c r="E499" s="418" t="s">
        <v>519</v>
      </c>
      <c r="F499" s="418" t="s">
        <v>239</v>
      </c>
      <c r="G499" s="418" t="s">
        <v>582</v>
      </c>
      <c r="H499" s="413" t="s">
        <v>248</v>
      </c>
      <c r="I499" s="413" t="s">
        <v>2353</v>
      </c>
      <c r="J499" s="416" t="s">
        <v>758</v>
      </c>
      <c r="K499" s="458">
        <v>666</v>
      </c>
      <c r="L499" s="476">
        <v>1490094.9</v>
      </c>
      <c r="M499" s="552"/>
    </row>
    <row r="500" spans="1:13" s="410" customFormat="1" ht="24" customHeight="1" outlineLevel="2" x14ac:dyDescent="0.25">
      <c r="A500" s="500" t="s">
        <v>46</v>
      </c>
      <c r="B500" s="474">
        <v>11</v>
      </c>
      <c r="C500" s="413" t="s">
        <v>455</v>
      </c>
      <c r="D500" s="475">
        <v>901450116</v>
      </c>
      <c r="E500" s="418" t="s">
        <v>519</v>
      </c>
      <c r="F500" s="418" t="s">
        <v>239</v>
      </c>
      <c r="G500" s="418" t="s">
        <v>582</v>
      </c>
      <c r="H500" s="413" t="s">
        <v>248</v>
      </c>
      <c r="I500" s="413" t="s">
        <v>2353</v>
      </c>
      <c r="J500" s="416" t="s">
        <v>688</v>
      </c>
      <c r="K500" s="458">
        <v>908</v>
      </c>
      <c r="L500" s="476">
        <v>1378707.05</v>
      </c>
      <c r="M500" s="552"/>
    </row>
    <row r="501" spans="1:13" s="410" customFormat="1" ht="24" customHeight="1" outlineLevel="2" x14ac:dyDescent="0.25">
      <c r="A501" s="500" t="s">
        <v>46</v>
      </c>
      <c r="B501" s="474">
        <v>11</v>
      </c>
      <c r="C501" s="413" t="s">
        <v>455</v>
      </c>
      <c r="D501" s="475">
        <v>901450116</v>
      </c>
      <c r="E501" s="418" t="s">
        <v>519</v>
      </c>
      <c r="F501" s="418" t="s">
        <v>239</v>
      </c>
      <c r="G501" s="418" t="s">
        <v>582</v>
      </c>
      <c r="H501" s="413" t="s">
        <v>248</v>
      </c>
      <c r="I501" s="413" t="s">
        <v>2353</v>
      </c>
      <c r="J501" s="416" t="s">
        <v>1903</v>
      </c>
      <c r="K501" s="458">
        <v>1161</v>
      </c>
      <c r="L501" s="476">
        <v>1808869.98</v>
      </c>
      <c r="M501" s="552"/>
    </row>
    <row r="502" spans="1:13" s="410" customFormat="1" ht="24" customHeight="1" outlineLevel="1" x14ac:dyDescent="0.25">
      <c r="A502" s="500"/>
      <c r="B502" s="512"/>
      <c r="C502" s="420" t="s">
        <v>2357</v>
      </c>
      <c r="D502" s="515"/>
      <c r="E502" s="425"/>
      <c r="F502" s="425"/>
      <c r="G502" s="425"/>
      <c r="H502" s="420"/>
      <c r="I502" s="420"/>
      <c r="J502" s="423"/>
      <c r="K502" s="462"/>
      <c r="L502" s="516">
        <f>SUBTOTAL(9,L479:L501)</f>
        <v>28272141.619999997</v>
      </c>
      <c r="M502" s="553">
        <f>SUBTOTAL(9,M479:M501)</f>
        <v>0</v>
      </c>
    </row>
    <row r="503" spans="1:13" s="410" customFormat="1" ht="24" customHeight="1" outlineLevel="2" x14ac:dyDescent="0.25">
      <c r="A503" s="500" t="s">
        <v>46</v>
      </c>
      <c r="B503" s="474">
        <v>12</v>
      </c>
      <c r="C503" s="413" t="s">
        <v>456</v>
      </c>
      <c r="D503" s="475">
        <v>819004841</v>
      </c>
      <c r="E503" s="418" t="s">
        <v>520</v>
      </c>
      <c r="F503" s="418" t="s">
        <v>239</v>
      </c>
      <c r="G503" s="418" t="s">
        <v>583</v>
      </c>
      <c r="H503" s="413" t="s">
        <v>248</v>
      </c>
      <c r="I503" s="413" t="s">
        <v>2353</v>
      </c>
      <c r="J503" s="416" t="s">
        <v>759</v>
      </c>
      <c r="K503" s="458">
        <v>286</v>
      </c>
      <c r="L503" s="476">
        <v>1740000</v>
      </c>
      <c r="M503" s="552"/>
    </row>
    <row r="504" spans="1:13" s="410" customFormat="1" ht="24" customHeight="1" outlineLevel="2" x14ac:dyDescent="0.25">
      <c r="A504" s="500" t="s">
        <v>46</v>
      </c>
      <c r="B504" s="474">
        <v>12</v>
      </c>
      <c r="C504" s="413" t="s">
        <v>456</v>
      </c>
      <c r="D504" s="475">
        <v>819004841</v>
      </c>
      <c r="E504" s="418" t="s">
        <v>520</v>
      </c>
      <c r="F504" s="418" t="s">
        <v>239</v>
      </c>
      <c r="G504" s="418" t="s">
        <v>583</v>
      </c>
      <c r="H504" s="413" t="s">
        <v>248</v>
      </c>
      <c r="I504" s="413" t="s">
        <v>2353</v>
      </c>
      <c r="J504" s="416" t="s">
        <v>760</v>
      </c>
      <c r="K504" s="458">
        <v>428</v>
      </c>
      <c r="L504" s="476">
        <v>570000</v>
      </c>
      <c r="M504" s="552"/>
    </row>
    <row r="505" spans="1:13" s="410" customFormat="1" ht="24" customHeight="1" outlineLevel="2" x14ac:dyDescent="0.25">
      <c r="A505" s="500" t="s">
        <v>46</v>
      </c>
      <c r="B505" s="474">
        <v>12</v>
      </c>
      <c r="C505" s="413" t="s">
        <v>456</v>
      </c>
      <c r="D505" s="475">
        <v>819004841</v>
      </c>
      <c r="E505" s="418" t="s">
        <v>520</v>
      </c>
      <c r="F505" s="418" t="s">
        <v>239</v>
      </c>
      <c r="G505" s="418" t="s">
        <v>583</v>
      </c>
      <c r="H505" s="413" t="s">
        <v>248</v>
      </c>
      <c r="I505" s="413" t="s">
        <v>2353</v>
      </c>
      <c r="J505" s="416" t="s">
        <v>761</v>
      </c>
      <c r="K505" s="458">
        <v>1249</v>
      </c>
      <c r="L505" s="476">
        <v>570240</v>
      </c>
      <c r="M505" s="476"/>
    </row>
    <row r="506" spans="1:13" s="410" customFormat="1" ht="24" customHeight="1" outlineLevel="2" x14ac:dyDescent="0.25">
      <c r="A506" s="500" t="s">
        <v>46</v>
      </c>
      <c r="B506" s="474">
        <v>12</v>
      </c>
      <c r="C506" s="413" t="s">
        <v>456</v>
      </c>
      <c r="D506" s="475">
        <v>819004841</v>
      </c>
      <c r="E506" s="418" t="s">
        <v>520</v>
      </c>
      <c r="F506" s="418" t="s">
        <v>239</v>
      </c>
      <c r="G506" s="418" t="s">
        <v>583</v>
      </c>
      <c r="H506" s="413" t="s">
        <v>248</v>
      </c>
      <c r="I506" s="413" t="s">
        <v>2353</v>
      </c>
      <c r="J506" s="416" t="s">
        <v>762</v>
      </c>
      <c r="K506" s="458">
        <v>1468</v>
      </c>
      <c r="L506" s="476">
        <v>1828675</v>
      </c>
      <c r="M506" s="476"/>
    </row>
    <row r="507" spans="1:13" s="410" customFormat="1" ht="24" customHeight="1" outlineLevel="2" x14ac:dyDescent="0.25">
      <c r="A507" s="500" t="s">
        <v>46</v>
      </c>
      <c r="B507" s="474">
        <v>12</v>
      </c>
      <c r="C507" s="413" t="s">
        <v>456</v>
      </c>
      <c r="D507" s="475">
        <v>819004841</v>
      </c>
      <c r="E507" s="418" t="s">
        <v>520</v>
      </c>
      <c r="F507" s="418" t="s">
        <v>239</v>
      </c>
      <c r="G507" s="418" t="s">
        <v>583</v>
      </c>
      <c r="H507" s="413" t="s">
        <v>248</v>
      </c>
      <c r="I507" s="413" t="s">
        <v>2353</v>
      </c>
      <c r="J507" s="416" t="s">
        <v>763</v>
      </c>
      <c r="K507" s="458">
        <v>1580</v>
      </c>
      <c r="L507" s="476">
        <v>1828675</v>
      </c>
      <c r="M507" s="476"/>
    </row>
    <row r="508" spans="1:13" s="410" customFormat="1" ht="24" customHeight="1" outlineLevel="2" x14ac:dyDescent="0.25">
      <c r="A508" s="500" t="s">
        <v>46</v>
      </c>
      <c r="B508" s="474">
        <v>12</v>
      </c>
      <c r="C508" s="413" t="s">
        <v>456</v>
      </c>
      <c r="D508" s="475">
        <v>819004841</v>
      </c>
      <c r="E508" s="418" t="s">
        <v>520</v>
      </c>
      <c r="F508" s="418" t="s">
        <v>239</v>
      </c>
      <c r="G508" s="418" t="s">
        <v>583</v>
      </c>
      <c r="H508" s="413" t="s">
        <v>248</v>
      </c>
      <c r="I508" s="413" t="s">
        <v>2353</v>
      </c>
      <c r="J508" s="416" t="s">
        <v>764</v>
      </c>
      <c r="K508" s="458">
        <v>1607</v>
      </c>
      <c r="L508" s="476">
        <v>1828675</v>
      </c>
      <c r="M508" s="476"/>
    </row>
    <row r="509" spans="1:13" s="410" customFormat="1" ht="24" customHeight="1" outlineLevel="2" x14ac:dyDescent="0.25">
      <c r="A509" s="500" t="s">
        <v>46</v>
      </c>
      <c r="B509" s="474">
        <v>12</v>
      </c>
      <c r="C509" s="413" t="s">
        <v>456</v>
      </c>
      <c r="D509" s="475">
        <v>819004841</v>
      </c>
      <c r="E509" s="418" t="s">
        <v>520</v>
      </c>
      <c r="F509" s="418" t="s">
        <v>239</v>
      </c>
      <c r="G509" s="418" t="s">
        <v>583</v>
      </c>
      <c r="H509" s="413" t="s">
        <v>248</v>
      </c>
      <c r="I509" s="413" t="s">
        <v>2353</v>
      </c>
      <c r="J509" s="416" t="s">
        <v>765</v>
      </c>
      <c r="K509" s="458">
        <v>1683</v>
      </c>
      <c r="L509" s="476">
        <v>3402590</v>
      </c>
      <c r="M509" s="476"/>
    </row>
    <row r="510" spans="1:13" s="410" customFormat="1" ht="24" customHeight="1" outlineLevel="1" x14ac:dyDescent="0.25">
      <c r="A510" s="500"/>
      <c r="B510" s="512"/>
      <c r="C510" s="420" t="s">
        <v>2358</v>
      </c>
      <c r="D510" s="515"/>
      <c r="E510" s="425"/>
      <c r="F510" s="425"/>
      <c r="G510" s="425"/>
      <c r="H510" s="420"/>
      <c r="I510" s="420"/>
      <c r="J510" s="423"/>
      <c r="K510" s="462"/>
      <c r="L510" s="516">
        <f>SUBTOTAL(9,L503:L509)</f>
        <v>11768855</v>
      </c>
      <c r="M510" s="516">
        <f>SUBTOTAL(9,M503:M509)</f>
        <v>0</v>
      </c>
    </row>
    <row r="511" spans="1:13" s="410" customFormat="1" ht="24" customHeight="1" outlineLevel="2" x14ac:dyDescent="0.25">
      <c r="A511" s="500" t="s">
        <v>46</v>
      </c>
      <c r="B511" s="474">
        <v>13</v>
      </c>
      <c r="C511" s="413" t="s">
        <v>457</v>
      </c>
      <c r="D511" s="475">
        <v>900515661</v>
      </c>
      <c r="E511" s="418" t="s">
        <v>521</v>
      </c>
      <c r="F511" s="418" t="s">
        <v>165</v>
      </c>
      <c r="G511" s="418" t="s">
        <v>584</v>
      </c>
      <c r="H511" s="413" t="s">
        <v>248</v>
      </c>
      <c r="I511" s="413" t="s">
        <v>2353</v>
      </c>
      <c r="J511" s="416" t="s">
        <v>766</v>
      </c>
      <c r="K511" s="458">
        <v>11262</v>
      </c>
      <c r="L511" s="476">
        <v>4470585.0999999996</v>
      </c>
      <c r="M511" s="476"/>
    </row>
    <row r="512" spans="1:13" s="410" customFormat="1" ht="24" customHeight="1" outlineLevel="2" x14ac:dyDescent="0.25">
      <c r="A512" s="500" t="s">
        <v>46</v>
      </c>
      <c r="B512" s="474">
        <v>13</v>
      </c>
      <c r="C512" s="413" t="s">
        <v>457</v>
      </c>
      <c r="D512" s="475">
        <v>900515661</v>
      </c>
      <c r="E512" s="418" t="s">
        <v>521</v>
      </c>
      <c r="F512" s="418" t="s">
        <v>165</v>
      </c>
      <c r="G512" s="418" t="s">
        <v>584</v>
      </c>
      <c r="H512" s="413" t="s">
        <v>248</v>
      </c>
      <c r="I512" s="413" t="s">
        <v>2353</v>
      </c>
      <c r="J512" s="416" t="s">
        <v>767</v>
      </c>
      <c r="K512" s="458">
        <v>11263</v>
      </c>
      <c r="L512" s="476">
        <v>3049536.6</v>
      </c>
      <c r="M512" s="476"/>
    </row>
    <row r="513" spans="1:13" s="410" customFormat="1" ht="24" customHeight="1" outlineLevel="2" x14ac:dyDescent="0.25">
      <c r="A513" s="500" t="s">
        <v>46</v>
      </c>
      <c r="B513" s="474">
        <v>13</v>
      </c>
      <c r="C513" s="413" t="s">
        <v>457</v>
      </c>
      <c r="D513" s="475">
        <v>900515661</v>
      </c>
      <c r="E513" s="508" t="s">
        <v>521</v>
      </c>
      <c r="F513" s="418" t="s">
        <v>165</v>
      </c>
      <c r="G513" s="418" t="s">
        <v>584</v>
      </c>
      <c r="H513" s="413" t="s">
        <v>248</v>
      </c>
      <c r="I513" s="413" t="s">
        <v>2353</v>
      </c>
      <c r="J513" s="416" t="s">
        <v>768</v>
      </c>
      <c r="K513" s="458">
        <v>12416</v>
      </c>
      <c r="L513" s="476">
        <v>781512</v>
      </c>
      <c r="M513" s="476"/>
    </row>
    <row r="514" spans="1:13" s="410" customFormat="1" ht="24" customHeight="1" outlineLevel="2" x14ac:dyDescent="0.25">
      <c r="A514" s="500" t="s">
        <v>46</v>
      </c>
      <c r="B514" s="474">
        <v>13</v>
      </c>
      <c r="C514" s="413" t="s">
        <v>457</v>
      </c>
      <c r="D514" s="475">
        <v>900515661</v>
      </c>
      <c r="E514" s="418" t="s">
        <v>521</v>
      </c>
      <c r="F514" s="418" t="s">
        <v>165</v>
      </c>
      <c r="G514" s="418" t="s">
        <v>584</v>
      </c>
      <c r="H514" s="413" t="s">
        <v>248</v>
      </c>
      <c r="I514" s="413" t="s">
        <v>2353</v>
      </c>
      <c r="J514" s="416" t="s">
        <v>769</v>
      </c>
      <c r="K514" s="458">
        <v>12417</v>
      </c>
      <c r="L514" s="476">
        <v>1777939.8</v>
      </c>
      <c r="M514" s="476"/>
    </row>
    <row r="515" spans="1:13" s="410" customFormat="1" ht="24" customHeight="1" outlineLevel="2" x14ac:dyDescent="0.25">
      <c r="A515" s="500" t="s">
        <v>46</v>
      </c>
      <c r="B515" s="474">
        <v>13</v>
      </c>
      <c r="C515" s="413" t="s">
        <v>457</v>
      </c>
      <c r="D515" s="475">
        <v>900515661</v>
      </c>
      <c r="E515" s="418" t="s">
        <v>521</v>
      </c>
      <c r="F515" s="418" t="s">
        <v>165</v>
      </c>
      <c r="G515" s="418" t="s">
        <v>584</v>
      </c>
      <c r="H515" s="413" t="s">
        <v>248</v>
      </c>
      <c r="I515" s="413" t="s">
        <v>2353</v>
      </c>
      <c r="J515" s="416" t="s">
        <v>770</v>
      </c>
      <c r="K515" s="458">
        <v>12429</v>
      </c>
      <c r="L515" s="476">
        <v>914578</v>
      </c>
      <c r="M515" s="476"/>
    </row>
    <row r="516" spans="1:13" s="410" customFormat="1" ht="24" customHeight="1" outlineLevel="2" x14ac:dyDescent="0.25">
      <c r="A516" s="500" t="s">
        <v>46</v>
      </c>
      <c r="B516" s="474">
        <v>13</v>
      </c>
      <c r="C516" s="413" t="s">
        <v>457</v>
      </c>
      <c r="D516" s="475">
        <v>900515661</v>
      </c>
      <c r="E516" s="416" t="s">
        <v>521</v>
      </c>
      <c r="F516" s="458" t="s">
        <v>165</v>
      </c>
      <c r="G516" s="510" t="s">
        <v>584</v>
      </c>
      <c r="H516" s="501" t="s">
        <v>248</v>
      </c>
      <c r="I516" s="413" t="s">
        <v>2353</v>
      </c>
      <c r="J516" s="416" t="s">
        <v>771</v>
      </c>
      <c r="K516" s="458">
        <v>13338</v>
      </c>
      <c r="L516" s="476">
        <v>1523948.4</v>
      </c>
      <c r="M516" s="476"/>
    </row>
    <row r="517" spans="1:13" s="410" customFormat="1" ht="24" customHeight="1" outlineLevel="2" x14ac:dyDescent="0.3">
      <c r="A517" s="500" t="s">
        <v>46</v>
      </c>
      <c r="B517" s="474">
        <v>13</v>
      </c>
      <c r="C517" s="413" t="s">
        <v>457</v>
      </c>
      <c r="D517" s="475">
        <v>900515661</v>
      </c>
      <c r="E517" s="418" t="s">
        <v>521</v>
      </c>
      <c r="F517" s="418" t="s">
        <v>165</v>
      </c>
      <c r="G517" s="554" t="s">
        <v>584</v>
      </c>
      <c r="H517" s="501" t="s">
        <v>248</v>
      </c>
      <c r="I517" s="413" t="s">
        <v>2353</v>
      </c>
      <c r="J517" s="416" t="s">
        <v>772</v>
      </c>
      <c r="K517" s="458">
        <v>13466</v>
      </c>
      <c r="L517" s="476">
        <v>1539301.72</v>
      </c>
      <c r="M517" s="476"/>
    </row>
    <row r="518" spans="1:13" s="410" customFormat="1" ht="24" customHeight="1" outlineLevel="2" x14ac:dyDescent="0.25">
      <c r="A518" s="500" t="s">
        <v>46</v>
      </c>
      <c r="B518" s="474">
        <v>13</v>
      </c>
      <c r="C518" s="413" t="s">
        <v>457</v>
      </c>
      <c r="D518" s="475">
        <v>900515661</v>
      </c>
      <c r="E518" s="418" t="s">
        <v>521</v>
      </c>
      <c r="F518" s="418" t="s">
        <v>165</v>
      </c>
      <c r="G518" s="418" t="s">
        <v>584</v>
      </c>
      <c r="H518" s="413" t="s">
        <v>248</v>
      </c>
      <c r="I518" s="413" t="s">
        <v>2353</v>
      </c>
      <c r="J518" s="416" t="s">
        <v>773</v>
      </c>
      <c r="K518" s="458">
        <v>14651</v>
      </c>
      <c r="L518" s="476">
        <v>12572510.890000001</v>
      </c>
      <c r="M518" s="476"/>
    </row>
    <row r="519" spans="1:13" s="410" customFormat="1" ht="24" customHeight="1" outlineLevel="2" x14ac:dyDescent="0.25">
      <c r="A519" s="500" t="s">
        <v>46</v>
      </c>
      <c r="B519" s="474">
        <v>13</v>
      </c>
      <c r="C519" s="413" t="s">
        <v>457</v>
      </c>
      <c r="D519" s="475">
        <v>900515661</v>
      </c>
      <c r="E519" s="418" t="s">
        <v>521</v>
      </c>
      <c r="F519" s="418" t="s">
        <v>165</v>
      </c>
      <c r="G519" s="418" t="s">
        <v>584</v>
      </c>
      <c r="H519" s="413" t="s">
        <v>248</v>
      </c>
      <c r="I519" s="413" t="s">
        <v>2353</v>
      </c>
      <c r="J519" s="416" t="s">
        <v>774</v>
      </c>
      <c r="K519" s="458">
        <v>14780</v>
      </c>
      <c r="L519" s="476">
        <v>3213900.81</v>
      </c>
      <c r="M519" s="476"/>
    </row>
    <row r="520" spans="1:13" s="410" customFormat="1" ht="24" customHeight="1" outlineLevel="2" x14ac:dyDescent="0.25">
      <c r="A520" s="500" t="s">
        <v>46</v>
      </c>
      <c r="B520" s="474">
        <v>14</v>
      </c>
      <c r="C520" s="413" t="s">
        <v>457</v>
      </c>
      <c r="D520" s="475">
        <v>900515662</v>
      </c>
      <c r="E520" s="418" t="s">
        <v>521</v>
      </c>
      <c r="F520" s="418" t="s">
        <v>165</v>
      </c>
      <c r="G520" s="418" t="s">
        <v>584</v>
      </c>
      <c r="H520" s="413" t="s">
        <v>248</v>
      </c>
      <c r="I520" s="413" t="s">
        <v>2353</v>
      </c>
      <c r="J520" s="416" t="s">
        <v>775</v>
      </c>
      <c r="K520" s="458">
        <v>15321</v>
      </c>
      <c r="L520" s="476">
        <v>834690.9</v>
      </c>
      <c r="M520" s="476"/>
    </row>
    <row r="521" spans="1:13" s="410" customFormat="1" ht="24" customHeight="1" outlineLevel="1" x14ac:dyDescent="0.25">
      <c r="A521" s="500"/>
      <c r="B521" s="512"/>
      <c r="C521" s="420" t="s">
        <v>2359</v>
      </c>
      <c r="D521" s="515"/>
      <c r="E521" s="425"/>
      <c r="F521" s="425"/>
      <c r="G521" s="425"/>
      <c r="H521" s="420"/>
      <c r="I521" s="420"/>
      <c r="J521" s="423"/>
      <c r="K521" s="462"/>
      <c r="L521" s="516">
        <f>SUBTOTAL(9,L511:L520)</f>
        <v>30678504.219999999</v>
      </c>
      <c r="M521" s="516">
        <f>SUBTOTAL(9,M511:M520)</f>
        <v>0</v>
      </c>
    </row>
    <row r="522" spans="1:13" s="410" customFormat="1" ht="24" customHeight="1" outlineLevel="2" x14ac:dyDescent="0.25">
      <c r="A522" s="500" t="s">
        <v>46</v>
      </c>
      <c r="B522" s="474">
        <v>15</v>
      </c>
      <c r="C522" s="413" t="s">
        <v>459</v>
      </c>
      <c r="D522" s="475">
        <v>900418415</v>
      </c>
      <c r="E522" s="418" t="s">
        <v>523</v>
      </c>
      <c r="F522" s="418" t="s">
        <v>632</v>
      </c>
      <c r="G522" s="418" t="s">
        <v>586</v>
      </c>
      <c r="H522" s="413" t="s">
        <v>248</v>
      </c>
      <c r="I522" s="413" t="s">
        <v>2353</v>
      </c>
      <c r="J522" s="416" t="s">
        <v>792</v>
      </c>
      <c r="K522" s="458">
        <v>15074</v>
      </c>
      <c r="L522" s="476">
        <v>2851875</v>
      </c>
      <c r="M522" s="476"/>
    </row>
    <row r="523" spans="1:13" s="410" customFormat="1" ht="24" customHeight="1" outlineLevel="2" x14ac:dyDescent="0.25">
      <c r="A523" s="500" t="s">
        <v>46</v>
      </c>
      <c r="B523" s="474">
        <v>15</v>
      </c>
      <c r="C523" s="413" t="s">
        <v>459</v>
      </c>
      <c r="D523" s="475">
        <v>900418415</v>
      </c>
      <c r="E523" s="418" t="s">
        <v>523</v>
      </c>
      <c r="F523" s="418" t="s">
        <v>632</v>
      </c>
      <c r="G523" s="418" t="s">
        <v>586</v>
      </c>
      <c r="H523" s="413" t="s">
        <v>248</v>
      </c>
      <c r="I523" s="413" t="s">
        <v>2353</v>
      </c>
      <c r="J523" s="416" t="s">
        <v>793</v>
      </c>
      <c r="K523" s="458">
        <v>15975</v>
      </c>
      <c r="L523" s="476">
        <v>2945915.69</v>
      </c>
      <c r="M523" s="476"/>
    </row>
    <row r="524" spans="1:13" s="410" customFormat="1" ht="24" customHeight="1" outlineLevel="2" x14ac:dyDescent="0.25">
      <c r="A524" s="500" t="s">
        <v>46</v>
      </c>
      <c r="B524" s="474">
        <v>15</v>
      </c>
      <c r="C524" s="413" t="s">
        <v>459</v>
      </c>
      <c r="D524" s="475">
        <v>900418415</v>
      </c>
      <c r="E524" s="418" t="s">
        <v>523</v>
      </c>
      <c r="F524" s="418" t="s">
        <v>632</v>
      </c>
      <c r="G524" s="418" t="s">
        <v>586</v>
      </c>
      <c r="H524" s="413" t="s">
        <v>248</v>
      </c>
      <c r="I524" s="413" t="s">
        <v>2353</v>
      </c>
      <c r="J524" s="416" t="s">
        <v>794</v>
      </c>
      <c r="K524" s="458">
        <v>16174</v>
      </c>
      <c r="L524" s="476">
        <v>7312371.2999999998</v>
      </c>
      <c r="M524" s="476"/>
    </row>
    <row r="525" spans="1:13" s="410" customFormat="1" ht="24" customHeight="1" outlineLevel="2" x14ac:dyDescent="0.25">
      <c r="A525" s="500" t="s">
        <v>46</v>
      </c>
      <c r="B525" s="474">
        <v>15</v>
      </c>
      <c r="C525" s="413" t="s">
        <v>459</v>
      </c>
      <c r="D525" s="475">
        <v>900418415</v>
      </c>
      <c r="E525" s="418" t="s">
        <v>523</v>
      </c>
      <c r="F525" s="418" t="s">
        <v>632</v>
      </c>
      <c r="G525" s="418" t="s">
        <v>586</v>
      </c>
      <c r="H525" s="413" t="s">
        <v>248</v>
      </c>
      <c r="I525" s="413" t="s">
        <v>2353</v>
      </c>
      <c r="J525" s="416" t="s">
        <v>795</v>
      </c>
      <c r="K525" s="458">
        <v>19143</v>
      </c>
      <c r="L525" s="476">
        <v>3156391.86</v>
      </c>
      <c r="M525" s="476"/>
    </row>
    <row r="526" spans="1:13" s="410" customFormat="1" ht="24" customHeight="1" outlineLevel="2" x14ac:dyDescent="0.25">
      <c r="A526" s="500" t="s">
        <v>46</v>
      </c>
      <c r="B526" s="474">
        <v>15</v>
      </c>
      <c r="C526" s="413" t="s">
        <v>459</v>
      </c>
      <c r="D526" s="475">
        <v>900418415</v>
      </c>
      <c r="E526" s="418" t="s">
        <v>523</v>
      </c>
      <c r="F526" s="418" t="s">
        <v>632</v>
      </c>
      <c r="G526" s="418" t="s">
        <v>586</v>
      </c>
      <c r="H526" s="413" t="s">
        <v>248</v>
      </c>
      <c r="I526" s="413" t="s">
        <v>2353</v>
      </c>
      <c r="J526" s="416" t="s">
        <v>796</v>
      </c>
      <c r="K526" s="458">
        <v>19421</v>
      </c>
      <c r="L526" s="476">
        <v>4707976.63</v>
      </c>
      <c r="M526" s="476"/>
    </row>
    <row r="527" spans="1:13" s="410" customFormat="1" ht="24" customHeight="1" outlineLevel="1" x14ac:dyDescent="0.25">
      <c r="A527" s="500"/>
      <c r="B527" s="512"/>
      <c r="C527" s="420" t="s">
        <v>2360</v>
      </c>
      <c r="D527" s="515"/>
      <c r="E527" s="425"/>
      <c r="F527" s="425"/>
      <c r="G527" s="425"/>
      <c r="H527" s="420"/>
      <c r="I527" s="420"/>
      <c r="J527" s="423"/>
      <c r="K527" s="462"/>
      <c r="L527" s="516">
        <f>SUBTOTAL(9,L522:L526)</f>
        <v>20974530.479999997</v>
      </c>
      <c r="M527" s="516">
        <f>SUBTOTAL(9,M522:M526)</f>
        <v>0</v>
      </c>
    </row>
    <row r="528" spans="1:13" s="410" customFormat="1" ht="24" customHeight="1" outlineLevel="2" x14ac:dyDescent="0.25">
      <c r="A528" s="500" t="s">
        <v>46</v>
      </c>
      <c r="B528" s="474">
        <v>16</v>
      </c>
      <c r="C528" s="413" t="s">
        <v>460</v>
      </c>
      <c r="D528" s="475">
        <v>860001767</v>
      </c>
      <c r="E528" s="418" t="s">
        <v>524</v>
      </c>
      <c r="F528" s="418" t="s">
        <v>245</v>
      </c>
      <c r="G528" s="418" t="s">
        <v>587</v>
      </c>
      <c r="H528" s="413" t="s">
        <v>248</v>
      </c>
      <c r="I528" s="413" t="s">
        <v>2353</v>
      </c>
      <c r="J528" s="416" t="s">
        <v>797</v>
      </c>
      <c r="K528" s="458">
        <v>55724</v>
      </c>
      <c r="L528" s="476">
        <v>365516.4</v>
      </c>
      <c r="M528" s="476"/>
    </row>
    <row r="529" spans="1:13" s="410" customFormat="1" ht="24" customHeight="1" outlineLevel="1" x14ac:dyDescent="0.25">
      <c r="A529" s="500"/>
      <c r="B529" s="512"/>
      <c r="C529" s="420" t="s">
        <v>2361</v>
      </c>
      <c r="D529" s="515"/>
      <c r="E529" s="425"/>
      <c r="F529" s="425"/>
      <c r="G529" s="425"/>
      <c r="H529" s="420"/>
      <c r="I529" s="420"/>
      <c r="J529" s="423"/>
      <c r="K529" s="462"/>
      <c r="L529" s="516">
        <f>SUBTOTAL(9,L528:L528)</f>
        <v>365516.4</v>
      </c>
      <c r="M529" s="516">
        <f>SUBTOTAL(9,M528:M528)</f>
        <v>0</v>
      </c>
    </row>
    <row r="530" spans="1:13" s="410" customFormat="1" ht="24" customHeight="1" outlineLevel="2" x14ac:dyDescent="0.25">
      <c r="A530" s="500" t="s">
        <v>46</v>
      </c>
      <c r="B530" s="474">
        <v>17</v>
      </c>
      <c r="C530" s="413" t="s">
        <v>461</v>
      </c>
      <c r="D530" s="475">
        <v>830500326</v>
      </c>
      <c r="E530" s="418" t="s">
        <v>525</v>
      </c>
      <c r="F530" s="418" t="s">
        <v>239</v>
      </c>
      <c r="G530" s="418" t="s">
        <v>588</v>
      </c>
      <c r="H530" s="413" t="s">
        <v>248</v>
      </c>
      <c r="I530" s="413" t="s">
        <v>2353</v>
      </c>
      <c r="J530" s="416" t="s">
        <v>2473</v>
      </c>
      <c r="K530" s="458">
        <v>13221</v>
      </c>
      <c r="L530" s="476">
        <v>-0.5</v>
      </c>
      <c r="M530" s="476"/>
    </row>
    <row r="531" spans="1:13" s="410" customFormat="1" ht="24" customHeight="1" outlineLevel="2" x14ac:dyDescent="0.25">
      <c r="A531" s="500" t="s">
        <v>46</v>
      </c>
      <c r="B531" s="474">
        <v>17</v>
      </c>
      <c r="C531" s="501" t="s">
        <v>461</v>
      </c>
      <c r="D531" s="502">
        <v>830500326</v>
      </c>
      <c r="E531" s="503" t="s">
        <v>525</v>
      </c>
      <c r="F531" s="501" t="s">
        <v>239</v>
      </c>
      <c r="G531" s="501" t="s">
        <v>588</v>
      </c>
      <c r="H531" s="413" t="s">
        <v>248</v>
      </c>
      <c r="I531" s="413" t="s">
        <v>2353</v>
      </c>
      <c r="J531" s="416" t="s">
        <v>798</v>
      </c>
      <c r="K531" s="458">
        <v>14353</v>
      </c>
      <c r="L531" s="476">
        <v>11365729</v>
      </c>
      <c r="M531" s="476"/>
    </row>
    <row r="532" spans="1:13" s="410" customFormat="1" ht="24" customHeight="1" outlineLevel="2" x14ac:dyDescent="0.25">
      <c r="A532" s="500" t="s">
        <v>46</v>
      </c>
      <c r="B532" s="474">
        <v>17</v>
      </c>
      <c r="C532" s="501" t="s">
        <v>461</v>
      </c>
      <c r="D532" s="502">
        <v>830500326</v>
      </c>
      <c r="E532" s="503" t="s">
        <v>525</v>
      </c>
      <c r="F532" s="501" t="s">
        <v>239</v>
      </c>
      <c r="G532" s="501" t="s">
        <v>588</v>
      </c>
      <c r="H532" s="413" t="s">
        <v>248</v>
      </c>
      <c r="I532" s="413" t="s">
        <v>2353</v>
      </c>
      <c r="J532" s="416" t="s">
        <v>799</v>
      </c>
      <c r="K532" s="458">
        <v>14508</v>
      </c>
      <c r="L532" s="476">
        <v>1008000</v>
      </c>
      <c r="M532" s="476"/>
    </row>
    <row r="533" spans="1:13" s="410" customFormat="1" ht="24" customHeight="1" outlineLevel="2" x14ac:dyDescent="0.25">
      <c r="A533" s="500" t="s">
        <v>46</v>
      </c>
      <c r="B533" s="474">
        <v>17</v>
      </c>
      <c r="C533" s="501" t="s">
        <v>461</v>
      </c>
      <c r="D533" s="502">
        <v>830500326</v>
      </c>
      <c r="E533" s="503" t="s">
        <v>525</v>
      </c>
      <c r="F533" s="501" t="s">
        <v>239</v>
      </c>
      <c r="G533" s="501" t="s">
        <v>588</v>
      </c>
      <c r="H533" s="413" t="s">
        <v>248</v>
      </c>
      <c r="I533" s="413" t="s">
        <v>2353</v>
      </c>
      <c r="J533" s="416" t="s">
        <v>800</v>
      </c>
      <c r="K533" s="458">
        <v>14509</v>
      </c>
      <c r="L533" s="476">
        <v>1008000</v>
      </c>
      <c r="M533" s="476"/>
    </row>
    <row r="534" spans="1:13" s="410" customFormat="1" ht="24" customHeight="1" outlineLevel="2" x14ac:dyDescent="0.25">
      <c r="A534" s="500" t="s">
        <v>46</v>
      </c>
      <c r="B534" s="474">
        <v>17</v>
      </c>
      <c r="C534" s="501" t="s">
        <v>461</v>
      </c>
      <c r="D534" s="502">
        <v>830500326</v>
      </c>
      <c r="E534" s="503" t="s">
        <v>525</v>
      </c>
      <c r="F534" s="501" t="s">
        <v>239</v>
      </c>
      <c r="G534" s="501" t="s">
        <v>588</v>
      </c>
      <c r="H534" s="413" t="s">
        <v>248</v>
      </c>
      <c r="I534" s="413" t="s">
        <v>2353</v>
      </c>
      <c r="J534" s="416" t="s">
        <v>801</v>
      </c>
      <c r="K534" s="458">
        <v>14510</v>
      </c>
      <c r="L534" s="476">
        <v>516000</v>
      </c>
      <c r="M534" s="476"/>
    </row>
    <row r="535" spans="1:13" s="410" customFormat="1" ht="24" customHeight="1" outlineLevel="2" x14ac:dyDescent="0.25">
      <c r="A535" s="500" t="s">
        <v>46</v>
      </c>
      <c r="B535" s="474">
        <v>17</v>
      </c>
      <c r="C535" s="413" t="s">
        <v>461</v>
      </c>
      <c r="D535" s="475">
        <v>830500326</v>
      </c>
      <c r="E535" s="418" t="s">
        <v>525</v>
      </c>
      <c r="F535" s="418" t="s">
        <v>239</v>
      </c>
      <c r="G535" s="418" t="s">
        <v>588</v>
      </c>
      <c r="H535" s="413" t="s">
        <v>248</v>
      </c>
      <c r="I535" s="413" t="s">
        <v>2353</v>
      </c>
      <c r="J535" s="416" t="s">
        <v>802</v>
      </c>
      <c r="K535" s="458">
        <v>14511</v>
      </c>
      <c r="L535" s="476">
        <v>540000</v>
      </c>
      <c r="M535" s="476"/>
    </row>
    <row r="536" spans="1:13" s="410" customFormat="1" ht="24" customHeight="1" outlineLevel="2" x14ac:dyDescent="0.25">
      <c r="A536" s="500" t="s">
        <v>46</v>
      </c>
      <c r="B536" s="474">
        <v>17</v>
      </c>
      <c r="C536" s="413" t="s">
        <v>461</v>
      </c>
      <c r="D536" s="475">
        <v>830500326</v>
      </c>
      <c r="E536" s="418" t="s">
        <v>525</v>
      </c>
      <c r="F536" s="418" t="s">
        <v>239</v>
      </c>
      <c r="G536" s="418" t="s">
        <v>588</v>
      </c>
      <c r="H536" s="413" t="s">
        <v>248</v>
      </c>
      <c r="I536" s="413" t="s">
        <v>2353</v>
      </c>
      <c r="J536" s="416" t="s">
        <v>803</v>
      </c>
      <c r="K536" s="458">
        <v>14597</v>
      </c>
      <c r="L536" s="476">
        <v>1150500</v>
      </c>
      <c r="M536" s="476"/>
    </row>
    <row r="537" spans="1:13" s="410" customFormat="1" ht="24" customHeight="1" outlineLevel="2" x14ac:dyDescent="0.25">
      <c r="A537" s="500" t="s">
        <v>46</v>
      </c>
      <c r="B537" s="474">
        <v>17</v>
      </c>
      <c r="C537" s="413" t="s">
        <v>461</v>
      </c>
      <c r="D537" s="475">
        <v>830500326</v>
      </c>
      <c r="E537" s="418" t="s">
        <v>525</v>
      </c>
      <c r="F537" s="418" t="s">
        <v>239</v>
      </c>
      <c r="G537" s="418" t="s">
        <v>588</v>
      </c>
      <c r="H537" s="413" t="s">
        <v>248</v>
      </c>
      <c r="I537" s="413" t="s">
        <v>2353</v>
      </c>
      <c r="J537" s="416" t="s">
        <v>804</v>
      </c>
      <c r="K537" s="458">
        <v>14624</v>
      </c>
      <c r="L537" s="476">
        <v>5213325</v>
      </c>
      <c r="M537" s="476"/>
    </row>
    <row r="538" spans="1:13" s="410" customFormat="1" ht="24" customHeight="1" outlineLevel="2" x14ac:dyDescent="0.25">
      <c r="A538" s="500" t="s">
        <v>46</v>
      </c>
      <c r="B538" s="474">
        <v>17</v>
      </c>
      <c r="C538" s="413" t="s">
        <v>461</v>
      </c>
      <c r="D538" s="475">
        <v>830500326</v>
      </c>
      <c r="E538" s="418" t="s">
        <v>525</v>
      </c>
      <c r="F538" s="418" t="s">
        <v>239</v>
      </c>
      <c r="G538" s="418" t="s">
        <v>588</v>
      </c>
      <c r="H538" s="413" t="s">
        <v>248</v>
      </c>
      <c r="I538" s="413" t="s">
        <v>2353</v>
      </c>
      <c r="J538" s="416" t="s">
        <v>805</v>
      </c>
      <c r="K538" s="458">
        <v>14765</v>
      </c>
      <c r="L538" s="476">
        <v>404000</v>
      </c>
      <c r="M538" s="476"/>
    </row>
    <row r="539" spans="1:13" s="410" customFormat="1" ht="24" customHeight="1" outlineLevel="2" x14ac:dyDescent="0.25">
      <c r="A539" s="500" t="s">
        <v>46</v>
      </c>
      <c r="B539" s="474">
        <v>17</v>
      </c>
      <c r="C539" s="413" t="s">
        <v>461</v>
      </c>
      <c r="D539" s="475">
        <v>830500326</v>
      </c>
      <c r="E539" s="418" t="s">
        <v>525</v>
      </c>
      <c r="F539" s="418" t="s">
        <v>239</v>
      </c>
      <c r="G539" s="418" t="s">
        <v>588</v>
      </c>
      <c r="H539" s="413" t="s">
        <v>248</v>
      </c>
      <c r="I539" s="413" t="s">
        <v>2353</v>
      </c>
      <c r="J539" s="416" t="s">
        <v>806</v>
      </c>
      <c r="K539" s="458">
        <v>14935</v>
      </c>
      <c r="L539" s="476">
        <v>160000</v>
      </c>
      <c r="M539" s="476"/>
    </row>
    <row r="540" spans="1:13" s="410" customFormat="1" ht="24" customHeight="1" outlineLevel="2" x14ac:dyDescent="0.25">
      <c r="A540" s="500" t="s">
        <v>46</v>
      </c>
      <c r="B540" s="474">
        <v>17</v>
      </c>
      <c r="C540" s="413" t="s">
        <v>461</v>
      </c>
      <c r="D540" s="475">
        <v>830500326</v>
      </c>
      <c r="E540" s="418" t="s">
        <v>525</v>
      </c>
      <c r="F540" s="418" t="s">
        <v>239</v>
      </c>
      <c r="G540" s="418" t="s">
        <v>588</v>
      </c>
      <c r="H540" s="413" t="s">
        <v>248</v>
      </c>
      <c r="I540" s="413" t="s">
        <v>2353</v>
      </c>
      <c r="J540" s="416" t="s">
        <v>807</v>
      </c>
      <c r="K540" s="458">
        <v>15037</v>
      </c>
      <c r="L540" s="476">
        <v>3873675</v>
      </c>
      <c r="M540" s="476"/>
    </row>
    <row r="541" spans="1:13" s="410" customFormat="1" ht="24" customHeight="1" outlineLevel="2" x14ac:dyDescent="0.25">
      <c r="A541" s="500" t="s">
        <v>46</v>
      </c>
      <c r="B541" s="474">
        <v>17</v>
      </c>
      <c r="C541" s="413" t="s">
        <v>461</v>
      </c>
      <c r="D541" s="475">
        <v>830500326</v>
      </c>
      <c r="E541" s="418" t="s">
        <v>525</v>
      </c>
      <c r="F541" s="458" t="s">
        <v>239</v>
      </c>
      <c r="G541" s="507" t="s">
        <v>588</v>
      </c>
      <c r="H541" s="501" t="s">
        <v>248</v>
      </c>
      <c r="I541" s="413" t="s">
        <v>2353</v>
      </c>
      <c r="J541" s="416" t="s">
        <v>808</v>
      </c>
      <c r="K541" s="458">
        <v>15922</v>
      </c>
      <c r="L541" s="476">
        <v>207000</v>
      </c>
      <c r="M541" s="476"/>
    </row>
    <row r="542" spans="1:13" s="410" customFormat="1" ht="24" customHeight="1" outlineLevel="2" x14ac:dyDescent="0.25">
      <c r="A542" s="500" t="s">
        <v>46</v>
      </c>
      <c r="B542" s="474">
        <v>17</v>
      </c>
      <c r="C542" s="413" t="s">
        <v>461</v>
      </c>
      <c r="D542" s="475">
        <v>830500326</v>
      </c>
      <c r="E542" s="418" t="s">
        <v>525</v>
      </c>
      <c r="F542" s="418" t="s">
        <v>239</v>
      </c>
      <c r="G542" s="418" t="s">
        <v>588</v>
      </c>
      <c r="H542" s="413" t="s">
        <v>248</v>
      </c>
      <c r="I542" s="413" t="s">
        <v>2353</v>
      </c>
      <c r="J542" s="416" t="s">
        <v>809</v>
      </c>
      <c r="K542" s="458">
        <v>15923</v>
      </c>
      <c r="L542" s="476">
        <v>4443075</v>
      </c>
      <c r="M542" s="476"/>
    </row>
    <row r="543" spans="1:13" s="410" customFormat="1" ht="24" customHeight="1" outlineLevel="2" x14ac:dyDescent="0.25">
      <c r="A543" s="500" t="s">
        <v>46</v>
      </c>
      <c r="B543" s="474">
        <v>17</v>
      </c>
      <c r="C543" s="413" t="s">
        <v>461</v>
      </c>
      <c r="D543" s="475">
        <v>830500326</v>
      </c>
      <c r="E543" s="418" t="s">
        <v>525</v>
      </c>
      <c r="F543" s="418" t="s">
        <v>239</v>
      </c>
      <c r="G543" s="418" t="s">
        <v>588</v>
      </c>
      <c r="H543" s="413" t="s">
        <v>248</v>
      </c>
      <c r="I543" s="413" t="s">
        <v>2353</v>
      </c>
      <c r="J543" s="416" t="s">
        <v>810</v>
      </c>
      <c r="K543" s="458">
        <v>16300</v>
      </c>
      <c r="L543" s="476">
        <v>824000</v>
      </c>
      <c r="M543" s="476"/>
    </row>
    <row r="544" spans="1:13" s="410" customFormat="1" ht="24" customHeight="1" outlineLevel="2" x14ac:dyDescent="0.25">
      <c r="A544" s="500" t="s">
        <v>46</v>
      </c>
      <c r="B544" s="474">
        <v>17</v>
      </c>
      <c r="C544" s="501" t="s">
        <v>461</v>
      </c>
      <c r="D544" s="502">
        <v>830500326</v>
      </c>
      <c r="E544" s="503" t="s">
        <v>525</v>
      </c>
      <c r="F544" s="501" t="s">
        <v>239</v>
      </c>
      <c r="G544" s="501" t="s">
        <v>588</v>
      </c>
      <c r="H544" s="413" t="s">
        <v>248</v>
      </c>
      <c r="I544" s="413" t="s">
        <v>2353</v>
      </c>
      <c r="J544" s="416" t="s">
        <v>811</v>
      </c>
      <c r="K544" s="458">
        <v>16370</v>
      </c>
      <c r="L544" s="476">
        <v>8052525</v>
      </c>
      <c r="M544" s="476"/>
    </row>
    <row r="545" spans="1:13" s="410" customFormat="1" ht="24" customHeight="1" outlineLevel="2" x14ac:dyDescent="0.25">
      <c r="A545" s="500" t="s">
        <v>46</v>
      </c>
      <c r="B545" s="474">
        <v>17</v>
      </c>
      <c r="C545" s="501" t="s">
        <v>461</v>
      </c>
      <c r="D545" s="502">
        <v>830500326</v>
      </c>
      <c r="E545" s="503" t="s">
        <v>525</v>
      </c>
      <c r="F545" s="501" t="s">
        <v>239</v>
      </c>
      <c r="G545" s="501" t="s">
        <v>588</v>
      </c>
      <c r="H545" s="413" t="s">
        <v>248</v>
      </c>
      <c r="I545" s="413" t="s">
        <v>2353</v>
      </c>
      <c r="J545" s="416" t="s">
        <v>812</v>
      </c>
      <c r="K545" s="458">
        <v>16458</v>
      </c>
      <c r="L545" s="476">
        <v>220000</v>
      </c>
      <c r="M545" s="476"/>
    </row>
    <row r="546" spans="1:13" s="410" customFormat="1" ht="24" customHeight="1" outlineLevel="2" x14ac:dyDescent="0.25">
      <c r="A546" s="500" t="s">
        <v>46</v>
      </c>
      <c r="B546" s="474">
        <v>18</v>
      </c>
      <c r="C546" s="413" t="s">
        <v>461</v>
      </c>
      <c r="D546" s="475">
        <v>830500327</v>
      </c>
      <c r="E546" s="418" t="s">
        <v>525</v>
      </c>
      <c r="F546" s="458" t="s">
        <v>239</v>
      </c>
      <c r="G546" s="507" t="s">
        <v>588</v>
      </c>
      <c r="H546" s="501" t="s">
        <v>248</v>
      </c>
      <c r="I546" s="413" t="s">
        <v>2353</v>
      </c>
      <c r="J546" s="416" t="s">
        <v>813</v>
      </c>
      <c r="K546" s="458">
        <v>16682</v>
      </c>
      <c r="L546" s="476">
        <v>5624775</v>
      </c>
      <c r="M546" s="476"/>
    </row>
    <row r="547" spans="1:13" s="410" customFormat="1" ht="24" customHeight="1" outlineLevel="2" x14ac:dyDescent="0.25">
      <c r="A547" s="500" t="s">
        <v>46</v>
      </c>
      <c r="B547" s="474">
        <v>19</v>
      </c>
      <c r="C547" s="413" t="s">
        <v>461</v>
      </c>
      <c r="D547" s="475">
        <v>830500328</v>
      </c>
      <c r="E547" s="418" t="s">
        <v>525</v>
      </c>
      <c r="F547" s="418" t="s">
        <v>239</v>
      </c>
      <c r="G547" s="418" t="s">
        <v>588</v>
      </c>
      <c r="H547" s="413" t="s">
        <v>248</v>
      </c>
      <c r="I547" s="413" t="s">
        <v>2353</v>
      </c>
      <c r="J547" s="416" t="s">
        <v>814</v>
      </c>
      <c r="K547" s="458">
        <v>18832</v>
      </c>
      <c r="L547" s="476">
        <v>2439060</v>
      </c>
      <c r="M547" s="476"/>
    </row>
    <row r="548" spans="1:13" s="410" customFormat="1" ht="24" customHeight="1" outlineLevel="1" x14ac:dyDescent="0.25">
      <c r="A548" s="500"/>
      <c r="B548" s="512"/>
      <c r="C548" s="420" t="s">
        <v>2362</v>
      </c>
      <c r="D548" s="515"/>
      <c r="E548" s="425"/>
      <c r="F548" s="425"/>
      <c r="G548" s="425"/>
      <c r="H548" s="420"/>
      <c r="I548" s="420"/>
      <c r="J548" s="423"/>
      <c r="K548" s="462"/>
      <c r="L548" s="516">
        <f>SUBTOTAL(9,L530:L547)</f>
        <v>47049663.5</v>
      </c>
      <c r="M548" s="516">
        <f>SUBTOTAL(9,M530:M547)</f>
        <v>0</v>
      </c>
    </row>
    <row r="549" spans="1:13" s="410" customFormat="1" ht="24" customHeight="1" outlineLevel="2" x14ac:dyDescent="0.25">
      <c r="A549" s="500" t="s">
        <v>46</v>
      </c>
      <c r="B549" s="474">
        <v>20</v>
      </c>
      <c r="C549" s="413" t="s">
        <v>2458</v>
      </c>
      <c r="D549" s="475">
        <v>830505120</v>
      </c>
      <c r="E549" s="418" t="s">
        <v>2462</v>
      </c>
      <c r="F549" s="418" t="s">
        <v>239</v>
      </c>
      <c r="G549" s="418" t="s">
        <v>2460</v>
      </c>
      <c r="H549" s="413" t="s">
        <v>248</v>
      </c>
      <c r="I549" s="413" t="s">
        <v>2353</v>
      </c>
      <c r="J549" s="416" t="s">
        <v>2474</v>
      </c>
      <c r="K549" s="458">
        <v>5074</v>
      </c>
      <c r="L549" s="476">
        <v>3282016.58</v>
      </c>
      <c r="M549" s="476"/>
    </row>
    <row r="550" spans="1:13" s="410" customFormat="1" ht="24" customHeight="1" outlineLevel="2" x14ac:dyDescent="0.25">
      <c r="A550" s="500" t="s">
        <v>46</v>
      </c>
      <c r="B550" s="474">
        <v>20</v>
      </c>
      <c r="C550" s="413" t="s">
        <v>2458</v>
      </c>
      <c r="D550" s="475">
        <v>830505120</v>
      </c>
      <c r="E550" s="418" t="s">
        <v>2462</v>
      </c>
      <c r="F550" s="418" t="s">
        <v>239</v>
      </c>
      <c r="G550" s="418" t="s">
        <v>2460</v>
      </c>
      <c r="H550" s="413" t="s">
        <v>248</v>
      </c>
      <c r="I550" s="413" t="s">
        <v>2353</v>
      </c>
      <c r="J550" s="416" t="s">
        <v>2475</v>
      </c>
      <c r="K550" s="458">
        <v>5083</v>
      </c>
      <c r="L550" s="476">
        <v>3282016.58</v>
      </c>
      <c r="M550" s="476"/>
    </row>
    <row r="551" spans="1:13" s="410" customFormat="1" ht="24" customHeight="1" outlineLevel="1" x14ac:dyDescent="0.25">
      <c r="A551" s="500"/>
      <c r="B551" s="512"/>
      <c r="C551" s="420" t="s">
        <v>2553</v>
      </c>
      <c r="D551" s="515"/>
      <c r="E551" s="425"/>
      <c r="F551" s="425"/>
      <c r="G551" s="425"/>
      <c r="H551" s="420"/>
      <c r="I551" s="420"/>
      <c r="J551" s="423"/>
      <c r="K551" s="462"/>
      <c r="L551" s="516">
        <f>SUBTOTAL(9,L549:L550)</f>
        <v>6564033.1600000001</v>
      </c>
      <c r="M551" s="516">
        <f>SUBTOTAL(9,M549:M550)</f>
        <v>0</v>
      </c>
    </row>
    <row r="552" spans="1:13" s="410" customFormat="1" ht="24" customHeight="1" outlineLevel="2" x14ac:dyDescent="0.25">
      <c r="A552" s="500" t="s">
        <v>46</v>
      </c>
      <c r="B552" s="474">
        <v>21</v>
      </c>
      <c r="C552" s="413" t="s">
        <v>466</v>
      </c>
      <c r="D552" s="475">
        <v>901143774</v>
      </c>
      <c r="E552" s="418" t="s">
        <v>530</v>
      </c>
      <c r="F552" s="418" t="s">
        <v>108</v>
      </c>
      <c r="G552" s="418" t="s">
        <v>593</v>
      </c>
      <c r="H552" s="413" t="s">
        <v>248</v>
      </c>
      <c r="I552" s="413" t="s">
        <v>2353</v>
      </c>
      <c r="J552" s="416" t="s">
        <v>929</v>
      </c>
      <c r="K552" s="458">
        <v>3323</v>
      </c>
      <c r="L552" s="476">
        <v>3897293.3</v>
      </c>
      <c r="M552" s="476"/>
    </row>
    <row r="553" spans="1:13" s="410" customFormat="1" ht="24" customHeight="1" outlineLevel="2" x14ac:dyDescent="0.25">
      <c r="A553" s="500" t="s">
        <v>46</v>
      </c>
      <c r="B553" s="474">
        <v>21</v>
      </c>
      <c r="C553" s="413" t="s">
        <v>466</v>
      </c>
      <c r="D553" s="475">
        <v>901143774</v>
      </c>
      <c r="E553" s="418" t="s">
        <v>530</v>
      </c>
      <c r="F553" s="418" t="s">
        <v>108</v>
      </c>
      <c r="G553" s="418" t="s">
        <v>593</v>
      </c>
      <c r="H553" s="413" t="s">
        <v>248</v>
      </c>
      <c r="I553" s="413" t="s">
        <v>2353</v>
      </c>
      <c r="J553" s="416" t="s">
        <v>930</v>
      </c>
      <c r="K553" s="458">
        <v>3694</v>
      </c>
      <c r="L553" s="476">
        <v>6299461.1900000004</v>
      </c>
      <c r="M553" s="476"/>
    </row>
    <row r="554" spans="1:13" s="410" customFormat="1" ht="24" customHeight="1" outlineLevel="2" x14ac:dyDescent="0.25">
      <c r="A554" s="500" t="s">
        <v>46</v>
      </c>
      <c r="B554" s="474">
        <v>21</v>
      </c>
      <c r="C554" s="413" t="s">
        <v>466</v>
      </c>
      <c r="D554" s="475">
        <v>901143774</v>
      </c>
      <c r="E554" s="418" t="s">
        <v>530</v>
      </c>
      <c r="F554" s="418" t="s">
        <v>108</v>
      </c>
      <c r="G554" s="418" t="s">
        <v>593</v>
      </c>
      <c r="H554" s="413" t="s">
        <v>248</v>
      </c>
      <c r="I554" s="413" t="s">
        <v>2353</v>
      </c>
      <c r="J554" s="416" t="s">
        <v>931</v>
      </c>
      <c r="K554" s="458">
        <v>3696</v>
      </c>
      <c r="L554" s="476">
        <v>6295142.0899999999</v>
      </c>
      <c r="M554" s="476"/>
    </row>
    <row r="555" spans="1:13" s="410" customFormat="1" ht="24" customHeight="1" outlineLevel="2" x14ac:dyDescent="0.25">
      <c r="A555" s="500" t="s">
        <v>46</v>
      </c>
      <c r="B555" s="474">
        <v>21</v>
      </c>
      <c r="C555" s="413" t="s">
        <v>466</v>
      </c>
      <c r="D555" s="475">
        <v>901143774</v>
      </c>
      <c r="E555" s="418" t="s">
        <v>530</v>
      </c>
      <c r="F555" s="418" t="s">
        <v>108</v>
      </c>
      <c r="G555" s="418" t="s">
        <v>593</v>
      </c>
      <c r="H555" s="413" t="s">
        <v>248</v>
      </c>
      <c r="I555" s="413" t="s">
        <v>2353</v>
      </c>
      <c r="J555" s="416" t="s">
        <v>932</v>
      </c>
      <c r="K555" s="458">
        <v>3735</v>
      </c>
      <c r="L555" s="476">
        <v>5868084.29</v>
      </c>
      <c r="M555" s="476"/>
    </row>
    <row r="556" spans="1:13" s="410" customFormat="1" ht="24" customHeight="1" outlineLevel="2" x14ac:dyDescent="0.25">
      <c r="A556" s="500" t="s">
        <v>46</v>
      </c>
      <c r="B556" s="474">
        <v>21</v>
      </c>
      <c r="C556" s="413" t="s">
        <v>466</v>
      </c>
      <c r="D556" s="475">
        <v>901143774</v>
      </c>
      <c r="E556" s="418" t="s">
        <v>530</v>
      </c>
      <c r="F556" s="418" t="s">
        <v>108</v>
      </c>
      <c r="G556" s="418" t="s">
        <v>593</v>
      </c>
      <c r="H556" s="413" t="s">
        <v>248</v>
      </c>
      <c r="I556" s="413" t="s">
        <v>2353</v>
      </c>
      <c r="J556" s="416" t="s">
        <v>933</v>
      </c>
      <c r="K556" s="458">
        <v>3831</v>
      </c>
      <c r="L556" s="476">
        <v>4807468.58</v>
      </c>
      <c r="M556" s="476"/>
    </row>
    <row r="557" spans="1:13" s="410" customFormat="1" ht="24" customHeight="1" outlineLevel="2" x14ac:dyDescent="0.25">
      <c r="A557" s="500" t="s">
        <v>46</v>
      </c>
      <c r="B557" s="474">
        <v>21</v>
      </c>
      <c r="C557" s="413" t="s">
        <v>466</v>
      </c>
      <c r="D557" s="475">
        <v>901143774</v>
      </c>
      <c r="E557" s="418" t="s">
        <v>530</v>
      </c>
      <c r="F557" s="418" t="s">
        <v>108</v>
      </c>
      <c r="G557" s="418" t="s">
        <v>593</v>
      </c>
      <c r="H557" s="413" t="s">
        <v>248</v>
      </c>
      <c r="I557" s="413" t="s">
        <v>2353</v>
      </c>
      <c r="J557" s="416" t="s">
        <v>934</v>
      </c>
      <c r="K557" s="458">
        <v>3918</v>
      </c>
      <c r="L557" s="476">
        <v>6997413.1500000004</v>
      </c>
      <c r="M557" s="476"/>
    </row>
    <row r="558" spans="1:13" s="410" customFormat="1" ht="24" customHeight="1" outlineLevel="2" x14ac:dyDescent="0.25">
      <c r="A558" s="500" t="s">
        <v>46</v>
      </c>
      <c r="B558" s="474">
        <v>21</v>
      </c>
      <c r="C558" s="413" t="s">
        <v>466</v>
      </c>
      <c r="D558" s="475">
        <v>901143774</v>
      </c>
      <c r="E558" s="418" t="s">
        <v>530</v>
      </c>
      <c r="F558" s="418" t="s">
        <v>108</v>
      </c>
      <c r="G558" s="418" t="s">
        <v>593</v>
      </c>
      <c r="H558" s="413" t="s">
        <v>248</v>
      </c>
      <c r="I558" s="413" t="s">
        <v>2353</v>
      </c>
      <c r="J558" s="416" t="s">
        <v>935</v>
      </c>
      <c r="K558" s="458">
        <v>4905</v>
      </c>
      <c r="L558" s="476">
        <v>6665257.9500000002</v>
      </c>
      <c r="M558" s="476"/>
    </row>
    <row r="559" spans="1:13" s="410" customFormat="1" ht="24" customHeight="1" outlineLevel="1" x14ac:dyDescent="0.25">
      <c r="A559" s="500"/>
      <c r="B559" s="512"/>
      <c r="C559" s="420" t="s">
        <v>2363</v>
      </c>
      <c r="D559" s="515"/>
      <c r="E559" s="425"/>
      <c r="F559" s="425"/>
      <c r="G559" s="425"/>
      <c r="H559" s="420"/>
      <c r="I559" s="420"/>
      <c r="J559" s="423"/>
      <c r="K559" s="462"/>
      <c r="L559" s="516">
        <f>SUBTOTAL(9,L552:L558)</f>
        <v>40830120.550000004</v>
      </c>
      <c r="M559" s="516">
        <f>SUBTOTAL(9,M552:M558)</f>
        <v>0</v>
      </c>
    </row>
    <row r="560" spans="1:13" s="410" customFormat="1" ht="24" customHeight="1" outlineLevel="2" x14ac:dyDescent="0.25">
      <c r="A560" s="500" t="s">
        <v>46</v>
      </c>
      <c r="B560" s="474">
        <v>22</v>
      </c>
      <c r="C560" s="413" t="s">
        <v>467</v>
      </c>
      <c r="D560" s="475">
        <v>900294380</v>
      </c>
      <c r="E560" s="418" t="s">
        <v>531</v>
      </c>
      <c r="F560" s="418" t="s">
        <v>108</v>
      </c>
      <c r="G560" s="418" t="s">
        <v>594</v>
      </c>
      <c r="H560" s="413" t="s">
        <v>248</v>
      </c>
      <c r="I560" s="413" t="s">
        <v>2353</v>
      </c>
      <c r="J560" s="416" t="s">
        <v>936</v>
      </c>
      <c r="K560" s="458">
        <v>10733</v>
      </c>
      <c r="L560" s="476">
        <v>489340</v>
      </c>
      <c r="M560" s="476"/>
    </row>
    <row r="561" spans="1:13" s="410" customFormat="1" ht="24" customHeight="1" outlineLevel="2" x14ac:dyDescent="0.25">
      <c r="A561" s="500" t="s">
        <v>46</v>
      </c>
      <c r="B561" s="474">
        <v>22</v>
      </c>
      <c r="C561" s="413" t="s">
        <v>467</v>
      </c>
      <c r="D561" s="475">
        <v>900294380</v>
      </c>
      <c r="E561" s="418" t="s">
        <v>531</v>
      </c>
      <c r="F561" s="418" t="s">
        <v>108</v>
      </c>
      <c r="G561" s="418" t="s">
        <v>594</v>
      </c>
      <c r="H561" s="413" t="s">
        <v>248</v>
      </c>
      <c r="I561" s="413" t="s">
        <v>2353</v>
      </c>
      <c r="J561" s="416" t="s">
        <v>937</v>
      </c>
      <c r="K561" s="458">
        <v>10734</v>
      </c>
      <c r="L561" s="476">
        <v>1169100</v>
      </c>
      <c r="M561" s="476"/>
    </row>
    <row r="562" spans="1:13" s="410" customFormat="1" ht="24" customHeight="1" outlineLevel="2" x14ac:dyDescent="0.25">
      <c r="A562" s="500" t="s">
        <v>46</v>
      </c>
      <c r="B562" s="474">
        <v>22</v>
      </c>
      <c r="C562" s="413" t="s">
        <v>467</v>
      </c>
      <c r="D562" s="475">
        <v>900294380</v>
      </c>
      <c r="E562" s="418" t="s">
        <v>531</v>
      </c>
      <c r="F562" s="418" t="s">
        <v>108</v>
      </c>
      <c r="G562" s="418" t="s">
        <v>594</v>
      </c>
      <c r="H562" s="413" t="s">
        <v>248</v>
      </c>
      <c r="I562" s="413" t="s">
        <v>2353</v>
      </c>
      <c r="J562" s="416" t="s">
        <v>938</v>
      </c>
      <c r="K562" s="458">
        <v>10735</v>
      </c>
      <c r="L562" s="476">
        <v>1795410</v>
      </c>
      <c r="M562" s="476"/>
    </row>
    <row r="563" spans="1:13" s="410" customFormat="1" ht="24" customHeight="1" outlineLevel="2" x14ac:dyDescent="0.25">
      <c r="A563" s="500" t="s">
        <v>46</v>
      </c>
      <c r="B563" s="474">
        <v>22</v>
      </c>
      <c r="C563" s="413" t="s">
        <v>467</v>
      </c>
      <c r="D563" s="475">
        <v>900294380</v>
      </c>
      <c r="E563" s="418" t="s">
        <v>531</v>
      </c>
      <c r="F563" s="418" t="s">
        <v>108</v>
      </c>
      <c r="G563" s="418" t="s">
        <v>594</v>
      </c>
      <c r="H563" s="413" t="s">
        <v>248</v>
      </c>
      <c r="I563" s="413" t="s">
        <v>2353</v>
      </c>
      <c r="J563" s="416" t="s">
        <v>939</v>
      </c>
      <c r="K563" s="458">
        <v>10797</v>
      </c>
      <c r="L563" s="476">
        <v>1169100</v>
      </c>
      <c r="M563" s="476"/>
    </row>
    <row r="564" spans="1:13" s="410" customFormat="1" ht="24" customHeight="1" outlineLevel="2" x14ac:dyDescent="0.25">
      <c r="A564" s="500" t="s">
        <v>46</v>
      </c>
      <c r="B564" s="474">
        <v>22</v>
      </c>
      <c r="C564" s="413" t="s">
        <v>467</v>
      </c>
      <c r="D564" s="475">
        <v>900294380</v>
      </c>
      <c r="E564" s="418" t="s">
        <v>531</v>
      </c>
      <c r="F564" s="418" t="s">
        <v>108</v>
      </c>
      <c r="G564" s="418" t="s">
        <v>594</v>
      </c>
      <c r="H564" s="413" t="s">
        <v>248</v>
      </c>
      <c r="I564" s="413" t="s">
        <v>2353</v>
      </c>
      <c r="J564" s="416" t="s">
        <v>940</v>
      </c>
      <c r="K564" s="458">
        <v>10852</v>
      </c>
      <c r="L564" s="476">
        <v>18000</v>
      </c>
      <c r="M564" s="476"/>
    </row>
    <row r="565" spans="1:13" s="410" customFormat="1" ht="24" customHeight="1" outlineLevel="2" x14ac:dyDescent="0.25">
      <c r="A565" s="500" t="s">
        <v>46</v>
      </c>
      <c r="B565" s="474">
        <v>22</v>
      </c>
      <c r="C565" s="413" t="s">
        <v>467</v>
      </c>
      <c r="D565" s="475">
        <v>900294380</v>
      </c>
      <c r="E565" s="418" t="s">
        <v>531</v>
      </c>
      <c r="F565" s="418" t="s">
        <v>108</v>
      </c>
      <c r="G565" s="418" t="s">
        <v>594</v>
      </c>
      <c r="H565" s="413" t="s">
        <v>248</v>
      </c>
      <c r="I565" s="413" t="s">
        <v>2353</v>
      </c>
      <c r="J565" s="416" t="s">
        <v>941</v>
      </c>
      <c r="K565" s="458">
        <v>11054</v>
      </c>
      <c r="L565" s="476">
        <v>156375</v>
      </c>
      <c r="M565" s="476"/>
    </row>
    <row r="566" spans="1:13" s="410" customFormat="1" ht="24" customHeight="1" outlineLevel="2" x14ac:dyDescent="0.25">
      <c r="A566" s="500" t="s">
        <v>46</v>
      </c>
      <c r="B566" s="474">
        <v>22</v>
      </c>
      <c r="C566" s="413" t="s">
        <v>467</v>
      </c>
      <c r="D566" s="475">
        <v>900294380</v>
      </c>
      <c r="E566" s="418" t="s">
        <v>531</v>
      </c>
      <c r="F566" s="418" t="s">
        <v>108</v>
      </c>
      <c r="G566" s="418" t="s">
        <v>594</v>
      </c>
      <c r="H566" s="413" t="s">
        <v>248</v>
      </c>
      <c r="I566" s="413" t="s">
        <v>2353</v>
      </c>
      <c r="J566" s="416" t="s">
        <v>942</v>
      </c>
      <c r="K566" s="458">
        <v>11075</v>
      </c>
      <c r="L566" s="476">
        <v>3531600</v>
      </c>
      <c r="M566" s="476"/>
    </row>
    <row r="567" spans="1:13" s="410" customFormat="1" ht="24" customHeight="1" outlineLevel="2" x14ac:dyDescent="0.25">
      <c r="A567" s="500" t="s">
        <v>46</v>
      </c>
      <c r="B567" s="474">
        <v>22</v>
      </c>
      <c r="C567" s="413" t="s">
        <v>467</v>
      </c>
      <c r="D567" s="475">
        <v>900294380</v>
      </c>
      <c r="E567" s="418" t="s">
        <v>531</v>
      </c>
      <c r="F567" s="418" t="s">
        <v>108</v>
      </c>
      <c r="G567" s="418" t="s">
        <v>594</v>
      </c>
      <c r="H567" s="413" t="s">
        <v>248</v>
      </c>
      <c r="I567" s="413" t="s">
        <v>2353</v>
      </c>
      <c r="J567" s="416" t="s">
        <v>943</v>
      </c>
      <c r="K567" s="458">
        <v>11122</v>
      </c>
      <c r="L567" s="476">
        <v>2376900</v>
      </c>
      <c r="M567" s="476"/>
    </row>
    <row r="568" spans="1:13" s="410" customFormat="1" ht="24" customHeight="1" outlineLevel="1" x14ac:dyDescent="0.25">
      <c r="A568" s="500"/>
      <c r="B568" s="512"/>
      <c r="C568" s="420" t="s">
        <v>2364</v>
      </c>
      <c r="D568" s="515"/>
      <c r="E568" s="425"/>
      <c r="F568" s="425"/>
      <c r="G568" s="425"/>
      <c r="H568" s="420"/>
      <c r="I568" s="420"/>
      <c r="J568" s="423"/>
      <c r="K568" s="462"/>
      <c r="L568" s="516">
        <f>SUBTOTAL(9,L560:L567)</f>
        <v>10705825</v>
      </c>
      <c r="M568" s="516">
        <f>SUBTOTAL(9,M560:M567)</f>
        <v>0</v>
      </c>
    </row>
    <row r="569" spans="1:13" s="410" customFormat="1" ht="24" customHeight="1" outlineLevel="2" x14ac:dyDescent="0.25">
      <c r="A569" s="500" t="s">
        <v>46</v>
      </c>
      <c r="B569" s="474">
        <v>23</v>
      </c>
      <c r="C569" s="413" t="s">
        <v>468</v>
      </c>
      <c r="D569" s="475">
        <v>804010334</v>
      </c>
      <c r="E569" s="418" t="s">
        <v>532</v>
      </c>
      <c r="F569" s="418" t="s">
        <v>633</v>
      </c>
      <c r="G569" s="418" t="s">
        <v>595</v>
      </c>
      <c r="H569" s="413" t="s">
        <v>248</v>
      </c>
      <c r="I569" s="413" t="s">
        <v>2353</v>
      </c>
      <c r="J569" s="416" t="s">
        <v>944</v>
      </c>
      <c r="K569" s="458">
        <v>19631</v>
      </c>
      <c r="L569" s="476">
        <v>2767273.5</v>
      </c>
      <c r="M569" s="476"/>
    </row>
    <row r="570" spans="1:13" s="410" customFormat="1" ht="24" customHeight="1" outlineLevel="1" x14ac:dyDescent="0.25">
      <c r="A570" s="500"/>
      <c r="B570" s="512"/>
      <c r="C570" s="420" t="s">
        <v>2365</v>
      </c>
      <c r="D570" s="515"/>
      <c r="E570" s="425"/>
      <c r="F570" s="425"/>
      <c r="G570" s="425"/>
      <c r="H570" s="420"/>
      <c r="I570" s="420"/>
      <c r="J570" s="423"/>
      <c r="K570" s="462"/>
      <c r="L570" s="516">
        <f>SUBTOTAL(9,L569:L569)</f>
        <v>2767273.5</v>
      </c>
      <c r="M570" s="516">
        <f>SUBTOTAL(9,M569:M569)</f>
        <v>0</v>
      </c>
    </row>
    <row r="571" spans="1:13" s="410" customFormat="1" ht="24" customHeight="1" outlineLevel="2" x14ac:dyDescent="0.25">
      <c r="A571" s="500" t="s">
        <v>46</v>
      </c>
      <c r="B571" s="474">
        <v>24</v>
      </c>
      <c r="C571" s="413" t="s">
        <v>469</v>
      </c>
      <c r="D571" s="475">
        <v>900838110</v>
      </c>
      <c r="E571" s="418" t="s">
        <v>533</v>
      </c>
      <c r="F571" s="418" t="s">
        <v>108</v>
      </c>
      <c r="G571" s="418" t="s">
        <v>596</v>
      </c>
      <c r="H571" s="413" t="s">
        <v>248</v>
      </c>
      <c r="I571" s="413" t="s">
        <v>2353</v>
      </c>
      <c r="J571" s="416" t="s">
        <v>945</v>
      </c>
      <c r="K571" s="458">
        <v>1695</v>
      </c>
      <c r="L571" s="476">
        <v>1459750</v>
      </c>
      <c r="M571" s="476"/>
    </row>
    <row r="572" spans="1:13" s="410" customFormat="1" ht="24" customHeight="1" outlineLevel="2" x14ac:dyDescent="0.25">
      <c r="A572" s="500" t="s">
        <v>46</v>
      </c>
      <c r="B572" s="474">
        <v>24</v>
      </c>
      <c r="C572" s="413" t="s">
        <v>469</v>
      </c>
      <c r="D572" s="475">
        <v>900838110</v>
      </c>
      <c r="E572" s="418" t="s">
        <v>533</v>
      </c>
      <c r="F572" s="418" t="s">
        <v>108</v>
      </c>
      <c r="G572" s="418" t="s">
        <v>596</v>
      </c>
      <c r="H572" s="413" t="s">
        <v>248</v>
      </c>
      <c r="I572" s="413" t="s">
        <v>2353</v>
      </c>
      <c r="J572" s="416" t="s">
        <v>946</v>
      </c>
      <c r="K572" s="458">
        <v>2291</v>
      </c>
      <c r="L572" s="476">
        <v>1901250</v>
      </c>
      <c r="M572" s="476"/>
    </row>
    <row r="573" spans="1:13" s="410" customFormat="1" ht="24" customHeight="1" outlineLevel="2" x14ac:dyDescent="0.25">
      <c r="A573" s="500" t="s">
        <v>46</v>
      </c>
      <c r="B573" s="474">
        <v>24</v>
      </c>
      <c r="C573" s="413" t="s">
        <v>469</v>
      </c>
      <c r="D573" s="475">
        <v>900838110</v>
      </c>
      <c r="E573" s="418" t="s">
        <v>533</v>
      </c>
      <c r="F573" s="418" t="s">
        <v>108</v>
      </c>
      <c r="G573" s="418" t="s">
        <v>596</v>
      </c>
      <c r="H573" s="413" t="s">
        <v>248</v>
      </c>
      <c r="I573" s="413" t="s">
        <v>2353</v>
      </c>
      <c r="J573" s="416" t="s">
        <v>947</v>
      </c>
      <c r="K573" s="458">
        <v>2354</v>
      </c>
      <c r="L573" s="476">
        <v>3217500</v>
      </c>
      <c r="M573" s="476"/>
    </row>
    <row r="574" spans="1:13" s="410" customFormat="1" ht="24" customHeight="1" outlineLevel="1" x14ac:dyDescent="0.25">
      <c r="A574" s="500"/>
      <c r="B574" s="512"/>
      <c r="C574" s="420" t="s">
        <v>2366</v>
      </c>
      <c r="D574" s="515"/>
      <c r="E574" s="425"/>
      <c r="F574" s="425"/>
      <c r="G574" s="425"/>
      <c r="H574" s="420"/>
      <c r="I574" s="420"/>
      <c r="J574" s="423"/>
      <c r="K574" s="462"/>
      <c r="L574" s="516">
        <f>SUBTOTAL(9,L571:L573)</f>
        <v>6578500</v>
      </c>
      <c r="M574" s="516">
        <f>SUBTOTAL(9,M571:M573)</f>
        <v>0</v>
      </c>
    </row>
    <row r="575" spans="1:13" s="410" customFormat="1" ht="24" customHeight="1" outlineLevel="2" x14ac:dyDescent="0.25">
      <c r="A575" s="500" t="s">
        <v>46</v>
      </c>
      <c r="B575" s="474">
        <v>25</v>
      </c>
      <c r="C575" s="413" t="s">
        <v>470</v>
      </c>
      <c r="D575" s="475">
        <v>830091676</v>
      </c>
      <c r="E575" s="418" t="s">
        <v>534</v>
      </c>
      <c r="F575" s="458" t="s">
        <v>108</v>
      </c>
      <c r="G575" s="507" t="s">
        <v>597</v>
      </c>
      <c r="H575" s="501" t="s">
        <v>248</v>
      </c>
      <c r="I575" s="413" t="s">
        <v>2353</v>
      </c>
      <c r="J575" s="416" t="s">
        <v>948</v>
      </c>
      <c r="K575" s="458">
        <v>93093</v>
      </c>
      <c r="L575" s="476">
        <v>706060</v>
      </c>
      <c r="M575" s="476"/>
    </row>
    <row r="576" spans="1:13" s="410" customFormat="1" ht="24" customHeight="1" outlineLevel="2" x14ac:dyDescent="0.25">
      <c r="A576" s="500" t="s">
        <v>46</v>
      </c>
      <c r="B576" s="474">
        <v>25</v>
      </c>
      <c r="C576" s="413" t="s">
        <v>470</v>
      </c>
      <c r="D576" s="475">
        <v>830091676</v>
      </c>
      <c r="E576" s="418" t="s">
        <v>534</v>
      </c>
      <c r="F576" s="418" t="s">
        <v>108</v>
      </c>
      <c r="G576" s="418" t="s">
        <v>597</v>
      </c>
      <c r="H576" s="413" t="s">
        <v>248</v>
      </c>
      <c r="I576" s="413" t="s">
        <v>2353</v>
      </c>
      <c r="J576" s="416" t="s">
        <v>949</v>
      </c>
      <c r="K576" s="458">
        <v>93451</v>
      </c>
      <c r="L576" s="476">
        <v>3040557</v>
      </c>
      <c r="M576" s="476"/>
    </row>
    <row r="577" spans="1:13" s="410" customFormat="1" ht="24" customHeight="1" outlineLevel="2" x14ac:dyDescent="0.25">
      <c r="A577" s="500" t="s">
        <v>46</v>
      </c>
      <c r="B577" s="474">
        <v>25</v>
      </c>
      <c r="C577" s="413" t="s">
        <v>470</v>
      </c>
      <c r="D577" s="475">
        <v>830091676</v>
      </c>
      <c r="E577" s="418" t="s">
        <v>534</v>
      </c>
      <c r="F577" s="418" t="s">
        <v>108</v>
      </c>
      <c r="G577" s="418" t="s">
        <v>597</v>
      </c>
      <c r="H577" s="413" t="s">
        <v>248</v>
      </c>
      <c r="I577" s="413" t="s">
        <v>2353</v>
      </c>
      <c r="J577" s="416" t="s">
        <v>950</v>
      </c>
      <c r="K577" s="458">
        <v>95057</v>
      </c>
      <c r="L577" s="476">
        <v>3585884</v>
      </c>
      <c r="M577" s="476"/>
    </row>
    <row r="578" spans="1:13" s="410" customFormat="1" ht="24" customHeight="1" outlineLevel="2" x14ac:dyDescent="0.25">
      <c r="A578" s="500" t="s">
        <v>46</v>
      </c>
      <c r="B578" s="474">
        <v>25</v>
      </c>
      <c r="C578" s="413" t="s">
        <v>470</v>
      </c>
      <c r="D578" s="475">
        <v>830091676</v>
      </c>
      <c r="E578" s="418" t="s">
        <v>534</v>
      </c>
      <c r="F578" s="418" t="s">
        <v>108</v>
      </c>
      <c r="G578" s="418" t="s">
        <v>597</v>
      </c>
      <c r="H578" s="413" t="s">
        <v>248</v>
      </c>
      <c r="I578" s="413" t="s">
        <v>2353</v>
      </c>
      <c r="J578" s="416" t="s">
        <v>931</v>
      </c>
      <c r="K578" s="458">
        <v>95388</v>
      </c>
      <c r="L578" s="476">
        <v>3585884</v>
      </c>
      <c r="M578" s="476"/>
    </row>
    <row r="579" spans="1:13" s="410" customFormat="1" ht="24" customHeight="1" outlineLevel="2" x14ac:dyDescent="0.25">
      <c r="A579" s="500" t="s">
        <v>46</v>
      </c>
      <c r="B579" s="474">
        <v>25</v>
      </c>
      <c r="C579" s="413" t="s">
        <v>470</v>
      </c>
      <c r="D579" s="475">
        <v>830091676</v>
      </c>
      <c r="E579" s="418" t="s">
        <v>534</v>
      </c>
      <c r="F579" s="418" t="s">
        <v>108</v>
      </c>
      <c r="G579" s="418" t="s">
        <v>597</v>
      </c>
      <c r="H579" s="413" t="s">
        <v>248</v>
      </c>
      <c r="I579" s="413" t="s">
        <v>2353</v>
      </c>
      <c r="J579" s="416" t="s">
        <v>932</v>
      </c>
      <c r="K579" s="458">
        <v>97413</v>
      </c>
      <c r="L579" s="476">
        <v>3405424</v>
      </c>
      <c r="M579" s="476"/>
    </row>
    <row r="580" spans="1:13" s="410" customFormat="1" ht="24" customHeight="1" outlineLevel="2" x14ac:dyDescent="0.25">
      <c r="A580" s="500" t="s">
        <v>46</v>
      </c>
      <c r="B580" s="474">
        <v>25</v>
      </c>
      <c r="C580" s="413" t="s">
        <v>470</v>
      </c>
      <c r="D580" s="475">
        <v>830091676</v>
      </c>
      <c r="E580" s="418" t="s">
        <v>534</v>
      </c>
      <c r="F580" s="418" t="s">
        <v>108</v>
      </c>
      <c r="G580" s="418" t="s">
        <v>597</v>
      </c>
      <c r="H580" s="413" t="s">
        <v>248</v>
      </c>
      <c r="I580" s="413" t="s">
        <v>2353</v>
      </c>
      <c r="J580" s="416" t="s">
        <v>933</v>
      </c>
      <c r="K580" s="458">
        <v>97463</v>
      </c>
      <c r="L580" s="476">
        <v>3675638</v>
      </c>
      <c r="M580" s="476"/>
    </row>
    <row r="581" spans="1:13" s="410" customFormat="1" ht="24" customHeight="1" outlineLevel="2" x14ac:dyDescent="0.25">
      <c r="A581" s="500" t="s">
        <v>46</v>
      </c>
      <c r="B581" s="474">
        <v>25</v>
      </c>
      <c r="C581" s="413" t="s">
        <v>470</v>
      </c>
      <c r="D581" s="475">
        <v>830091676</v>
      </c>
      <c r="E581" s="418" t="s">
        <v>534</v>
      </c>
      <c r="F581" s="418" t="s">
        <v>108</v>
      </c>
      <c r="G581" s="418" t="s">
        <v>597</v>
      </c>
      <c r="H581" s="413" t="s">
        <v>248</v>
      </c>
      <c r="I581" s="413" t="s">
        <v>2353</v>
      </c>
      <c r="J581" s="416" t="s">
        <v>934</v>
      </c>
      <c r="K581" s="458">
        <v>98998</v>
      </c>
      <c r="L581" s="476">
        <v>7875181</v>
      </c>
      <c r="M581" s="476"/>
    </row>
    <row r="582" spans="1:13" s="410" customFormat="1" ht="24" customHeight="1" outlineLevel="1" x14ac:dyDescent="0.25">
      <c r="A582" s="500"/>
      <c r="B582" s="512"/>
      <c r="C582" s="420" t="s">
        <v>2367</v>
      </c>
      <c r="D582" s="515"/>
      <c r="E582" s="425"/>
      <c r="F582" s="425"/>
      <c r="G582" s="425"/>
      <c r="H582" s="420"/>
      <c r="I582" s="420"/>
      <c r="J582" s="423"/>
      <c r="K582" s="462"/>
      <c r="L582" s="516">
        <f>SUBTOTAL(9,L575:L581)</f>
        <v>25874628</v>
      </c>
      <c r="M582" s="516">
        <f>SUBTOTAL(9,M575:M581)</f>
        <v>0</v>
      </c>
    </row>
    <row r="583" spans="1:13" s="410" customFormat="1" ht="24" customHeight="1" outlineLevel="2" x14ac:dyDescent="0.25">
      <c r="A583" s="500" t="s">
        <v>46</v>
      </c>
      <c r="B583" s="474">
        <v>26</v>
      </c>
      <c r="C583" s="413" t="s">
        <v>2459</v>
      </c>
      <c r="D583" s="475">
        <v>901094337</v>
      </c>
      <c r="E583" s="418" t="s">
        <v>2463</v>
      </c>
      <c r="F583" s="418" t="s">
        <v>2464</v>
      </c>
      <c r="G583" s="418" t="s">
        <v>2461</v>
      </c>
      <c r="H583" s="413" t="s">
        <v>248</v>
      </c>
      <c r="I583" s="413" t="s">
        <v>2353</v>
      </c>
      <c r="J583" s="416" t="s">
        <v>2476</v>
      </c>
      <c r="K583" s="458">
        <v>1142</v>
      </c>
      <c r="L583" s="476">
        <v>5494125</v>
      </c>
      <c r="M583" s="476"/>
    </row>
    <row r="584" spans="1:13" s="410" customFormat="1" ht="24" customHeight="1" outlineLevel="1" x14ac:dyDescent="0.25">
      <c r="A584" s="500"/>
      <c r="B584" s="512"/>
      <c r="C584" s="420" t="s">
        <v>2554</v>
      </c>
      <c r="D584" s="515"/>
      <c r="E584" s="425"/>
      <c r="F584" s="425"/>
      <c r="G584" s="425"/>
      <c r="H584" s="420"/>
      <c r="I584" s="420"/>
      <c r="J584" s="423"/>
      <c r="K584" s="462"/>
      <c r="L584" s="516">
        <f>SUBTOTAL(9,L583:L583)</f>
        <v>5494125</v>
      </c>
      <c r="M584" s="516">
        <f>SUBTOTAL(9,M583:M583)</f>
        <v>0</v>
      </c>
    </row>
    <row r="585" spans="1:13" s="410" customFormat="1" ht="24" customHeight="1" outlineLevel="2" x14ac:dyDescent="0.25">
      <c r="A585" s="500" t="s">
        <v>46</v>
      </c>
      <c r="B585" s="474">
        <v>27</v>
      </c>
      <c r="C585" s="413" t="s">
        <v>472</v>
      </c>
      <c r="D585" s="475">
        <v>800174043</v>
      </c>
      <c r="E585" s="418" t="s">
        <v>536</v>
      </c>
      <c r="F585" s="418" t="s">
        <v>108</v>
      </c>
      <c r="G585" s="418" t="s">
        <v>599</v>
      </c>
      <c r="H585" s="413" t="s">
        <v>248</v>
      </c>
      <c r="I585" s="413" t="s">
        <v>2353</v>
      </c>
      <c r="J585" s="416" t="s">
        <v>962</v>
      </c>
      <c r="K585" s="458">
        <v>566956</v>
      </c>
      <c r="L585" s="476">
        <v>12095751</v>
      </c>
      <c r="M585" s="476"/>
    </row>
    <row r="586" spans="1:13" s="410" customFormat="1" ht="24" customHeight="1" outlineLevel="2" x14ac:dyDescent="0.25">
      <c r="A586" s="500" t="s">
        <v>46</v>
      </c>
      <c r="B586" s="474">
        <v>27</v>
      </c>
      <c r="C586" s="413" t="s">
        <v>472</v>
      </c>
      <c r="D586" s="475">
        <v>800174043</v>
      </c>
      <c r="E586" s="418" t="s">
        <v>536</v>
      </c>
      <c r="F586" s="418" t="s">
        <v>108</v>
      </c>
      <c r="G586" s="418" t="s">
        <v>599</v>
      </c>
      <c r="H586" s="413" t="s">
        <v>248</v>
      </c>
      <c r="I586" s="413" t="s">
        <v>2353</v>
      </c>
      <c r="J586" s="416" t="s">
        <v>963</v>
      </c>
      <c r="K586" s="458">
        <v>567042</v>
      </c>
      <c r="L586" s="476">
        <v>4787250</v>
      </c>
      <c r="M586" s="476"/>
    </row>
    <row r="587" spans="1:13" s="410" customFormat="1" ht="24" customHeight="1" outlineLevel="2" x14ac:dyDescent="0.25">
      <c r="A587" s="500" t="s">
        <v>46</v>
      </c>
      <c r="B587" s="474">
        <v>27</v>
      </c>
      <c r="C587" s="413" t="s">
        <v>472</v>
      </c>
      <c r="D587" s="475">
        <v>800174043</v>
      </c>
      <c r="E587" s="418" t="s">
        <v>536</v>
      </c>
      <c r="F587" s="418" t="s">
        <v>108</v>
      </c>
      <c r="G587" s="418" t="s">
        <v>599</v>
      </c>
      <c r="H587" s="413" t="s">
        <v>248</v>
      </c>
      <c r="I587" s="413" t="s">
        <v>2353</v>
      </c>
      <c r="J587" s="416" t="s">
        <v>964</v>
      </c>
      <c r="K587" s="458">
        <v>567048</v>
      </c>
      <c r="L587" s="476">
        <v>946000</v>
      </c>
      <c r="M587" s="476"/>
    </row>
    <row r="588" spans="1:13" s="410" customFormat="1" ht="24" customHeight="1" outlineLevel="2" x14ac:dyDescent="0.25">
      <c r="A588" s="500" t="s">
        <v>46</v>
      </c>
      <c r="B588" s="474">
        <v>27</v>
      </c>
      <c r="C588" s="413" t="s">
        <v>472</v>
      </c>
      <c r="D588" s="475">
        <v>800174043</v>
      </c>
      <c r="E588" s="418" t="s">
        <v>536</v>
      </c>
      <c r="F588" s="418" t="s">
        <v>108</v>
      </c>
      <c r="G588" s="418" t="s">
        <v>599</v>
      </c>
      <c r="H588" s="413" t="s">
        <v>248</v>
      </c>
      <c r="I588" s="413" t="s">
        <v>2353</v>
      </c>
      <c r="J588" s="416" t="s">
        <v>965</v>
      </c>
      <c r="K588" s="458">
        <v>567280</v>
      </c>
      <c r="L588" s="476">
        <v>28000</v>
      </c>
      <c r="M588" s="476"/>
    </row>
    <row r="589" spans="1:13" s="410" customFormat="1" ht="24" customHeight="1" outlineLevel="2" x14ac:dyDescent="0.25">
      <c r="A589" s="500" t="s">
        <v>46</v>
      </c>
      <c r="B589" s="474">
        <v>27</v>
      </c>
      <c r="C589" s="413" t="s">
        <v>472</v>
      </c>
      <c r="D589" s="475">
        <v>800174043</v>
      </c>
      <c r="E589" s="418" t="s">
        <v>536</v>
      </c>
      <c r="F589" s="418" t="s">
        <v>108</v>
      </c>
      <c r="G589" s="418" t="s">
        <v>599</v>
      </c>
      <c r="H589" s="413" t="s">
        <v>248</v>
      </c>
      <c r="I589" s="413" t="s">
        <v>2353</v>
      </c>
      <c r="J589" s="416" t="s">
        <v>966</v>
      </c>
      <c r="K589" s="458">
        <v>567595</v>
      </c>
      <c r="L589" s="476">
        <v>1669200</v>
      </c>
      <c r="M589" s="476"/>
    </row>
    <row r="590" spans="1:13" s="410" customFormat="1" ht="24" customHeight="1" outlineLevel="2" x14ac:dyDescent="0.25">
      <c r="A590" s="500" t="s">
        <v>46</v>
      </c>
      <c r="B590" s="474">
        <v>27</v>
      </c>
      <c r="C590" s="413" t="s">
        <v>472</v>
      </c>
      <c r="D590" s="475">
        <v>800174043</v>
      </c>
      <c r="E590" s="418" t="s">
        <v>536</v>
      </c>
      <c r="F590" s="418" t="s">
        <v>108</v>
      </c>
      <c r="G590" s="418" t="s">
        <v>599</v>
      </c>
      <c r="H590" s="413" t="s">
        <v>248</v>
      </c>
      <c r="I590" s="413" t="s">
        <v>2353</v>
      </c>
      <c r="J590" s="416" t="s">
        <v>967</v>
      </c>
      <c r="K590" s="458">
        <v>567606</v>
      </c>
      <c r="L590" s="476">
        <v>984750</v>
      </c>
      <c r="M590" s="476"/>
    </row>
    <row r="591" spans="1:13" s="410" customFormat="1" ht="24" customHeight="1" outlineLevel="2" x14ac:dyDescent="0.25">
      <c r="A591" s="500" t="s">
        <v>46</v>
      </c>
      <c r="B591" s="474">
        <v>27</v>
      </c>
      <c r="C591" s="413" t="s">
        <v>472</v>
      </c>
      <c r="D591" s="475">
        <v>800174043</v>
      </c>
      <c r="E591" s="418" t="s">
        <v>536</v>
      </c>
      <c r="F591" s="418" t="s">
        <v>108</v>
      </c>
      <c r="G591" s="418" t="s">
        <v>599</v>
      </c>
      <c r="H591" s="413" t="s">
        <v>248</v>
      </c>
      <c r="I591" s="413" t="s">
        <v>2353</v>
      </c>
      <c r="J591" s="416" t="s">
        <v>968</v>
      </c>
      <c r="K591" s="458">
        <v>567607</v>
      </c>
      <c r="L591" s="476">
        <v>1151475</v>
      </c>
      <c r="M591" s="476"/>
    </row>
    <row r="592" spans="1:13" s="410" customFormat="1" ht="24" customHeight="1" outlineLevel="2" x14ac:dyDescent="0.25">
      <c r="A592" s="500" t="s">
        <v>46</v>
      </c>
      <c r="B592" s="474">
        <v>27</v>
      </c>
      <c r="C592" s="413" t="s">
        <v>472</v>
      </c>
      <c r="D592" s="475">
        <v>800174043</v>
      </c>
      <c r="E592" s="418" t="s">
        <v>536</v>
      </c>
      <c r="F592" s="418" t="s">
        <v>108</v>
      </c>
      <c r="G592" s="418" t="s">
        <v>599</v>
      </c>
      <c r="H592" s="413" t="s">
        <v>248</v>
      </c>
      <c r="I592" s="413" t="s">
        <v>2353</v>
      </c>
      <c r="J592" s="416" t="s">
        <v>969</v>
      </c>
      <c r="K592" s="458">
        <v>567608</v>
      </c>
      <c r="L592" s="476">
        <v>1251900</v>
      </c>
      <c r="M592" s="476"/>
    </row>
    <row r="593" spans="1:13" s="410" customFormat="1" ht="24" customHeight="1" outlineLevel="2" x14ac:dyDescent="0.25">
      <c r="A593" s="500" t="s">
        <v>46</v>
      </c>
      <c r="B593" s="474">
        <v>27</v>
      </c>
      <c r="C593" s="413" t="s">
        <v>472</v>
      </c>
      <c r="D593" s="475">
        <v>800174043</v>
      </c>
      <c r="E593" s="418" t="s">
        <v>536</v>
      </c>
      <c r="F593" s="418" t="s">
        <v>108</v>
      </c>
      <c r="G593" s="418" t="s">
        <v>599</v>
      </c>
      <c r="H593" s="413" t="s">
        <v>248</v>
      </c>
      <c r="I593" s="413" t="s">
        <v>2353</v>
      </c>
      <c r="J593" s="416" t="s">
        <v>970</v>
      </c>
      <c r="K593" s="458">
        <v>567959</v>
      </c>
      <c r="L593" s="476">
        <v>4630275</v>
      </c>
      <c r="M593" s="476"/>
    </row>
    <row r="594" spans="1:13" s="410" customFormat="1" ht="24" customHeight="1" outlineLevel="2" x14ac:dyDescent="0.25">
      <c r="A594" s="500" t="s">
        <v>46</v>
      </c>
      <c r="B594" s="474">
        <v>27</v>
      </c>
      <c r="C594" s="413" t="s">
        <v>472</v>
      </c>
      <c r="D594" s="475">
        <v>800174043</v>
      </c>
      <c r="E594" s="418" t="s">
        <v>536</v>
      </c>
      <c r="F594" s="418" t="s">
        <v>108</v>
      </c>
      <c r="G594" s="418" t="s">
        <v>599</v>
      </c>
      <c r="H594" s="413" t="s">
        <v>248</v>
      </c>
      <c r="I594" s="413" t="s">
        <v>2353</v>
      </c>
      <c r="J594" s="416" t="s">
        <v>971</v>
      </c>
      <c r="K594" s="458">
        <v>568113</v>
      </c>
      <c r="L594" s="476">
        <v>1792840</v>
      </c>
      <c r="M594" s="476"/>
    </row>
    <row r="595" spans="1:13" s="410" customFormat="1" ht="24" customHeight="1" outlineLevel="2" x14ac:dyDescent="0.25">
      <c r="A595" s="500" t="s">
        <v>46</v>
      </c>
      <c r="B595" s="474">
        <v>27</v>
      </c>
      <c r="C595" s="413" t="s">
        <v>472</v>
      </c>
      <c r="D595" s="475">
        <v>800174043</v>
      </c>
      <c r="E595" s="418" t="s">
        <v>536</v>
      </c>
      <c r="F595" s="418" t="s">
        <v>108</v>
      </c>
      <c r="G595" s="418" t="s">
        <v>599</v>
      </c>
      <c r="H595" s="413" t="s">
        <v>248</v>
      </c>
      <c r="I595" s="413" t="s">
        <v>2353</v>
      </c>
      <c r="J595" s="416" t="s">
        <v>972</v>
      </c>
      <c r="K595" s="458">
        <v>568374</v>
      </c>
      <c r="L595" s="476">
        <v>3689400</v>
      </c>
      <c r="M595" s="476"/>
    </row>
    <row r="596" spans="1:13" s="410" customFormat="1" ht="24" customHeight="1" outlineLevel="2" x14ac:dyDescent="0.25">
      <c r="A596" s="500" t="s">
        <v>46</v>
      </c>
      <c r="B596" s="474">
        <v>28</v>
      </c>
      <c r="C596" s="413" t="s">
        <v>472</v>
      </c>
      <c r="D596" s="475">
        <v>800174044</v>
      </c>
      <c r="E596" s="418" t="s">
        <v>536</v>
      </c>
      <c r="F596" s="418" t="s">
        <v>108</v>
      </c>
      <c r="G596" s="418" t="s">
        <v>599</v>
      </c>
      <c r="H596" s="413" t="s">
        <v>248</v>
      </c>
      <c r="I596" s="413" t="s">
        <v>2353</v>
      </c>
      <c r="J596" s="416" t="s">
        <v>973</v>
      </c>
      <c r="K596" s="458">
        <v>568432</v>
      </c>
      <c r="L596" s="476">
        <v>973050</v>
      </c>
      <c r="M596" s="476"/>
    </row>
    <row r="597" spans="1:13" s="410" customFormat="1" ht="24" customHeight="1" outlineLevel="2" x14ac:dyDescent="0.25">
      <c r="A597" s="500" t="s">
        <v>46</v>
      </c>
      <c r="B597" s="474">
        <v>29</v>
      </c>
      <c r="C597" s="413" t="s">
        <v>472</v>
      </c>
      <c r="D597" s="475">
        <v>800174045</v>
      </c>
      <c r="E597" s="508" t="s">
        <v>536</v>
      </c>
      <c r="F597" s="418" t="s">
        <v>108</v>
      </c>
      <c r="G597" s="418" t="s">
        <v>599</v>
      </c>
      <c r="H597" s="413" t="s">
        <v>248</v>
      </c>
      <c r="I597" s="413" t="s">
        <v>2353</v>
      </c>
      <c r="J597" s="416" t="s">
        <v>974</v>
      </c>
      <c r="K597" s="458">
        <v>568760</v>
      </c>
      <c r="L597" s="476">
        <v>3155100</v>
      </c>
      <c r="M597" s="476"/>
    </row>
    <row r="598" spans="1:13" s="410" customFormat="1" ht="24" customHeight="1" outlineLevel="1" x14ac:dyDescent="0.25">
      <c r="A598" s="500"/>
      <c r="B598" s="512"/>
      <c r="C598" s="420" t="s">
        <v>2368</v>
      </c>
      <c r="D598" s="515"/>
      <c r="E598" s="555"/>
      <c r="F598" s="425"/>
      <c r="G598" s="425"/>
      <c r="H598" s="420"/>
      <c r="I598" s="420"/>
      <c r="J598" s="423"/>
      <c r="K598" s="462"/>
      <c r="L598" s="516">
        <f>SUBTOTAL(9,L585:L597)</f>
        <v>37154991</v>
      </c>
      <c r="M598" s="516">
        <f>SUBTOTAL(9,M585:M597)</f>
        <v>0</v>
      </c>
    </row>
    <row r="599" spans="1:13" s="410" customFormat="1" ht="24" customHeight="1" outlineLevel="2" x14ac:dyDescent="0.25">
      <c r="A599" s="500" t="s">
        <v>46</v>
      </c>
      <c r="B599" s="474">
        <v>30</v>
      </c>
      <c r="C599" s="413" t="s">
        <v>473</v>
      </c>
      <c r="D599" s="475">
        <v>900876754</v>
      </c>
      <c r="E599" s="508" t="s">
        <v>537</v>
      </c>
      <c r="F599" s="418" t="s">
        <v>635</v>
      </c>
      <c r="G599" s="418" t="s">
        <v>600</v>
      </c>
      <c r="H599" s="413" t="s">
        <v>248</v>
      </c>
      <c r="I599" s="413" t="s">
        <v>2353</v>
      </c>
      <c r="J599" s="416" t="s">
        <v>975</v>
      </c>
      <c r="K599" s="458">
        <v>316</v>
      </c>
      <c r="L599" s="476">
        <v>2826750</v>
      </c>
      <c r="M599" s="476"/>
    </row>
    <row r="600" spans="1:13" s="410" customFormat="1" ht="24" customHeight="1" outlineLevel="2" x14ac:dyDescent="0.25">
      <c r="A600" s="500" t="s">
        <v>46</v>
      </c>
      <c r="B600" s="474">
        <v>30</v>
      </c>
      <c r="C600" s="413" t="s">
        <v>473</v>
      </c>
      <c r="D600" s="475">
        <v>900876754</v>
      </c>
      <c r="E600" s="508" t="s">
        <v>537</v>
      </c>
      <c r="F600" s="418" t="s">
        <v>635</v>
      </c>
      <c r="G600" s="418" t="s">
        <v>600</v>
      </c>
      <c r="H600" s="413" t="s">
        <v>248</v>
      </c>
      <c r="I600" s="413" t="s">
        <v>2353</v>
      </c>
      <c r="J600" s="416" t="s">
        <v>976</v>
      </c>
      <c r="K600" s="458">
        <v>317</v>
      </c>
      <c r="L600" s="476">
        <v>10608000</v>
      </c>
      <c r="M600" s="476"/>
    </row>
    <row r="601" spans="1:13" s="410" customFormat="1" ht="24" customHeight="1" outlineLevel="2" x14ac:dyDescent="0.25">
      <c r="A601" s="500" t="s">
        <v>46</v>
      </c>
      <c r="B601" s="474">
        <v>30</v>
      </c>
      <c r="C601" s="413" t="s">
        <v>473</v>
      </c>
      <c r="D601" s="475">
        <v>900876754</v>
      </c>
      <c r="E601" s="508" t="s">
        <v>537</v>
      </c>
      <c r="F601" s="418" t="s">
        <v>635</v>
      </c>
      <c r="G601" s="418" t="s">
        <v>600</v>
      </c>
      <c r="H601" s="413" t="s">
        <v>248</v>
      </c>
      <c r="I601" s="413" t="s">
        <v>2353</v>
      </c>
      <c r="J601" s="416" t="s">
        <v>977</v>
      </c>
      <c r="K601" s="458">
        <v>318</v>
      </c>
      <c r="L601" s="476">
        <v>7137000</v>
      </c>
      <c r="M601" s="476"/>
    </row>
    <row r="602" spans="1:13" s="410" customFormat="1" ht="24" customHeight="1" outlineLevel="2" x14ac:dyDescent="0.25">
      <c r="A602" s="500" t="s">
        <v>46</v>
      </c>
      <c r="B602" s="474">
        <v>30</v>
      </c>
      <c r="C602" s="413" t="s">
        <v>473</v>
      </c>
      <c r="D602" s="475">
        <v>900876754</v>
      </c>
      <c r="E602" s="508" t="s">
        <v>537</v>
      </c>
      <c r="F602" s="418" t="s">
        <v>635</v>
      </c>
      <c r="G602" s="418" t="s">
        <v>600</v>
      </c>
      <c r="H602" s="413" t="s">
        <v>248</v>
      </c>
      <c r="I602" s="413" t="s">
        <v>2353</v>
      </c>
      <c r="J602" s="416" t="s">
        <v>978</v>
      </c>
      <c r="K602" s="458">
        <v>319</v>
      </c>
      <c r="L602" s="476">
        <v>4972500</v>
      </c>
      <c r="M602" s="476"/>
    </row>
    <row r="603" spans="1:13" s="410" customFormat="1" ht="24" customHeight="1" outlineLevel="1" x14ac:dyDescent="0.25">
      <c r="A603" s="500"/>
      <c r="B603" s="512"/>
      <c r="C603" s="420" t="s">
        <v>2369</v>
      </c>
      <c r="D603" s="515"/>
      <c r="E603" s="555"/>
      <c r="F603" s="425"/>
      <c r="G603" s="425"/>
      <c r="H603" s="420"/>
      <c r="I603" s="420"/>
      <c r="J603" s="423"/>
      <c r="K603" s="462"/>
      <c r="L603" s="516">
        <f>SUBTOTAL(9,L599:L602)</f>
        <v>25544250</v>
      </c>
      <c r="M603" s="516">
        <f>SUBTOTAL(9,M599:M602)</f>
        <v>0</v>
      </c>
    </row>
    <row r="604" spans="1:13" s="410" customFormat="1" ht="24" customHeight="1" outlineLevel="2" x14ac:dyDescent="0.25">
      <c r="A604" s="500" t="s">
        <v>46</v>
      </c>
      <c r="B604" s="474">
        <v>31</v>
      </c>
      <c r="C604" s="413" t="s">
        <v>1870</v>
      </c>
      <c r="D604" s="475">
        <v>900691119</v>
      </c>
      <c r="E604" s="418" t="s">
        <v>1712</v>
      </c>
      <c r="F604" s="418" t="s">
        <v>239</v>
      </c>
      <c r="G604" s="418" t="s">
        <v>1889</v>
      </c>
      <c r="H604" s="413" t="s">
        <v>248</v>
      </c>
      <c r="I604" s="413" t="s">
        <v>2353</v>
      </c>
      <c r="J604" s="416" t="s">
        <v>1904</v>
      </c>
      <c r="K604" s="458">
        <v>15920</v>
      </c>
      <c r="L604" s="476">
        <v>2580514.2000000002</v>
      </c>
      <c r="M604" s="476"/>
    </row>
    <row r="605" spans="1:13" s="410" customFormat="1" ht="24" customHeight="1" outlineLevel="2" x14ac:dyDescent="0.25">
      <c r="A605" s="500" t="s">
        <v>46</v>
      </c>
      <c r="B605" s="474">
        <v>31</v>
      </c>
      <c r="C605" s="413" t="s">
        <v>1870</v>
      </c>
      <c r="D605" s="475">
        <v>900691119</v>
      </c>
      <c r="E605" s="418" t="s">
        <v>1712</v>
      </c>
      <c r="F605" s="418" t="s">
        <v>239</v>
      </c>
      <c r="G605" s="418" t="s">
        <v>1889</v>
      </c>
      <c r="H605" s="413" t="s">
        <v>248</v>
      </c>
      <c r="I605" s="413" t="s">
        <v>2353</v>
      </c>
      <c r="J605" s="416" t="s">
        <v>1725</v>
      </c>
      <c r="K605" s="458">
        <v>16143</v>
      </c>
      <c r="L605" s="476">
        <v>2593547.1</v>
      </c>
      <c r="M605" s="476"/>
    </row>
    <row r="606" spans="1:13" s="410" customFormat="1" ht="24" customHeight="1" outlineLevel="2" x14ac:dyDescent="0.25">
      <c r="A606" s="500" t="s">
        <v>46</v>
      </c>
      <c r="B606" s="474">
        <v>31</v>
      </c>
      <c r="C606" s="413" t="s">
        <v>1870</v>
      </c>
      <c r="D606" s="475">
        <v>900691119</v>
      </c>
      <c r="E606" s="418" t="s">
        <v>1712</v>
      </c>
      <c r="F606" s="418" t="s">
        <v>239</v>
      </c>
      <c r="G606" s="418" t="s">
        <v>1889</v>
      </c>
      <c r="H606" s="413" t="s">
        <v>248</v>
      </c>
      <c r="I606" s="413" t="s">
        <v>2353</v>
      </c>
      <c r="J606" s="416" t="s">
        <v>1905</v>
      </c>
      <c r="K606" s="458">
        <v>16965</v>
      </c>
      <c r="L606" s="476">
        <v>1490094.9</v>
      </c>
      <c r="M606" s="476"/>
    </row>
    <row r="607" spans="1:13" s="410" customFormat="1" ht="24" customHeight="1" outlineLevel="1" x14ac:dyDescent="0.25">
      <c r="A607" s="500"/>
      <c r="B607" s="512"/>
      <c r="C607" s="420" t="s">
        <v>2370</v>
      </c>
      <c r="D607" s="515"/>
      <c r="E607" s="425"/>
      <c r="F607" s="425"/>
      <c r="G607" s="425"/>
      <c r="H607" s="420"/>
      <c r="I607" s="420"/>
      <c r="J607" s="423"/>
      <c r="K607" s="462"/>
      <c r="L607" s="516">
        <f>SUBTOTAL(9,L604:L606)</f>
        <v>6664156.2000000011</v>
      </c>
      <c r="M607" s="516">
        <f>SUBTOTAL(9,M604:M606)</f>
        <v>0</v>
      </c>
    </row>
    <row r="608" spans="1:13" s="410" customFormat="1" ht="24" customHeight="1" outlineLevel="2" x14ac:dyDescent="0.25">
      <c r="A608" s="500" t="s">
        <v>46</v>
      </c>
      <c r="B608" s="474">
        <v>32</v>
      </c>
      <c r="C608" s="413" t="s">
        <v>474</v>
      </c>
      <c r="D608" s="475">
        <v>900308070</v>
      </c>
      <c r="E608" s="416" t="s">
        <v>538</v>
      </c>
      <c r="F608" s="458" t="s">
        <v>239</v>
      </c>
      <c r="G608" s="510" t="s">
        <v>601</v>
      </c>
      <c r="H608" s="501" t="s">
        <v>248</v>
      </c>
      <c r="I608" s="413" t="s">
        <v>2353</v>
      </c>
      <c r="J608" s="416" t="s">
        <v>979</v>
      </c>
      <c r="K608" s="458">
        <v>12365</v>
      </c>
      <c r="L608" s="476">
        <v>1651402.03</v>
      </c>
      <c r="M608" s="476"/>
    </row>
    <row r="609" spans="1:13" s="410" customFormat="1" ht="24" customHeight="1" outlineLevel="2" x14ac:dyDescent="0.3">
      <c r="A609" s="500" t="s">
        <v>46</v>
      </c>
      <c r="B609" s="474">
        <v>32</v>
      </c>
      <c r="C609" s="413" t="s">
        <v>474</v>
      </c>
      <c r="D609" s="475">
        <v>900308070</v>
      </c>
      <c r="E609" s="418" t="s">
        <v>538</v>
      </c>
      <c r="F609" s="418" t="s">
        <v>239</v>
      </c>
      <c r="G609" s="554" t="s">
        <v>601</v>
      </c>
      <c r="H609" s="501" t="s">
        <v>248</v>
      </c>
      <c r="I609" s="413" t="s">
        <v>2353</v>
      </c>
      <c r="J609" s="416" t="s">
        <v>980</v>
      </c>
      <c r="K609" s="458">
        <v>12366</v>
      </c>
      <c r="L609" s="476">
        <v>1671078.43</v>
      </c>
      <c r="M609" s="476"/>
    </row>
    <row r="610" spans="1:13" s="410" customFormat="1" ht="24" customHeight="1" outlineLevel="2" x14ac:dyDescent="0.25">
      <c r="A610" s="500" t="s">
        <v>46</v>
      </c>
      <c r="B610" s="474">
        <v>32</v>
      </c>
      <c r="C610" s="413" t="s">
        <v>474</v>
      </c>
      <c r="D610" s="475">
        <v>900308070</v>
      </c>
      <c r="E610" s="418" t="s">
        <v>538</v>
      </c>
      <c r="F610" s="418" t="s">
        <v>239</v>
      </c>
      <c r="G610" s="418" t="s">
        <v>601</v>
      </c>
      <c r="H610" s="413" t="s">
        <v>248</v>
      </c>
      <c r="I610" s="413" t="s">
        <v>2353</v>
      </c>
      <c r="J610" s="416" t="s">
        <v>981</v>
      </c>
      <c r="K610" s="458">
        <v>12367</v>
      </c>
      <c r="L610" s="476">
        <v>1671078.43</v>
      </c>
      <c r="M610" s="476"/>
    </row>
    <row r="611" spans="1:13" s="410" customFormat="1" ht="24" customHeight="1" outlineLevel="2" x14ac:dyDescent="0.25">
      <c r="A611" s="500" t="s">
        <v>46</v>
      </c>
      <c r="B611" s="474">
        <v>32</v>
      </c>
      <c r="C611" s="413" t="s">
        <v>474</v>
      </c>
      <c r="D611" s="475">
        <v>900308070</v>
      </c>
      <c r="E611" s="418" t="s">
        <v>538</v>
      </c>
      <c r="F611" s="418" t="s">
        <v>239</v>
      </c>
      <c r="G611" s="418" t="s">
        <v>601</v>
      </c>
      <c r="H611" s="413" t="s">
        <v>248</v>
      </c>
      <c r="I611" s="413" t="s">
        <v>2353</v>
      </c>
      <c r="J611" s="416" t="s">
        <v>982</v>
      </c>
      <c r="K611" s="458">
        <v>12414</v>
      </c>
      <c r="L611" s="476">
        <v>1563252.9</v>
      </c>
      <c r="M611" s="476"/>
    </row>
    <row r="612" spans="1:13" s="410" customFormat="1" ht="24" customHeight="1" outlineLevel="2" x14ac:dyDescent="0.25">
      <c r="A612" s="500" t="s">
        <v>46</v>
      </c>
      <c r="B612" s="474">
        <v>32</v>
      </c>
      <c r="C612" s="413" t="s">
        <v>474</v>
      </c>
      <c r="D612" s="475">
        <v>900308070</v>
      </c>
      <c r="E612" s="418" t="s">
        <v>538</v>
      </c>
      <c r="F612" s="418" t="s">
        <v>239</v>
      </c>
      <c r="G612" s="418" t="s">
        <v>601</v>
      </c>
      <c r="H612" s="413" t="s">
        <v>248</v>
      </c>
      <c r="I612" s="413" t="s">
        <v>2353</v>
      </c>
      <c r="J612" s="416" t="s">
        <v>983</v>
      </c>
      <c r="K612" s="458">
        <v>12428</v>
      </c>
      <c r="L612" s="476">
        <v>1608073.53</v>
      </c>
      <c r="M612" s="476"/>
    </row>
    <row r="613" spans="1:13" s="410" customFormat="1" ht="24" customHeight="1" outlineLevel="2" x14ac:dyDescent="0.25">
      <c r="A613" s="500" t="s">
        <v>46</v>
      </c>
      <c r="B613" s="474">
        <v>32</v>
      </c>
      <c r="C613" s="413" t="s">
        <v>474</v>
      </c>
      <c r="D613" s="475">
        <v>900308070</v>
      </c>
      <c r="E613" s="418" t="s">
        <v>538</v>
      </c>
      <c r="F613" s="418" t="s">
        <v>239</v>
      </c>
      <c r="G613" s="418" t="s">
        <v>601</v>
      </c>
      <c r="H613" s="413" t="s">
        <v>248</v>
      </c>
      <c r="I613" s="413" t="s">
        <v>2353</v>
      </c>
      <c r="J613" s="416" t="s">
        <v>770</v>
      </c>
      <c r="K613" s="458">
        <v>12429</v>
      </c>
      <c r="L613" s="476">
        <v>1671078.43</v>
      </c>
      <c r="M613" s="476"/>
    </row>
    <row r="614" spans="1:13" s="410" customFormat="1" ht="24" customHeight="1" outlineLevel="2" x14ac:dyDescent="0.25">
      <c r="A614" s="500" t="s">
        <v>46</v>
      </c>
      <c r="B614" s="474">
        <v>32</v>
      </c>
      <c r="C614" s="413" t="s">
        <v>474</v>
      </c>
      <c r="D614" s="475">
        <v>900308070</v>
      </c>
      <c r="E614" s="418" t="s">
        <v>538</v>
      </c>
      <c r="F614" s="418" t="s">
        <v>239</v>
      </c>
      <c r="G614" s="418" t="s">
        <v>601</v>
      </c>
      <c r="H614" s="413" t="s">
        <v>248</v>
      </c>
      <c r="I614" s="413" t="s">
        <v>2353</v>
      </c>
      <c r="J614" s="416" t="s">
        <v>984</v>
      </c>
      <c r="K614" s="458">
        <v>12451</v>
      </c>
      <c r="L614" s="476">
        <v>111690</v>
      </c>
      <c r="M614" s="476"/>
    </row>
    <row r="615" spans="1:13" s="410" customFormat="1" ht="24" customHeight="1" outlineLevel="2" x14ac:dyDescent="0.25">
      <c r="A615" s="500" t="s">
        <v>46</v>
      </c>
      <c r="B615" s="474">
        <v>32</v>
      </c>
      <c r="C615" s="413" t="s">
        <v>474</v>
      </c>
      <c r="D615" s="475">
        <v>900308070</v>
      </c>
      <c r="E615" s="418" t="s">
        <v>538</v>
      </c>
      <c r="F615" s="418" t="s">
        <v>239</v>
      </c>
      <c r="G615" s="418" t="s">
        <v>601</v>
      </c>
      <c r="H615" s="413" t="s">
        <v>248</v>
      </c>
      <c r="I615" s="413" t="s">
        <v>2353</v>
      </c>
      <c r="J615" s="416" t="s">
        <v>985</v>
      </c>
      <c r="K615" s="458">
        <v>12468</v>
      </c>
      <c r="L615" s="476">
        <v>2217373.17</v>
      </c>
      <c r="M615" s="476"/>
    </row>
    <row r="616" spans="1:13" s="410" customFormat="1" ht="24" customHeight="1" outlineLevel="2" x14ac:dyDescent="0.25">
      <c r="A616" s="500" t="s">
        <v>46</v>
      </c>
      <c r="B616" s="474">
        <v>32</v>
      </c>
      <c r="C616" s="413" t="s">
        <v>474</v>
      </c>
      <c r="D616" s="475">
        <v>900308070</v>
      </c>
      <c r="E616" s="418" t="s">
        <v>538</v>
      </c>
      <c r="F616" s="418" t="s">
        <v>239</v>
      </c>
      <c r="G616" s="418" t="s">
        <v>601</v>
      </c>
      <c r="H616" s="413" t="s">
        <v>248</v>
      </c>
      <c r="I616" s="413" t="s">
        <v>2353</v>
      </c>
      <c r="J616" s="416" t="s">
        <v>986</v>
      </c>
      <c r="K616" s="458">
        <v>12469</v>
      </c>
      <c r="L616" s="476">
        <v>33468.75</v>
      </c>
      <c r="M616" s="476"/>
    </row>
    <row r="617" spans="1:13" s="410" customFormat="1" ht="24" customHeight="1" outlineLevel="2" x14ac:dyDescent="0.25">
      <c r="A617" s="500" t="s">
        <v>46</v>
      </c>
      <c r="B617" s="474">
        <v>32</v>
      </c>
      <c r="C617" s="413" t="s">
        <v>474</v>
      </c>
      <c r="D617" s="475">
        <v>900308070</v>
      </c>
      <c r="E617" s="418" t="s">
        <v>538</v>
      </c>
      <c r="F617" s="418" t="s">
        <v>239</v>
      </c>
      <c r="G617" s="418" t="s">
        <v>601</v>
      </c>
      <c r="H617" s="413" t="s">
        <v>248</v>
      </c>
      <c r="I617" s="413" t="s">
        <v>2353</v>
      </c>
      <c r="J617" s="416" t="s">
        <v>987</v>
      </c>
      <c r="K617" s="458">
        <v>12503</v>
      </c>
      <c r="L617" s="476">
        <v>2012097.28</v>
      </c>
      <c r="M617" s="476"/>
    </row>
    <row r="618" spans="1:13" s="410" customFormat="1" ht="24" customHeight="1" outlineLevel="2" x14ac:dyDescent="0.25">
      <c r="A618" s="500" t="s">
        <v>46</v>
      </c>
      <c r="B618" s="474">
        <v>32</v>
      </c>
      <c r="C618" s="413" t="s">
        <v>474</v>
      </c>
      <c r="D618" s="475">
        <v>900308070</v>
      </c>
      <c r="E618" s="418" t="s">
        <v>538</v>
      </c>
      <c r="F618" s="418" t="s">
        <v>239</v>
      </c>
      <c r="G618" s="418" t="s">
        <v>601</v>
      </c>
      <c r="H618" s="413" t="s">
        <v>248</v>
      </c>
      <c r="I618" s="413" t="s">
        <v>2353</v>
      </c>
      <c r="J618" s="416" t="s">
        <v>988</v>
      </c>
      <c r="K618" s="458">
        <v>12504</v>
      </c>
      <c r="L618" s="476">
        <v>1778903.95</v>
      </c>
      <c r="M618" s="476"/>
    </row>
    <row r="619" spans="1:13" s="410" customFormat="1" ht="24" customHeight="1" outlineLevel="2" x14ac:dyDescent="0.25">
      <c r="A619" s="500" t="s">
        <v>46</v>
      </c>
      <c r="B619" s="474">
        <v>32</v>
      </c>
      <c r="C619" s="413" t="s">
        <v>474</v>
      </c>
      <c r="D619" s="475">
        <v>900308070</v>
      </c>
      <c r="E619" s="418" t="s">
        <v>538</v>
      </c>
      <c r="F619" s="458" t="s">
        <v>239</v>
      </c>
      <c r="G619" s="507" t="s">
        <v>601</v>
      </c>
      <c r="H619" s="501" t="s">
        <v>248</v>
      </c>
      <c r="I619" s="413" t="s">
        <v>2353</v>
      </c>
      <c r="J619" s="416" t="s">
        <v>989</v>
      </c>
      <c r="K619" s="458">
        <v>12584</v>
      </c>
      <c r="L619" s="476">
        <v>205263</v>
      </c>
      <c r="M619" s="476"/>
    </row>
    <row r="620" spans="1:13" s="410" customFormat="1" ht="24" customHeight="1" outlineLevel="2" x14ac:dyDescent="0.25">
      <c r="A620" s="500" t="s">
        <v>46</v>
      </c>
      <c r="B620" s="474">
        <v>32</v>
      </c>
      <c r="C620" s="413" t="s">
        <v>474</v>
      </c>
      <c r="D620" s="475">
        <v>900308070</v>
      </c>
      <c r="E620" s="418" t="s">
        <v>538</v>
      </c>
      <c r="F620" s="418" t="s">
        <v>239</v>
      </c>
      <c r="G620" s="418" t="s">
        <v>601</v>
      </c>
      <c r="H620" s="413" t="s">
        <v>248</v>
      </c>
      <c r="I620" s="413" t="s">
        <v>2353</v>
      </c>
      <c r="J620" s="416" t="s">
        <v>990</v>
      </c>
      <c r="K620" s="458">
        <v>12736</v>
      </c>
      <c r="L620" s="476">
        <v>410526</v>
      </c>
      <c r="M620" s="476"/>
    </row>
    <row r="621" spans="1:13" s="410" customFormat="1" ht="24" customHeight="1" outlineLevel="2" x14ac:dyDescent="0.25">
      <c r="A621" s="500" t="s">
        <v>46</v>
      </c>
      <c r="B621" s="474">
        <v>32</v>
      </c>
      <c r="C621" s="413" t="s">
        <v>474</v>
      </c>
      <c r="D621" s="475">
        <v>900308070</v>
      </c>
      <c r="E621" s="418" t="s">
        <v>538</v>
      </c>
      <c r="F621" s="418" t="s">
        <v>239</v>
      </c>
      <c r="G621" s="418" t="s">
        <v>601</v>
      </c>
      <c r="H621" s="413" t="s">
        <v>248</v>
      </c>
      <c r="I621" s="413" t="s">
        <v>2353</v>
      </c>
      <c r="J621" s="416" t="s">
        <v>991</v>
      </c>
      <c r="K621" s="458">
        <v>12751</v>
      </c>
      <c r="L621" s="476">
        <v>410526</v>
      </c>
      <c r="M621" s="476"/>
    </row>
    <row r="622" spans="1:13" s="410" customFormat="1" ht="24" customHeight="1" outlineLevel="2" x14ac:dyDescent="0.25">
      <c r="A622" s="500" t="s">
        <v>46</v>
      </c>
      <c r="B622" s="474">
        <v>32</v>
      </c>
      <c r="C622" s="413" t="s">
        <v>474</v>
      </c>
      <c r="D622" s="475">
        <v>900308070</v>
      </c>
      <c r="E622" s="418" t="s">
        <v>538</v>
      </c>
      <c r="F622" s="418" t="s">
        <v>239</v>
      </c>
      <c r="G622" s="418" t="s">
        <v>601</v>
      </c>
      <c r="H622" s="413" t="s">
        <v>248</v>
      </c>
      <c r="I622" s="413" t="s">
        <v>2353</v>
      </c>
      <c r="J622" s="416" t="s">
        <v>992</v>
      </c>
      <c r="K622" s="458">
        <v>12779</v>
      </c>
      <c r="L622" s="476">
        <v>1781925.66</v>
      </c>
      <c r="M622" s="476"/>
    </row>
    <row r="623" spans="1:13" s="410" customFormat="1" ht="24" customHeight="1" outlineLevel="2" x14ac:dyDescent="0.25">
      <c r="A623" s="500" t="s">
        <v>46</v>
      </c>
      <c r="B623" s="474">
        <v>32</v>
      </c>
      <c r="C623" s="413" t="s">
        <v>474</v>
      </c>
      <c r="D623" s="475">
        <v>900308070</v>
      </c>
      <c r="E623" s="418" t="s">
        <v>538</v>
      </c>
      <c r="F623" s="418" t="s">
        <v>239</v>
      </c>
      <c r="G623" s="418" t="s">
        <v>601</v>
      </c>
      <c r="H623" s="413" t="s">
        <v>248</v>
      </c>
      <c r="I623" s="413" t="s">
        <v>2353</v>
      </c>
      <c r="J623" s="416" t="s">
        <v>993</v>
      </c>
      <c r="K623" s="458">
        <v>12780</v>
      </c>
      <c r="L623" s="476">
        <v>65263</v>
      </c>
      <c r="M623" s="476"/>
    </row>
    <row r="624" spans="1:13" s="410" customFormat="1" ht="24" customHeight="1" outlineLevel="2" x14ac:dyDescent="0.25">
      <c r="A624" s="500" t="s">
        <v>46</v>
      </c>
      <c r="B624" s="474">
        <v>32</v>
      </c>
      <c r="C624" s="413" t="s">
        <v>474</v>
      </c>
      <c r="D624" s="475">
        <v>900308070</v>
      </c>
      <c r="E624" s="418" t="s">
        <v>538</v>
      </c>
      <c r="F624" s="418" t="s">
        <v>239</v>
      </c>
      <c r="G624" s="418" t="s">
        <v>601</v>
      </c>
      <c r="H624" s="413" t="s">
        <v>248</v>
      </c>
      <c r="I624" s="413" t="s">
        <v>2353</v>
      </c>
      <c r="J624" s="416" t="s">
        <v>994</v>
      </c>
      <c r="K624" s="458">
        <v>12821</v>
      </c>
      <c r="L624" s="476">
        <v>2809466.53</v>
      </c>
      <c r="M624" s="476"/>
    </row>
    <row r="625" spans="1:13" s="410" customFormat="1" ht="24" customHeight="1" outlineLevel="2" x14ac:dyDescent="0.25">
      <c r="A625" s="500" t="s">
        <v>46</v>
      </c>
      <c r="B625" s="474">
        <v>32</v>
      </c>
      <c r="C625" s="413" t="s">
        <v>474</v>
      </c>
      <c r="D625" s="475">
        <v>900308070</v>
      </c>
      <c r="E625" s="418" t="s">
        <v>538</v>
      </c>
      <c r="F625" s="418" t="s">
        <v>239</v>
      </c>
      <c r="G625" s="418" t="s">
        <v>601</v>
      </c>
      <c r="H625" s="413" t="s">
        <v>248</v>
      </c>
      <c r="I625" s="413" t="s">
        <v>2353</v>
      </c>
      <c r="J625" s="416" t="s">
        <v>995</v>
      </c>
      <c r="K625" s="458">
        <v>12838</v>
      </c>
      <c r="L625" s="476">
        <v>1979579.69</v>
      </c>
      <c r="M625" s="476"/>
    </row>
    <row r="626" spans="1:13" s="410" customFormat="1" ht="24" customHeight="1" outlineLevel="2" x14ac:dyDescent="0.25">
      <c r="A626" s="500" t="s">
        <v>46</v>
      </c>
      <c r="B626" s="474">
        <v>32</v>
      </c>
      <c r="C626" s="413" t="s">
        <v>474</v>
      </c>
      <c r="D626" s="475">
        <v>900308070</v>
      </c>
      <c r="E626" s="418" t="s">
        <v>538</v>
      </c>
      <c r="F626" s="418" t="s">
        <v>239</v>
      </c>
      <c r="G626" s="418" t="s">
        <v>601</v>
      </c>
      <c r="H626" s="413" t="s">
        <v>248</v>
      </c>
      <c r="I626" s="413" t="s">
        <v>2353</v>
      </c>
      <c r="J626" s="416" t="s">
        <v>996</v>
      </c>
      <c r="K626" s="458">
        <v>12960</v>
      </c>
      <c r="L626" s="476">
        <v>3590275.24</v>
      </c>
      <c r="M626" s="476"/>
    </row>
    <row r="627" spans="1:13" s="410" customFormat="1" ht="24" customHeight="1" outlineLevel="2" x14ac:dyDescent="0.25">
      <c r="A627" s="500" t="s">
        <v>46</v>
      </c>
      <c r="B627" s="474">
        <v>32</v>
      </c>
      <c r="C627" s="413" t="s">
        <v>474</v>
      </c>
      <c r="D627" s="475">
        <v>900308070</v>
      </c>
      <c r="E627" s="418" t="s">
        <v>538</v>
      </c>
      <c r="F627" s="418" t="s">
        <v>239</v>
      </c>
      <c r="G627" s="418" t="s">
        <v>601</v>
      </c>
      <c r="H627" s="413" t="s">
        <v>248</v>
      </c>
      <c r="I627" s="413" t="s">
        <v>2353</v>
      </c>
      <c r="J627" s="416" t="s">
        <v>997</v>
      </c>
      <c r="K627" s="458">
        <v>12961</v>
      </c>
      <c r="L627" s="476">
        <v>54737</v>
      </c>
      <c r="M627" s="476"/>
    </row>
    <row r="628" spans="1:13" s="410" customFormat="1" ht="24" customHeight="1" outlineLevel="2" x14ac:dyDescent="0.25">
      <c r="A628" s="500" t="s">
        <v>46</v>
      </c>
      <c r="B628" s="474">
        <v>32</v>
      </c>
      <c r="C628" s="413" t="s">
        <v>474</v>
      </c>
      <c r="D628" s="475">
        <v>900308070</v>
      </c>
      <c r="E628" s="418" t="s">
        <v>538</v>
      </c>
      <c r="F628" s="418" t="s">
        <v>239</v>
      </c>
      <c r="G628" s="418" t="s">
        <v>601</v>
      </c>
      <c r="H628" s="413" t="s">
        <v>248</v>
      </c>
      <c r="I628" s="413" t="s">
        <v>2353</v>
      </c>
      <c r="J628" s="416" t="s">
        <v>998</v>
      </c>
      <c r="K628" s="458">
        <v>13057</v>
      </c>
      <c r="L628" s="476">
        <v>205263</v>
      </c>
      <c r="M628" s="476"/>
    </row>
    <row r="629" spans="1:13" s="410" customFormat="1" ht="24" customHeight="1" outlineLevel="2" x14ac:dyDescent="0.25">
      <c r="A629" s="500" t="s">
        <v>46</v>
      </c>
      <c r="B629" s="474">
        <v>32</v>
      </c>
      <c r="C629" s="413" t="s">
        <v>474</v>
      </c>
      <c r="D629" s="475">
        <v>900308070</v>
      </c>
      <c r="E629" s="418" t="s">
        <v>538</v>
      </c>
      <c r="F629" s="418" t="s">
        <v>239</v>
      </c>
      <c r="G629" s="418" t="s">
        <v>601</v>
      </c>
      <c r="H629" s="413" t="s">
        <v>248</v>
      </c>
      <c r="I629" s="413" t="s">
        <v>2353</v>
      </c>
      <c r="J629" s="416" t="s">
        <v>999</v>
      </c>
      <c r="K629" s="458">
        <v>13058</v>
      </c>
      <c r="L629" s="476">
        <v>465264</v>
      </c>
      <c r="M629" s="476"/>
    </row>
    <row r="630" spans="1:13" s="410" customFormat="1" ht="24" customHeight="1" outlineLevel="2" x14ac:dyDescent="0.25">
      <c r="A630" s="500" t="s">
        <v>46</v>
      </c>
      <c r="B630" s="474">
        <v>32</v>
      </c>
      <c r="C630" s="413" t="s">
        <v>474</v>
      </c>
      <c r="D630" s="475">
        <v>900308070</v>
      </c>
      <c r="E630" s="418" t="s">
        <v>538</v>
      </c>
      <c r="F630" s="418" t="s">
        <v>239</v>
      </c>
      <c r="G630" s="418" t="s">
        <v>601</v>
      </c>
      <c r="H630" s="413" t="s">
        <v>248</v>
      </c>
      <c r="I630" s="413" t="s">
        <v>2353</v>
      </c>
      <c r="J630" s="416" t="s">
        <v>1000</v>
      </c>
      <c r="K630" s="458">
        <v>13059</v>
      </c>
      <c r="L630" s="476">
        <v>167344.94</v>
      </c>
      <c r="M630" s="476"/>
    </row>
    <row r="631" spans="1:13" s="410" customFormat="1" ht="24" customHeight="1" outlineLevel="2" x14ac:dyDescent="0.25">
      <c r="A631" s="500" t="s">
        <v>46</v>
      </c>
      <c r="B631" s="474">
        <v>32</v>
      </c>
      <c r="C631" s="413" t="s">
        <v>474</v>
      </c>
      <c r="D631" s="475">
        <v>900308070</v>
      </c>
      <c r="E631" s="418" t="s">
        <v>538</v>
      </c>
      <c r="F631" s="418" t="s">
        <v>239</v>
      </c>
      <c r="G631" s="418" t="s">
        <v>601</v>
      </c>
      <c r="H631" s="413" t="s">
        <v>248</v>
      </c>
      <c r="I631" s="413" t="s">
        <v>2353</v>
      </c>
      <c r="J631" s="416" t="s">
        <v>1001</v>
      </c>
      <c r="K631" s="458">
        <v>13125</v>
      </c>
      <c r="L631" s="476">
        <v>1671078.43</v>
      </c>
      <c r="M631" s="476"/>
    </row>
    <row r="632" spans="1:13" s="410" customFormat="1" ht="24" customHeight="1" outlineLevel="2" x14ac:dyDescent="0.25">
      <c r="A632" s="500" t="s">
        <v>46</v>
      </c>
      <c r="B632" s="474">
        <v>32</v>
      </c>
      <c r="C632" s="413" t="s">
        <v>474</v>
      </c>
      <c r="D632" s="475">
        <v>900308070</v>
      </c>
      <c r="E632" s="418" t="s">
        <v>538</v>
      </c>
      <c r="F632" s="418" t="s">
        <v>239</v>
      </c>
      <c r="G632" s="418" t="s">
        <v>601</v>
      </c>
      <c r="H632" s="413" t="s">
        <v>248</v>
      </c>
      <c r="I632" s="413" t="s">
        <v>2353</v>
      </c>
      <c r="J632" s="416" t="s">
        <v>1002</v>
      </c>
      <c r="K632" s="458">
        <v>13313</v>
      </c>
      <c r="L632" s="476">
        <v>1608073.53</v>
      </c>
      <c r="M632" s="476"/>
    </row>
    <row r="633" spans="1:13" s="410" customFormat="1" ht="24" customHeight="1" outlineLevel="2" x14ac:dyDescent="0.25">
      <c r="A633" s="500" t="s">
        <v>46</v>
      </c>
      <c r="B633" s="474">
        <v>32</v>
      </c>
      <c r="C633" s="413" t="s">
        <v>474</v>
      </c>
      <c r="D633" s="475">
        <v>900308070</v>
      </c>
      <c r="E633" s="418" t="s">
        <v>538</v>
      </c>
      <c r="F633" s="418" t="s">
        <v>239</v>
      </c>
      <c r="G633" s="418" t="s">
        <v>601</v>
      </c>
      <c r="H633" s="413" t="s">
        <v>248</v>
      </c>
      <c r="I633" s="413" t="s">
        <v>2353</v>
      </c>
      <c r="J633" s="416" t="s">
        <v>1003</v>
      </c>
      <c r="K633" s="458">
        <v>13314</v>
      </c>
      <c r="L633" s="476">
        <v>111690</v>
      </c>
      <c r="M633" s="476"/>
    </row>
    <row r="634" spans="1:13" s="410" customFormat="1" ht="24" customHeight="1" outlineLevel="2" x14ac:dyDescent="0.25">
      <c r="A634" s="500" t="s">
        <v>46</v>
      </c>
      <c r="B634" s="474">
        <v>32</v>
      </c>
      <c r="C634" s="413" t="s">
        <v>474</v>
      </c>
      <c r="D634" s="475">
        <v>900308070</v>
      </c>
      <c r="E634" s="418" t="s">
        <v>538</v>
      </c>
      <c r="F634" s="418" t="s">
        <v>239</v>
      </c>
      <c r="G634" s="418" t="s">
        <v>601</v>
      </c>
      <c r="H634" s="413" t="s">
        <v>248</v>
      </c>
      <c r="I634" s="413" t="s">
        <v>2353</v>
      </c>
      <c r="J634" s="416" t="s">
        <v>1004</v>
      </c>
      <c r="K634" s="458">
        <v>13315</v>
      </c>
      <c r="L634" s="476">
        <v>1500248.01</v>
      </c>
      <c r="M634" s="476"/>
    </row>
    <row r="635" spans="1:13" s="410" customFormat="1" ht="24" customHeight="1" outlineLevel="2" x14ac:dyDescent="0.25">
      <c r="A635" s="500" t="s">
        <v>46</v>
      </c>
      <c r="B635" s="474">
        <v>32</v>
      </c>
      <c r="C635" s="413" t="s">
        <v>474</v>
      </c>
      <c r="D635" s="475">
        <v>900308070</v>
      </c>
      <c r="E635" s="418" t="s">
        <v>538</v>
      </c>
      <c r="F635" s="418" t="s">
        <v>239</v>
      </c>
      <c r="G635" s="418" t="s">
        <v>601</v>
      </c>
      <c r="H635" s="413" t="s">
        <v>248</v>
      </c>
      <c r="I635" s="413" t="s">
        <v>2353</v>
      </c>
      <c r="J635" s="416" t="s">
        <v>1005</v>
      </c>
      <c r="K635" s="458">
        <v>13316</v>
      </c>
      <c r="L635" s="476">
        <v>232632</v>
      </c>
      <c r="M635" s="476"/>
    </row>
    <row r="636" spans="1:13" s="410" customFormat="1" ht="24" customHeight="1" outlineLevel="2" x14ac:dyDescent="0.25">
      <c r="A636" s="500" t="s">
        <v>46</v>
      </c>
      <c r="B636" s="474">
        <v>32</v>
      </c>
      <c r="C636" s="413" t="s">
        <v>474</v>
      </c>
      <c r="D636" s="475">
        <v>900308070</v>
      </c>
      <c r="E636" s="418" t="s">
        <v>538</v>
      </c>
      <c r="F636" s="418" t="s">
        <v>239</v>
      </c>
      <c r="G636" s="418" t="s">
        <v>601</v>
      </c>
      <c r="H636" s="413" t="s">
        <v>248</v>
      </c>
      <c r="I636" s="413" t="s">
        <v>2353</v>
      </c>
      <c r="J636" s="416" t="s">
        <v>1006</v>
      </c>
      <c r="K636" s="458">
        <v>13317</v>
      </c>
      <c r="L636" s="476">
        <v>410526</v>
      </c>
      <c r="M636" s="476"/>
    </row>
    <row r="637" spans="1:13" s="410" customFormat="1" ht="24" customHeight="1" outlineLevel="2" x14ac:dyDescent="0.25">
      <c r="A637" s="500" t="s">
        <v>46</v>
      </c>
      <c r="B637" s="474">
        <v>32</v>
      </c>
      <c r="C637" s="413" t="s">
        <v>474</v>
      </c>
      <c r="D637" s="475">
        <v>900308070</v>
      </c>
      <c r="E637" s="418" t="s">
        <v>538</v>
      </c>
      <c r="F637" s="418" t="s">
        <v>239</v>
      </c>
      <c r="G637" s="418" t="s">
        <v>601</v>
      </c>
      <c r="H637" s="413" t="s">
        <v>248</v>
      </c>
      <c r="I637" s="413" t="s">
        <v>2353</v>
      </c>
      <c r="J637" s="416" t="s">
        <v>1007</v>
      </c>
      <c r="K637" s="458">
        <v>13318</v>
      </c>
      <c r="L637" s="476">
        <v>282106</v>
      </c>
      <c r="M637" s="476"/>
    </row>
    <row r="638" spans="1:13" s="410" customFormat="1" ht="24" customHeight="1" outlineLevel="2" x14ac:dyDescent="0.25">
      <c r="A638" s="500" t="s">
        <v>46</v>
      </c>
      <c r="B638" s="474">
        <v>32</v>
      </c>
      <c r="C638" s="413" t="s">
        <v>474</v>
      </c>
      <c r="D638" s="475">
        <v>900308070</v>
      </c>
      <c r="E638" s="418" t="s">
        <v>538</v>
      </c>
      <c r="F638" s="418" t="s">
        <v>239</v>
      </c>
      <c r="G638" s="418" t="s">
        <v>601</v>
      </c>
      <c r="H638" s="413" t="s">
        <v>248</v>
      </c>
      <c r="I638" s="413" t="s">
        <v>2353</v>
      </c>
      <c r="J638" s="416" t="s">
        <v>1008</v>
      </c>
      <c r="K638" s="458">
        <v>13319</v>
      </c>
      <c r="L638" s="476">
        <v>56250</v>
      </c>
      <c r="M638" s="476"/>
    </row>
    <row r="639" spans="1:13" s="410" customFormat="1" ht="24" customHeight="1" outlineLevel="2" x14ac:dyDescent="0.25">
      <c r="A639" s="500" t="s">
        <v>46</v>
      </c>
      <c r="B639" s="474">
        <v>32</v>
      </c>
      <c r="C639" s="413" t="s">
        <v>474</v>
      </c>
      <c r="D639" s="475">
        <v>900308070</v>
      </c>
      <c r="E639" s="508" t="s">
        <v>538</v>
      </c>
      <c r="F639" s="418" t="s">
        <v>239</v>
      </c>
      <c r="G639" s="418" t="s">
        <v>601</v>
      </c>
      <c r="H639" s="413" t="s">
        <v>248</v>
      </c>
      <c r="I639" s="413" t="s">
        <v>2353</v>
      </c>
      <c r="J639" s="416" t="s">
        <v>1009</v>
      </c>
      <c r="K639" s="458">
        <v>13478</v>
      </c>
      <c r="L639" s="476">
        <v>2440940.48</v>
      </c>
      <c r="M639" s="476"/>
    </row>
    <row r="640" spans="1:13" s="410" customFormat="1" ht="24" customHeight="1" outlineLevel="2" x14ac:dyDescent="0.25">
      <c r="A640" s="500" t="s">
        <v>46</v>
      </c>
      <c r="B640" s="474">
        <v>32</v>
      </c>
      <c r="C640" s="413" t="s">
        <v>474</v>
      </c>
      <c r="D640" s="475">
        <v>900308070</v>
      </c>
      <c r="E640" s="508" t="s">
        <v>538</v>
      </c>
      <c r="F640" s="418" t="s">
        <v>239</v>
      </c>
      <c r="G640" s="418" t="s">
        <v>601</v>
      </c>
      <c r="H640" s="413" t="s">
        <v>248</v>
      </c>
      <c r="I640" s="413" t="s">
        <v>2353</v>
      </c>
      <c r="J640" s="416" t="s">
        <v>1010</v>
      </c>
      <c r="K640" s="458">
        <v>13479</v>
      </c>
      <c r="L640" s="476">
        <v>56250</v>
      </c>
      <c r="M640" s="476"/>
    </row>
    <row r="641" spans="1:13" s="410" customFormat="1" ht="24" customHeight="1" outlineLevel="2" x14ac:dyDescent="0.25">
      <c r="A641" s="500" t="s">
        <v>46</v>
      </c>
      <c r="B641" s="474">
        <v>32</v>
      </c>
      <c r="C641" s="413" t="s">
        <v>474</v>
      </c>
      <c r="D641" s="475">
        <v>900308070</v>
      </c>
      <c r="E641" s="508" t="s">
        <v>538</v>
      </c>
      <c r="F641" s="418" t="s">
        <v>239</v>
      </c>
      <c r="G641" s="418" t="s">
        <v>601</v>
      </c>
      <c r="H641" s="413" t="s">
        <v>248</v>
      </c>
      <c r="I641" s="413" t="s">
        <v>2353</v>
      </c>
      <c r="J641" s="416" t="s">
        <v>1011</v>
      </c>
      <c r="K641" s="458">
        <v>13483</v>
      </c>
      <c r="L641" s="476">
        <v>273684</v>
      </c>
      <c r="M641" s="476"/>
    </row>
    <row r="642" spans="1:13" s="410" customFormat="1" ht="24" customHeight="1" outlineLevel="1" x14ac:dyDescent="0.25">
      <c r="A642" s="500"/>
      <c r="B642" s="512"/>
      <c r="C642" s="420" t="s">
        <v>2371</v>
      </c>
      <c r="D642" s="515"/>
      <c r="E642" s="555"/>
      <c r="F642" s="425"/>
      <c r="G642" s="425"/>
      <c r="H642" s="420"/>
      <c r="I642" s="420"/>
      <c r="J642" s="423"/>
      <c r="K642" s="462"/>
      <c r="L642" s="516">
        <f>SUBTOTAL(9,L608:L641)</f>
        <v>36778409.410000004</v>
      </c>
      <c r="M642" s="516">
        <f>SUBTOTAL(9,M608:M641)</f>
        <v>0</v>
      </c>
    </row>
    <row r="643" spans="1:13" s="410" customFormat="1" ht="24" customHeight="1" outlineLevel="2" x14ac:dyDescent="0.25">
      <c r="A643" s="500" t="s">
        <v>46</v>
      </c>
      <c r="B643" s="474">
        <v>33</v>
      </c>
      <c r="C643" s="413" t="s">
        <v>476</v>
      </c>
      <c r="D643" s="475">
        <v>901581412</v>
      </c>
      <c r="E643" s="508" t="s">
        <v>539</v>
      </c>
      <c r="F643" s="418" t="s">
        <v>239</v>
      </c>
      <c r="G643" s="418" t="s">
        <v>603</v>
      </c>
      <c r="H643" s="413" t="s">
        <v>248</v>
      </c>
      <c r="I643" s="413" t="s">
        <v>2353</v>
      </c>
      <c r="J643" s="416" t="s">
        <v>1022</v>
      </c>
      <c r="K643" s="458">
        <v>216</v>
      </c>
      <c r="L643" s="476">
        <v>527637.99</v>
      </c>
      <c r="M643" s="476"/>
    </row>
    <row r="644" spans="1:13" s="410" customFormat="1" ht="24" customHeight="1" outlineLevel="1" x14ac:dyDescent="0.25">
      <c r="A644" s="500"/>
      <c r="B644" s="512"/>
      <c r="C644" s="420" t="s">
        <v>2372</v>
      </c>
      <c r="D644" s="515"/>
      <c r="E644" s="555"/>
      <c r="F644" s="425"/>
      <c r="G644" s="425"/>
      <c r="H644" s="420"/>
      <c r="I644" s="420"/>
      <c r="J644" s="423"/>
      <c r="K644" s="462"/>
      <c r="L644" s="516">
        <f>SUBTOTAL(9,L643:L643)</f>
        <v>527637.99</v>
      </c>
      <c r="M644" s="516">
        <f>SUBTOTAL(9,M643:M643)</f>
        <v>0</v>
      </c>
    </row>
    <row r="645" spans="1:13" s="410" customFormat="1" ht="24" customHeight="1" outlineLevel="2" x14ac:dyDescent="0.25">
      <c r="A645" s="500" t="s">
        <v>46</v>
      </c>
      <c r="B645" s="474">
        <v>34</v>
      </c>
      <c r="C645" s="413" t="s">
        <v>477</v>
      </c>
      <c r="D645" s="475">
        <v>900371464</v>
      </c>
      <c r="E645" s="508" t="s">
        <v>540</v>
      </c>
      <c r="F645" s="418" t="s">
        <v>636</v>
      </c>
      <c r="G645" s="418" t="s">
        <v>604</v>
      </c>
      <c r="H645" s="413" t="s">
        <v>248</v>
      </c>
      <c r="I645" s="413" t="s">
        <v>2353</v>
      </c>
      <c r="J645" s="416" t="s">
        <v>1023</v>
      </c>
      <c r="K645" s="458">
        <v>16963</v>
      </c>
      <c r="L645" s="476">
        <v>297588</v>
      </c>
      <c r="M645" s="476"/>
    </row>
    <row r="646" spans="1:13" s="410" customFormat="1" ht="24" customHeight="1" outlineLevel="2" x14ac:dyDescent="0.25">
      <c r="A646" s="500" t="s">
        <v>46</v>
      </c>
      <c r="B646" s="474">
        <v>34</v>
      </c>
      <c r="C646" s="413" t="s">
        <v>477</v>
      </c>
      <c r="D646" s="475">
        <v>900371464</v>
      </c>
      <c r="E646" s="418" t="s">
        <v>540</v>
      </c>
      <c r="F646" s="418" t="s">
        <v>636</v>
      </c>
      <c r="G646" s="418" t="s">
        <v>604</v>
      </c>
      <c r="H646" s="413" t="s">
        <v>248</v>
      </c>
      <c r="I646" s="413" t="s">
        <v>2353</v>
      </c>
      <c r="J646" s="416" t="s">
        <v>1024</v>
      </c>
      <c r="K646" s="458">
        <v>16979</v>
      </c>
      <c r="L646" s="476">
        <v>5163455</v>
      </c>
      <c r="M646" s="476"/>
    </row>
    <row r="647" spans="1:13" s="410" customFormat="1" ht="24" customHeight="1" outlineLevel="2" x14ac:dyDescent="0.25">
      <c r="A647" s="500" t="s">
        <v>46</v>
      </c>
      <c r="B647" s="474">
        <v>34</v>
      </c>
      <c r="C647" s="413" t="s">
        <v>477</v>
      </c>
      <c r="D647" s="475">
        <v>900371464</v>
      </c>
      <c r="E647" s="418" t="s">
        <v>540</v>
      </c>
      <c r="F647" s="418" t="s">
        <v>636</v>
      </c>
      <c r="G647" s="418" t="s">
        <v>604</v>
      </c>
      <c r="H647" s="413" t="s">
        <v>248</v>
      </c>
      <c r="I647" s="413" t="s">
        <v>2353</v>
      </c>
      <c r="J647" s="416" t="s">
        <v>1025</v>
      </c>
      <c r="K647" s="458">
        <v>17091</v>
      </c>
      <c r="L647" s="476">
        <v>962509</v>
      </c>
      <c r="M647" s="476"/>
    </row>
    <row r="648" spans="1:13" s="410" customFormat="1" ht="24" customHeight="1" outlineLevel="2" x14ac:dyDescent="0.25">
      <c r="A648" s="500" t="s">
        <v>46</v>
      </c>
      <c r="B648" s="474">
        <v>34</v>
      </c>
      <c r="C648" s="413" t="s">
        <v>477</v>
      </c>
      <c r="D648" s="475">
        <v>900371464</v>
      </c>
      <c r="E648" s="418" t="s">
        <v>540</v>
      </c>
      <c r="F648" s="418" t="s">
        <v>636</v>
      </c>
      <c r="G648" s="418" t="s">
        <v>604</v>
      </c>
      <c r="H648" s="413" t="s">
        <v>248</v>
      </c>
      <c r="I648" s="413" t="s">
        <v>2353</v>
      </c>
      <c r="J648" s="416" t="s">
        <v>1026</v>
      </c>
      <c r="K648" s="458">
        <v>17097</v>
      </c>
      <c r="L648" s="476">
        <v>4361873</v>
      </c>
      <c r="M648" s="476"/>
    </row>
    <row r="649" spans="1:13" s="410" customFormat="1" ht="24" customHeight="1" outlineLevel="2" x14ac:dyDescent="0.25">
      <c r="A649" s="500" t="s">
        <v>46</v>
      </c>
      <c r="B649" s="474">
        <v>34</v>
      </c>
      <c r="C649" s="413" t="s">
        <v>477</v>
      </c>
      <c r="D649" s="475">
        <v>900371464</v>
      </c>
      <c r="E649" s="416" t="s">
        <v>540</v>
      </c>
      <c r="F649" s="458" t="s">
        <v>636</v>
      </c>
      <c r="G649" s="510" t="s">
        <v>604</v>
      </c>
      <c r="H649" s="501" t="s">
        <v>248</v>
      </c>
      <c r="I649" s="413" t="s">
        <v>2353</v>
      </c>
      <c r="J649" s="416" t="s">
        <v>1027</v>
      </c>
      <c r="K649" s="458">
        <v>17322</v>
      </c>
      <c r="L649" s="476">
        <v>1408614.6</v>
      </c>
      <c r="M649" s="476"/>
    </row>
    <row r="650" spans="1:13" s="410" customFormat="1" ht="24" customHeight="1" outlineLevel="2" x14ac:dyDescent="0.3">
      <c r="A650" s="500" t="s">
        <v>46</v>
      </c>
      <c r="B650" s="474">
        <v>34</v>
      </c>
      <c r="C650" s="413" t="s">
        <v>477</v>
      </c>
      <c r="D650" s="475">
        <v>900371464</v>
      </c>
      <c r="E650" s="418" t="s">
        <v>540</v>
      </c>
      <c r="F650" s="418" t="s">
        <v>636</v>
      </c>
      <c r="G650" s="554" t="s">
        <v>604</v>
      </c>
      <c r="H650" s="501" t="s">
        <v>248</v>
      </c>
      <c r="I650" s="413" t="s">
        <v>2353</v>
      </c>
      <c r="J650" s="416" t="s">
        <v>1028</v>
      </c>
      <c r="K650" s="458">
        <v>17336</v>
      </c>
      <c r="L650" s="476">
        <v>2325063</v>
      </c>
      <c r="M650" s="476"/>
    </row>
    <row r="651" spans="1:13" s="410" customFormat="1" ht="24" customHeight="1" outlineLevel="2" x14ac:dyDescent="0.25">
      <c r="A651" s="500" t="s">
        <v>46</v>
      </c>
      <c r="B651" s="474">
        <v>34</v>
      </c>
      <c r="C651" s="413" t="s">
        <v>477</v>
      </c>
      <c r="D651" s="475">
        <v>900371464</v>
      </c>
      <c r="E651" s="418" t="s">
        <v>540</v>
      </c>
      <c r="F651" s="418" t="s">
        <v>636</v>
      </c>
      <c r="G651" s="418" t="s">
        <v>604</v>
      </c>
      <c r="H651" s="413" t="s">
        <v>248</v>
      </c>
      <c r="I651" s="413" t="s">
        <v>2353</v>
      </c>
      <c r="J651" s="416" t="s">
        <v>1029</v>
      </c>
      <c r="K651" s="458">
        <v>17416</v>
      </c>
      <c r="L651" s="476">
        <v>4763330.3</v>
      </c>
      <c r="M651" s="476"/>
    </row>
    <row r="652" spans="1:13" s="410" customFormat="1" ht="24" customHeight="1" outlineLevel="2" x14ac:dyDescent="0.25">
      <c r="A652" s="500" t="s">
        <v>46</v>
      </c>
      <c r="B652" s="474">
        <v>34</v>
      </c>
      <c r="C652" s="413" t="s">
        <v>477</v>
      </c>
      <c r="D652" s="475">
        <v>900371464</v>
      </c>
      <c r="E652" s="418" t="s">
        <v>540</v>
      </c>
      <c r="F652" s="418" t="s">
        <v>636</v>
      </c>
      <c r="G652" s="418" t="s">
        <v>604</v>
      </c>
      <c r="H652" s="413" t="s">
        <v>248</v>
      </c>
      <c r="I652" s="413" t="s">
        <v>2353</v>
      </c>
      <c r="J652" s="416" t="s">
        <v>1030</v>
      </c>
      <c r="K652" s="458">
        <v>17537</v>
      </c>
      <c r="L652" s="476">
        <v>1408614.5</v>
      </c>
      <c r="M652" s="476"/>
    </row>
    <row r="653" spans="1:13" s="410" customFormat="1" ht="24" customHeight="1" outlineLevel="2" x14ac:dyDescent="0.25">
      <c r="A653" s="500" t="s">
        <v>46</v>
      </c>
      <c r="B653" s="474">
        <v>34</v>
      </c>
      <c r="C653" s="413" t="s">
        <v>477</v>
      </c>
      <c r="D653" s="475">
        <v>900371464</v>
      </c>
      <c r="E653" s="418" t="s">
        <v>540</v>
      </c>
      <c r="F653" s="418" t="s">
        <v>636</v>
      </c>
      <c r="G653" s="418" t="s">
        <v>604</v>
      </c>
      <c r="H653" s="413" t="s">
        <v>248</v>
      </c>
      <c r="I653" s="413" t="s">
        <v>2353</v>
      </c>
      <c r="J653" s="416" t="s">
        <v>1031</v>
      </c>
      <c r="K653" s="458">
        <v>5561</v>
      </c>
      <c r="L653" s="476">
        <v>3817911</v>
      </c>
      <c r="M653" s="476"/>
    </row>
    <row r="654" spans="1:13" s="410" customFormat="1" ht="24" customHeight="1" outlineLevel="2" x14ac:dyDescent="0.25">
      <c r="A654" s="500" t="s">
        <v>46</v>
      </c>
      <c r="B654" s="474">
        <v>34</v>
      </c>
      <c r="C654" s="413" t="s">
        <v>477</v>
      </c>
      <c r="D654" s="475">
        <v>900371464</v>
      </c>
      <c r="E654" s="418" t="s">
        <v>540</v>
      </c>
      <c r="F654" s="418" t="s">
        <v>636</v>
      </c>
      <c r="G654" s="418" t="s">
        <v>604</v>
      </c>
      <c r="H654" s="413" t="s">
        <v>248</v>
      </c>
      <c r="I654" s="413" t="s">
        <v>2353</v>
      </c>
      <c r="J654" s="416" t="s">
        <v>1032</v>
      </c>
      <c r="K654" s="458">
        <v>5615</v>
      </c>
      <c r="L654" s="476">
        <v>4081325.6</v>
      </c>
      <c r="M654" s="476"/>
    </row>
    <row r="655" spans="1:13" s="410" customFormat="1" ht="24" customHeight="1" outlineLevel="2" x14ac:dyDescent="0.25">
      <c r="A655" s="500" t="s">
        <v>46</v>
      </c>
      <c r="B655" s="474">
        <v>34</v>
      </c>
      <c r="C655" s="413" t="s">
        <v>477</v>
      </c>
      <c r="D655" s="475">
        <v>900371464</v>
      </c>
      <c r="E655" s="418" t="s">
        <v>540</v>
      </c>
      <c r="F655" s="418" t="s">
        <v>636</v>
      </c>
      <c r="G655" s="418" t="s">
        <v>604</v>
      </c>
      <c r="H655" s="413" t="s">
        <v>248</v>
      </c>
      <c r="I655" s="413" t="s">
        <v>2353</v>
      </c>
      <c r="J655" s="416" t="s">
        <v>1033</v>
      </c>
      <c r="K655" s="458">
        <v>6632</v>
      </c>
      <c r="L655" s="476">
        <v>3344981.3</v>
      </c>
      <c r="M655" s="476"/>
    </row>
    <row r="656" spans="1:13" s="410" customFormat="1" ht="24" customHeight="1" outlineLevel="2" x14ac:dyDescent="0.25">
      <c r="A656" s="500" t="s">
        <v>46</v>
      </c>
      <c r="B656" s="474">
        <v>34</v>
      </c>
      <c r="C656" s="413" t="s">
        <v>477</v>
      </c>
      <c r="D656" s="475">
        <v>900371464</v>
      </c>
      <c r="E656" s="418" t="s">
        <v>540</v>
      </c>
      <c r="F656" s="418" t="s">
        <v>636</v>
      </c>
      <c r="G656" s="418" t="s">
        <v>604</v>
      </c>
      <c r="H656" s="413" t="s">
        <v>248</v>
      </c>
      <c r="I656" s="413" t="s">
        <v>2353</v>
      </c>
      <c r="J656" s="416" t="s">
        <v>1034</v>
      </c>
      <c r="K656" s="458">
        <v>6634</v>
      </c>
      <c r="L656" s="476">
        <v>2799805.1</v>
      </c>
      <c r="M656" s="476"/>
    </row>
    <row r="657" spans="1:13" s="410" customFormat="1" ht="24" customHeight="1" outlineLevel="1" x14ac:dyDescent="0.25">
      <c r="A657" s="500"/>
      <c r="B657" s="512"/>
      <c r="C657" s="420" t="s">
        <v>2373</v>
      </c>
      <c r="D657" s="515"/>
      <c r="E657" s="425"/>
      <c r="F657" s="425"/>
      <c r="G657" s="425"/>
      <c r="H657" s="420"/>
      <c r="I657" s="420"/>
      <c r="J657" s="423"/>
      <c r="K657" s="462"/>
      <c r="L657" s="516">
        <f>SUBTOTAL(9,L645:L656)</f>
        <v>34735070.399999999</v>
      </c>
      <c r="M657" s="516">
        <f>SUBTOTAL(9,M645:M656)</f>
        <v>0</v>
      </c>
    </row>
    <row r="658" spans="1:13" s="410" customFormat="1" ht="24" customHeight="1" outlineLevel="2" x14ac:dyDescent="0.25">
      <c r="A658" s="500" t="s">
        <v>46</v>
      </c>
      <c r="B658" s="474">
        <v>35</v>
      </c>
      <c r="C658" s="413" t="s">
        <v>478</v>
      </c>
      <c r="D658" s="475">
        <v>900044929</v>
      </c>
      <c r="E658" s="418" t="s">
        <v>541</v>
      </c>
      <c r="F658" s="418" t="s">
        <v>239</v>
      </c>
      <c r="G658" s="418" t="s">
        <v>605</v>
      </c>
      <c r="H658" s="413" t="s">
        <v>248</v>
      </c>
      <c r="I658" s="413" t="s">
        <v>2353</v>
      </c>
      <c r="J658" s="416" t="s">
        <v>1035</v>
      </c>
      <c r="K658" s="458">
        <v>5599</v>
      </c>
      <c r="L658" s="476">
        <v>154000</v>
      </c>
      <c r="M658" s="476"/>
    </row>
    <row r="659" spans="1:13" s="410" customFormat="1" ht="24" customHeight="1" outlineLevel="2" x14ac:dyDescent="0.25">
      <c r="A659" s="500" t="s">
        <v>46</v>
      </c>
      <c r="B659" s="474">
        <v>35</v>
      </c>
      <c r="C659" s="413" t="s">
        <v>478</v>
      </c>
      <c r="D659" s="475">
        <v>900044929</v>
      </c>
      <c r="E659" s="418" t="s">
        <v>541</v>
      </c>
      <c r="F659" s="418" t="s">
        <v>239</v>
      </c>
      <c r="G659" s="418" t="s">
        <v>605</v>
      </c>
      <c r="H659" s="413" t="s">
        <v>248</v>
      </c>
      <c r="I659" s="413" t="s">
        <v>2353</v>
      </c>
      <c r="J659" s="416" t="s">
        <v>1036</v>
      </c>
      <c r="K659" s="458">
        <v>5826</v>
      </c>
      <c r="L659" s="476">
        <v>3527016.4</v>
      </c>
      <c r="M659" s="476"/>
    </row>
    <row r="660" spans="1:13" s="410" customFormat="1" ht="24" customHeight="1" outlineLevel="2" x14ac:dyDescent="0.25">
      <c r="A660" s="500" t="s">
        <v>46</v>
      </c>
      <c r="B660" s="474">
        <v>35</v>
      </c>
      <c r="C660" s="413" t="s">
        <v>478</v>
      </c>
      <c r="D660" s="475">
        <v>900044929</v>
      </c>
      <c r="E660" s="418" t="s">
        <v>541</v>
      </c>
      <c r="F660" s="418" t="s">
        <v>239</v>
      </c>
      <c r="G660" s="418" t="s">
        <v>605</v>
      </c>
      <c r="H660" s="413" t="s">
        <v>248</v>
      </c>
      <c r="I660" s="413" t="s">
        <v>2353</v>
      </c>
      <c r="J660" s="416" t="s">
        <v>1037</v>
      </c>
      <c r="K660" s="458">
        <v>6262</v>
      </c>
      <c r="L660" s="476">
        <v>3685176</v>
      </c>
      <c r="M660" s="476"/>
    </row>
    <row r="661" spans="1:13" s="410" customFormat="1" ht="24" customHeight="1" outlineLevel="2" x14ac:dyDescent="0.25">
      <c r="A661" s="500" t="s">
        <v>46</v>
      </c>
      <c r="B661" s="474">
        <v>35</v>
      </c>
      <c r="C661" s="413" t="s">
        <v>478</v>
      </c>
      <c r="D661" s="475">
        <v>900044929</v>
      </c>
      <c r="E661" s="418" t="s">
        <v>541</v>
      </c>
      <c r="F661" s="418" t="s">
        <v>239</v>
      </c>
      <c r="G661" s="418" t="s">
        <v>605</v>
      </c>
      <c r="H661" s="413" t="s">
        <v>248</v>
      </c>
      <c r="I661" s="413" t="s">
        <v>2353</v>
      </c>
      <c r="J661" s="416" t="s">
        <v>1038</v>
      </c>
      <c r="K661" s="458">
        <v>6300</v>
      </c>
      <c r="L661" s="476">
        <v>1161600</v>
      </c>
      <c r="M661" s="476"/>
    </row>
    <row r="662" spans="1:13" s="410" customFormat="1" ht="24" customHeight="1" outlineLevel="2" x14ac:dyDescent="0.25">
      <c r="A662" s="500" t="s">
        <v>46</v>
      </c>
      <c r="B662" s="474">
        <v>35</v>
      </c>
      <c r="C662" s="413" t="s">
        <v>478</v>
      </c>
      <c r="D662" s="475">
        <v>900044929</v>
      </c>
      <c r="E662" s="418" t="s">
        <v>541</v>
      </c>
      <c r="F662" s="418" t="s">
        <v>239</v>
      </c>
      <c r="G662" s="418" t="s">
        <v>605</v>
      </c>
      <c r="H662" s="413" t="s">
        <v>248</v>
      </c>
      <c r="I662" s="413" t="s">
        <v>2353</v>
      </c>
      <c r="J662" s="416" t="s">
        <v>1039</v>
      </c>
      <c r="K662" s="458">
        <v>6411</v>
      </c>
      <c r="L662" s="476">
        <v>3685176</v>
      </c>
      <c r="M662" s="476"/>
    </row>
    <row r="663" spans="1:13" s="410" customFormat="1" ht="24" customHeight="1" outlineLevel="2" x14ac:dyDescent="0.25">
      <c r="A663" s="500" t="s">
        <v>46</v>
      </c>
      <c r="B663" s="474">
        <v>35</v>
      </c>
      <c r="C663" s="413" t="s">
        <v>478</v>
      </c>
      <c r="D663" s="475">
        <v>900044929</v>
      </c>
      <c r="E663" s="418" t="s">
        <v>541</v>
      </c>
      <c r="F663" s="418" t="s">
        <v>239</v>
      </c>
      <c r="G663" s="418" t="s">
        <v>605</v>
      </c>
      <c r="H663" s="413" t="s">
        <v>248</v>
      </c>
      <c r="I663" s="413" t="s">
        <v>2353</v>
      </c>
      <c r="J663" s="416" t="s">
        <v>1040</v>
      </c>
      <c r="K663" s="458">
        <v>7254</v>
      </c>
      <c r="L663" s="476">
        <v>700000</v>
      </c>
      <c r="M663" s="476"/>
    </row>
    <row r="664" spans="1:13" s="410" customFormat="1" ht="24" customHeight="1" outlineLevel="1" x14ac:dyDescent="0.25">
      <c r="A664" s="500"/>
      <c r="B664" s="512"/>
      <c r="C664" s="420" t="s">
        <v>2374</v>
      </c>
      <c r="D664" s="515"/>
      <c r="E664" s="425"/>
      <c r="F664" s="425"/>
      <c r="G664" s="425"/>
      <c r="H664" s="420"/>
      <c r="I664" s="420"/>
      <c r="J664" s="423"/>
      <c r="K664" s="462"/>
      <c r="L664" s="516">
        <f>SUBTOTAL(9,L658:L663)</f>
        <v>12912968.4</v>
      </c>
      <c r="M664" s="516">
        <f>SUBTOTAL(9,M658:M663)</f>
        <v>0</v>
      </c>
    </row>
    <row r="665" spans="1:13" s="410" customFormat="1" ht="24" customHeight="1" outlineLevel="2" x14ac:dyDescent="0.25">
      <c r="A665" s="500" t="s">
        <v>46</v>
      </c>
      <c r="B665" s="474">
        <v>36</v>
      </c>
      <c r="C665" s="413" t="s">
        <v>479</v>
      </c>
      <c r="D665" s="475">
        <v>900577659</v>
      </c>
      <c r="E665" s="418" t="s">
        <v>542</v>
      </c>
      <c r="F665" s="418" t="s">
        <v>108</v>
      </c>
      <c r="G665" s="418" t="s">
        <v>606</v>
      </c>
      <c r="H665" s="413" t="s">
        <v>248</v>
      </c>
      <c r="I665" s="413" t="s">
        <v>2353</v>
      </c>
      <c r="J665" s="416" t="s">
        <v>1041</v>
      </c>
      <c r="K665" s="458">
        <v>4789</v>
      </c>
      <c r="L665" s="476">
        <v>1833443.02</v>
      </c>
      <c r="M665" s="476"/>
    </row>
    <row r="666" spans="1:13" s="410" customFormat="1" ht="24" customHeight="1" outlineLevel="2" x14ac:dyDescent="0.25">
      <c r="A666" s="500" t="s">
        <v>46</v>
      </c>
      <c r="B666" s="474">
        <v>36</v>
      </c>
      <c r="C666" s="413" t="s">
        <v>479</v>
      </c>
      <c r="D666" s="475">
        <v>900577659</v>
      </c>
      <c r="E666" s="508" t="s">
        <v>542</v>
      </c>
      <c r="F666" s="418" t="s">
        <v>108</v>
      </c>
      <c r="G666" s="418" t="s">
        <v>606</v>
      </c>
      <c r="H666" s="413" t="s">
        <v>248</v>
      </c>
      <c r="I666" s="413" t="s">
        <v>2353</v>
      </c>
      <c r="J666" s="416" t="s">
        <v>1042</v>
      </c>
      <c r="K666" s="458">
        <v>4980</v>
      </c>
      <c r="L666" s="476">
        <v>965782.93</v>
      </c>
      <c r="M666" s="476"/>
    </row>
    <row r="667" spans="1:13" s="410" customFormat="1" ht="24" customHeight="1" outlineLevel="2" x14ac:dyDescent="0.25">
      <c r="A667" s="500" t="s">
        <v>46</v>
      </c>
      <c r="B667" s="474">
        <v>36</v>
      </c>
      <c r="C667" s="413" t="s">
        <v>479</v>
      </c>
      <c r="D667" s="475">
        <v>900577659</v>
      </c>
      <c r="E667" s="508" t="s">
        <v>542</v>
      </c>
      <c r="F667" s="418" t="s">
        <v>108</v>
      </c>
      <c r="G667" s="418" t="s">
        <v>606</v>
      </c>
      <c r="H667" s="413" t="s">
        <v>248</v>
      </c>
      <c r="I667" s="413" t="s">
        <v>2353</v>
      </c>
      <c r="J667" s="416" t="s">
        <v>1043</v>
      </c>
      <c r="K667" s="458">
        <v>4982</v>
      </c>
      <c r="L667" s="476">
        <v>5576070.9100000001</v>
      </c>
      <c r="M667" s="476"/>
    </row>
    <row r="668" spans="1:13" s="410" customFormat="1" ht="24" customHeight="1" outlineLevel="2" x14ac:dyDescent="0.25">
      <c r="A668" s="500" t="s">
        <v>46</v>
      </c>
      <c r="B668" s="474">
        <v>36</v>
      </c>
      <c r="C668" s="413" t="s">
        <v>479</v>
      </c>
      <c r="D668" s="475">
        <v>900577659</v>
      </c>
      <c r="E668" s="508" t="s">
        <v>542</v>
      </c>
      <c r="F668" s="418" t="s">
        <v>108</v>
      </c>
      <c r="G668" s="418" t="s">
        <v>606</v>
      </c>
      <c r="H668" s="413" t="s">
        <v>248</v>
      </c>
      <c r="I668" s="413" t="s">
        <v>2353</v>
      </c>
      <c r="J668" s="416" t="s">
        <v>1044</v>
      </c>
      <c r="K668" s="458">
        <v>5111</v>
      </c>
      <c r="L668" s="476">
        <v>13316194.119999999</v>
      </c>
      <c r="M668" s="476"/>
    </row>
    <row r="669" spans="1:13" s="410" customFormat="1" ht="24" customHeight="1" outlineLevel="2" x14ac:dyDescent="0.25">
      <c r="A669" s="500" t="s">
        <v>46</v>
      </c>
      <c r="B669" s="474">
        <v>36</v>
      </c>
      <c r="C669" s="413" t="s">
        <v>479</v>
      </c>
      <c r="D669" s="475">
        <v>900577659</v>
      </c>
      <c r="E669" s="508" t="s">
        <v>542</v>
      </c>
      <c r="F669" s="418" t="s">
        <v>108</v>
      </c>
      <c r="G669" s="418" t="s">
        <v>606</v>
      </c>
      <c r="H669" s="413" t="s">
        <v>248</v>
      </c>
      <c r="I669" s="413" t="s">
        <v>2353</v>
      </c>
      <c r="J669" s="416" t="s">
        <v>1045</v>
      </c>
      <c r="K669" s="458">
        <v>5258</v>
      </c>
      <c r="L669" s="476">
        <v>3278953.5</v>
      </c>
      <c r="M669" s="476"/>
    </row>
    <row r="670" spans="1:13" s="410" customFormat="1" ht="24" customHeight="1" outlineLevel="2" x14ac:dyDescent="0.25">
      <c r="A670" s="500" t="s">
        <v>46</v>
      </c>
      <c r="B670" s="474">
        <v>36</v>
      </c>
      <c r="C670" s="413" t="s">
        <v>479</v>
      </c>
      <c r="D670" s="475">
        <v>900577659</v>
      </c>
      <c r="E670" s="508" t="s">
        <v>542</v>
      </c>
      <c r="F670" s="418" t="s">
        <v>108</v>
      </c>
      <c r="G670" s="418" t="s">
        <v>606</v>
      </c>
      <c r="H670" s="413" t="s">
        <v>248</v>
      </c>
      <c r="I670" s="413" t="s">
        <v>2353</v>
      </c>
      <c r="J670" s="416" t="s">
        <v>1046</v>
      </c>
      <c r="K670" s="458">
        <v>5314</v>
      </c>
      <c r="L670" s="476">
        <v>15924101.699999999</v>
      </c>
      <c r="M670" s="476"/>
    </row>
    <row r="671" spans="1:13" s="410" customFormat="1" ht="24" customHeight="1" outlineLevel="2" x14ac:dyDescent="0.25">
      <c r="A671" s="500" t="s">
        <v>46</v>
      </c>
      <c r="B671" s="474">
        <v>36</v>
      </c>
      <c r="C671" s="413" t="s">
        <v>479</v>
      </c>
      <c r="D671" s="475">
        <v>900577659</v>
      </c>
      <c r="E671" s="418" t="s">
        <v>542</v>
      </c>
      <c r="F671" s="418" t="s">
        <v>108</v>
      </c>
      <c r="G671" s="418" t="s">
        <v>606</v>
      </c>
      <c r="H671" s="413" t="s">
        <v>248</v>
      </c>
      <c r="I671" s="413" t="s">
        <v>2353</v>
      </c>
      <c r="J671" s="416" t="s">
        <v>1047</v>
      </c>
      <c r="K671" s="458">
        <v>5329</v>
      </c>
      <c r="L671" s="476">
        <v>41313</v>
      </c>
      <c r="M671" s="476"/>
    </row>
    <row r="672" spans="1:13" s="410" customFormat="1" ht="24" customHeight="1" outlineLevel="2" x14ac:dyDescent="0.25">
      <c r="A672" s="500" t="s">
        <v>46</v>
      </c>
      <c r="B672" s="474">
        <v>36</v>
      </c>
      <c r="C672" s="413" t="s">
        <v>479</v>
      </c>
      <c r="D672" s="475">
        <v>900577659</v>
      </c>
      <c r="E672" s="418" t="s">
        <v>542</v>
      </c>
      <c r="F672" s="418" t="s">
        <v>108</v>
      </c>
      <c r="G672" s="418" t="s">
        <v>606</v>
      </c>
      <c r="H672" s="413" t="s">
        <v>248</v>
      </c>
      <c r="I672" s="413" t="s">
        <v>2353</v>
      </c>
      <c r="J672" s="416" t="s">
        <v>1048</v>
      </c>
      <c r="K672" s="458">
        <v>5389</v>
      </c>
      <c r="L672" s="476">
        <v>2575794</v>
      </c>
      <c r="M672" s="476"/>
    </row>
    <row r="673" spans="1:13" s="410" customFormat="1" ht="24" customHeight="1" outlineLevel="2" x14ac:dyDescent="0.25">
      <c r="A673" s="500" t="s">
        <v>46</v>
      </c>
      <c r="B673" s="474">
        <v>36</v>
      </c>
      <c r="C673" s="413" t="s">
        <v>479</v>
      </c>
      <c r="D673" s="475">
        <v>900577659</v>
      </c>
      <c r="E673" s="418" t="s">
        <v>542</v>
      </c>
      <c r="F673" s="418" t="s">
        <v>108</v>
      </c>
      <c r="G673" s="418" t="s">
        <v>606</v>
      </c>
      <c r="H673" s="413" t="s">
        <v>248</v>
      </c>
      <c r="I673" s="413" t="s">
        <v>2353</v>
      </c>
      <c r="J673" s="416" t="s">
        <v>1049</v>
      </c>
      <c r="K673" s="458">
        <v>5390</v>
      </c>
      <c r="L673" s="476">
        <v>1754490</v>
      </c>
      <c r="M673" s="476"/>
    </row>
    <row r="674" spans="1:13" s="410" customFormat="1" ht="24" customHeight="1" outlineLevel="2" x14ac:dyDescent="0.25">
      <c r="A674" s="500" t="s">
        <v>46</v>
      </c>
      <c r="B674" s="474">
        <v>36</v>
      </c>
      <c r="C674" s="413" t="s">
        <v>479</v>
      </c>
      <c r="D674" s="475">
        <v>900577659</v>
      </c>
      <c r="E674" s="416" t="s">
        <v>542</v>
      </c>
      <c r="F674" s="458" t="s">
        <v>108</v>
      </c>
      <c r="G674" s="510" t="s">
        <v>606</v>
      </c>
      <c r="H674" s="501" t="s">
        <v>248</v>
      </c>
      <c r="I674" s="413" t="s">
        <v>2353</v>
      </c>
      <c r="J674" s="416" t="s">
        <v>1050</v>
      </c>
      <c r="K674" s="458">
        <v>5442</v>
      </c>
      <c r="L674" s="476">
        <v>6870464.2400000002</v>
      </c>
      <c r="M674" s="476"/>
    </row>
    <row r="675" spans="1:13" s="410" customFormat="1" ht="24" customHeight="1" outlineLevel="1" x14ac:dyDescent="0.25">
      <c r="A675" s="500"/>
      <c r="B675" s="512"/>
      <c r="C675" s="420" t="s">
        <v>2375</v>
      </c>
      <c r="D675" s="515"/>
      <c r="E675" s="423"/>
      <c r="F675" s="462"/>
      <c r="G675" s="556"/>
      <c r="H675" s="517"/>
      <c r="I675" s="420"/>
      <c r="J675" s="423"/>
      <c r="K675" s="462"/>
      <c r="L675" s="516">
        <f>SUBTOTAL(9,L665:L674)</f>
        <v>52136607.420000002</v>
      </c>
      <c r="M675" s="516">
        <f>SUBTOTAL(9,M665:M674)</f>
        <v>0</v>
      </c>
    </row>
    <row r="676" spans="1:13" s="410" customFormat="1" ht="24" customHeight="1" outlineLevel="2" x14ac:dyDescent="0.3">
      <c r="A676" s="500" t="s">
        <v>46</v>
      </c>
      <c r="B676" s="474">
        <v>37</v>
      </c>
      <c r="C676" s="413" t="s">
        <v>480</v>
      </c>
      <c r="D676" s="475">
        <v>900026143</v>
      </c>
      <c r="E676" s="418" t="s">
        <v>543</v>
      </c>
      <c r="F676" s="418" t="s">
        <v>108</v>
      </c>
      <c r="G676" s="554" t="s">
        <v>607</v>
      </c>
      <c r="H676" s="501" t="s">
        <v>248</v>
      </c>
      <c r="I676" s="413" t="s">
        <v>2353</v>
      </c>
      <c r="J676" s="416" t="s">
        <v>1051</v>
      </c>
      <c r="K676" s="458">
        <v>10682</v>
      </c>
      <c r="L676" s="476">
        <v>3212968.6</v>
      </c>
      <c r="M676" s="476"/>
    </row>
    <row r="677" spans="1:13" s="410" customFormat="1" ht="24" customHeight="1" outlineLevel="2" x14ac:dyDescent="0.25">
      <c r="A677" s="500" t="s">
        <v>46</v>
      </c>
      <c r="B677" s="474">
        <v>37</v>
      </c>
      <c r="C677" s="413" t="s">
        <v>480</v>
      </c>
      <c r="D677" s="475">
        <v>900026143</v>
      </c>
      <c r="E677" s="418" t="s">
        <v>543</v>
      </c>
      <c r="F677" s="418" t="s">
        <v>108</v>
      </c>
      <c r="G677" s="418" t="s">
        <v>607</v>
      </c>
      <c r="H677" s="413" t="s">
        <v>248</v>
      </c>
      <c r="I677" s="413" t="s">
        <v>2353</v>
      </c>
      <c r="J677" s="416" t="s">
        <v>1052</v>
      </c>
      <c r="K677" s="458">
        <v>10683</v>
      </c>
      <c r="L677" s="476">
        <v>4505106.5999999996</v>
      </c>
      <c r="M677" s="476"/>
    </row>
    <row r="678" spans="1:13" s="410" customFormat="1" ht="24" customHeight="1" outlineLevel="2" x14ac:dyDescent="0.25">
      <c r="A678" s="500" t="s">
        <v>46</v>
      </c>
      <c r="B678" s="474">
        <v>37</v>
      </c>
      <c r="C678" s="413" t="s">
        <v>480</v>
      </c>
      <c r="D678" s="475">
        <v>900026143</v>
      </c>
      <c r="E678" s="418" t="s">
        <v>543</v>
      </c>
      <c r="F678" s="418" t="s">
        <v>108</v>
      </c>
      <c r="G678" s="418" t="s">
        <v>607</v>
      </c>
      <c r="H678" s="413" t="s">
        <v>248</v>
      </c>
      <c r="I678" s="413" t="s">
        <v>2353</v>
      </c>
      <c r="J678" s="416" t="s">
        <v>1053</v>
      </c>
      <c r="K678" s="458">
        <v>10684</v>
      </c>
      <c r="L678" s="476">
        <v>5294358.0999999996</v>
      </c>
      <c r="M678" s="476"/>
    </row>
    <row r="679" spans="1:13" s="410" customFormat="1" ht="24" customHeight="1" outlineLevel="1" x14ac:dyDescent="0.25">
      <c r="A679" s="500"/>
      <c r="B679" s="512"/>
      <c r="C679" s="420" t="s">
        <v>2376</v>
      </c>
      <c r="D679" s="515"/>
      <c r="E679" s="425"/>
      <c r="F679" s="425"/>
      <c r="G679" s="425"/>
      <c r="H679" s="420"/>
      <c r="I679" s="420"/>
      <c r="J679" s="423"/>
      <c r="K679" s="462"/>
      <c r="L679" s="516">
        <f>SUBTOTAL(9,L676:L678)</f>
        <v>13012433.299999999</v>
      </c>
      <c r="M679" s="516">
        <f>SUBTOTAL(9,M676:M678)</f>
        <v>0</v>
      </c>
    </row>
    <row r="680" spans="1:13" s="410" customFormat="1" ht="24" customHeight="1" outlineLevel="2" x14ac:dyDescent="0.25">
      <c r="A680" s="500" t="s">
        <v>46</v>
      </c>
      <c r="B680" s="474">
        <v>38</v>
      </c>
      <c r="C680" s="413" t="s">
        <v>483</v>
      </c>
      <c r="D680" s="475">
        <v>900618062</v>
      </c>
      <c r="E680" s="418" t="s">
        <v>546</v>
      </c>
      <c r="F680" s="418" t="s">
        <v>637</v>
      </c>
      <c r="G680" s="418" t="s">
        <v>610</v>
      </c>
      <c r="H680" s="413" t="s">
        <v>248</v>
      </c>
      <c r="I680" s="413" t="s">
        <v>2353</v>
      </c>
      <c r="J680" s="416" t="s">
        <v>1058</v>
      </c>
      <c r="K680" s="458">
        <v>939</v>
      </c>
      <c r="L680" s="476">
        <v>1712409</v>
      </c>
      <c r="M680" s="476"/>
    </row>
    <row r="681" spans="1:13" s="410" customFormat="1" ht="24" customHeight="1" outlineLevel="2" x14ac:dyDescent="0.25">
      <c r="A681" s="500" t="s">
        <v>46</v>
      </c>
      <c r="B681" s="474">
        <v>38</v>
      </c>
      <c r="C681" s="413" t="s">
        <v>483</v>
      </c>
      <c r="D681" s="475">
        <v>900618062</v>
      </c>
      <c r="E681" s="418" t="s">
        <v>546</v>
      </c>
      <c r="F681" s="418" t="s">
        <v>637</v>
      </c>
      <c r="G681" s="418" t="s">
        <v>610</v>
      </c>
      <c r="H681" s="413" t="s">
        <v>248</v>
      </c>
      <c r="I681" s="413" t="s">
        <v>2353</v>
      </c>
      <c r="J681" s="416" t="s">
        <v>1059</v>
      </c>
      <c r="K681" s="458">
        <v>972</v>
      </c>
      <c r="L681" s="476">
        <v>4244857</v>
      </c>
      <c r="M681" s="476"/>
    </row>
    <row r="682" spans="1:13" s="410" customFormat="1" ht="24" customHeight="1" outlineLevel="2" x14ac:dyDescent="0.25">
      <c r="A682" s="500" t="s">
        <v>46</v>
      </c>
      <c r="B682" s="474">
        <v>38</v>
      </c>
      <c r="C682" s="413" t="s">
        <v>483</v>
      </c>
      <c r="D682" s="475">
        <v>900618062</v>
      </c>
      <c r="E682" s="418" t="s">
        <v>546</v>
      </c>
      <c r="F682" s="418" t="s">
        <v>637</v>
      </c>
      <c r="G682" s="418" t="s">
        <v>610</v>
      </c>
      <c r="H682" s="413" t="s">
        <v>248</v>
      </c>
      <c r="I682" s="413" t="s">
        <v>2353</v>
      </c>
      <c r="J682" s="416" t="s">
        <v>1060</v>
      </c>
      <c r="K682" s="458">
        <v>984</v>
      </c>
      <c r="L682" s="476">
        <v>850000</v>
      </c>
      <c r="M682" s="476"/>
    </row>
    <row r="683" spans="1:13" s="410" customFormat="1" ht="24" customHeight="1" outlineLevel="1" x14ac:dyDescent="0.25">
      <c r="A683" s="500"/>
      <c r="B683" s="512"/>
      <c r="C683" s="420" t="s">
        <v>2377</v>
      </c>
      <c r="D683" s="515"/>
      <c r="E683" s="425"/>
      <c r="F683" s="425"/>
      <c r="G683" s="425"/>
      <c r="H683" s="420"/>
      <c r="I683" s="420"/>
      <c r="J683" s="423"/>
      <c r="K683" s="462"/>
      <c r="L683" s="516">
        <f>SUBTOTAL(9,L680:L682)</f>
        <v>6807266</v>
      </c>
      <c r="M683" s="516">
        <f>SUBTOTAL(9,M680:M682)</f>
        <v>0</v>
      </c>
    </row>
    <row r="684" spans="1:13" s="410" customFormat="1" ht="24" customHeight="1" outlineLevel="2" x14ac:dyDescent="0.25">
      <c r="A684" s="500" t="s">
        <v>46</v>
      </c>
      <c r="B684" s="474">
        <v>39</v>
      </c>
      <c r="C684" s="413" t="s">
        <v>484</v>
      </c>
      <c r="D684" s="475">
        <v>900508744</v>
      </c>
      <c r="E684" s="418" t="s">
        <v>547</v>
      </c>
      <c r="F684" s="418" t="s">
        <v>638</v>
      </c>
      <c r="G684" s="418" t="s">
        <v>611</v>
      </c>
      <c r="H684" s="413" t="s">
        <v>248</v>
      </c>
      <c r="I684" s="413" t="s">
        <v>2353</v>
      </c>
      <c r="J684" s="416" t="s">
        <v>1061</v>
      </c>
      <c r="K684" s="458">
        <v>3099</v>
      </c>
      <c r="L684" s="476">
        <v>1811238</v>
      </c>
      <c r="M684" s="476"/>
    </row>
    <row r="685" spans="1:13" s="410" customFormat="1" ht="24" customHeight="1" outlineLevel="1" x14ac:dyDescent="0.25">
      <c r="A685" s="500"/>
      <c r="B685" s="512"/>
      <c r="C685" s="420" t="s">
        <v>2378</v>
      </c>
      <c r="D685" s="515"/>
      <c r="E685" s="425"/>
      <c r="F685" s="425"/>
      <c r="G685" s="425"/>
      <c r="H685" s="420"/>
      <c r="I685" s="420"/>
      <c r="J685" s="423"/>
      <c r="K685" s="462"/>
      <c r="L685" s="516">
        <f>SUBTOTAL(9,L684:L684)</f>
        <v>1811238</v>
      </c>
      <c r="M685" s="516">
        <f>SUBTOTAL(9,M684:M684)</f>
        <v>0</v>
      </c>
    </row>
    <row r="686" spans="1:13" s="410" customFormat="1" ht="24" customHeight="1" outlineLevel="2" x14ac:dyDescent="0.25">
      <c r="A686" s="500" t="s">
        <v>46</v>
      </c>
      <c r="B686" s="474">
        <v>40</v>
      </c>
      <c r="C686" s="413" t="s">
        <v>485</v>
      </c>
      <c r="D686" s="475">
        <v>900207526</v>
      </c>
      <c r="E686" s="418" t="s">
        <v>548</v>
      </c>
      <c r="F686" s="418" t="s">
        <v>239</v>
      </c>
      <c r="G686" s="418" t="s">
        <v>612</v>
      </c>
      <c r="H686" s="413" t="s">
        <v>248</v>
      </c>
      <c r="I686" s="413" t="s">
        <v>2353</v>
      </c>
      <c r="J686" s="416" t="s">
        <v>1062</v>
      </c>
      <c r="K686" s="458">
        <v>623</v>
      </c>
      <c r="L686" s="476">
        <v>3311069</v>
      </c>
      <c r="M686" s="476"/>
    </row>
    <row r="687" spans="1:13" s="410" customFormat="1" ht="24" customHeight="1" outlineLevel="2" x14ac:dyDescent="0.25">
      <c r="A687" s="500" t="s">
        <v>46</v>
      </c>
      <c r="B687" s="474">
        <v>40</v>
      </c>
      <c r="C687" s="413" t="s">
        <v>485</v>
      </c>
      <c r="D687" s="475">
        <v>900207526</v>
      </c>
      <c r="E687" s="418" t="s">
        <v>548</v>
      </c>
      <c r="F687" s="418" t="s">
        <v>239</v>
      </c>
      <c r="G687" s="418" t="s">
        <v>612</v>
      </c>
      <c r="H687" s="413" t="s">
        <v>248</v>
      </c>
      <c r="I687" s="413" t="s">
        <v>2353</v>
      </c>
      <c r="J687" s="416" t="s">
        <v>1063</v>
      </c>
      <c r="K687" s="458">
        <v>812</v>
      </c>
      <c r="L687" s="476">
        <v>1544000</v>
      </c>
      <c r="M687" s="476"/>
    </row>
    <row r="688" spans="1:13" s="410" customFormat="1" ht="24" customHeight="1" outlineLevel="2" x14ac:dyDescent="0.25">
      <c r="A688" s="500" t="s">
        <v>46</v>
      </c>
      <c r="B688" s="474">
        <v>40</v>
      </c>
      <c r="C688" s="413" t="s">
        <v>485</v>
      </c>
      <c r="D688" s="475">
        <v>900207526</v>
      </c>
      <c r="E688" s="418" t="s">
        <v>548</v>
      </c>
      <c r="F688" s="418" t="s">
        <v>239</v>
      </c>
      <c r="G688" s="418" t="s">
        <v>612</v>
      </c>
      <c r="H688" s="413" t="s">
        <v>248</v>
      </c>
      <c r="I688" s="413" t="s">
        <v>2353</v>
      </c>
      <c r="J688" s="416" t="s">
        <v>1064</v>
      </c>
      <c r="K688" s="458">
        <v>1006</v>
      </c>
      <c r="L688" s="476">
        <v>1577775</v>
      </c>
      <c r="M688" s="476"/>
    </row>
    <row r="689" spans="1:13" s="410" customFormat="1" ht="24" customHeight="1" outlineLevel="2" x14ac:dyDescent="0.25">
      <c r="A689" s="500" t="s">
        <v>46</v>
      </c>
      <c r="B689" s="474">
        <v>40</v>
      </c>
      <c r="C689" s="413" t="s">
        <v>485</v>
      </c>
      <c r="D689" s="475">
        <v>900207526</v>
      </c>
      <c r="E689" s="418" t="s">
        <v>548</v>
      </c>
      <c r="F689" s="418" t="s">
        <v>239</v>
      </c>
      <c r="G689" s="418" t="s">
        <v>612</v>
      </c>
      <c r="H689" s="413" t="s">
        <v>248</v>
      </c>
      <c r="I689" s="413" t="s">
        <v>2353</v>
      </c>
      <c r="J689" s="416" t="s">
        <v>1065</v>
      </c>
      <c r="K689" s="458">
        <v>1101</v>
      </c>
      <c r="L689" s="476">
        <v>1837360</v>
      </c>
      <c r="M689" s="476"/>
    </row>
    <row r="690" spans="1:13" s="410" customFormat="1" ht="24" customHeight="1" outlineLevel="2" x14ac:dyDescent="0.25">
      <c r="A690" s="500" t="s">
        <v>46</v>
      </c>
      <c r="B690" s="474">
        <v>40</v>
      </c>
      <c r="C690" s="413" t="s">
        <v>485</v>
      </c>
      <c r="D690" s="475">
        <v>900207526</v>
      </c>
      <c r="E690" s="418" t="s">
        <v>548</v>
      </c>
      <c r="F690" s="418" t="s">
        <v>239</v>
      </c>
      <c r="G690" s="418" t="s">
        <v>612</v>
      </c>
      <c r="H690" s="413" t="s">
        <v>248</v>
      </c>
      <c r="I690" s="413" t="s">
        <v>2353</v>
      </c>
      <c r="J690" s="416" t="s">
        <v>1066</v>
      </c>
      <c r="K690" s="458">
        <v>1177</v>
      </c>
      <c r="L690" s="476">
        <v>2993083.6</v>
      </c>
      <c r="M690" s="476"/>
    </row>
    <row r="691" spans="1:13" s="410" customFormat="1" ht="24" customHeight="1" outlineLevel="2" x14ac:dyDescent="0.25">
      <c r="A691" s="500" t="s">
        <v>46</v>
      </c>
      <c r="B691" s="474">
        <v>40</v>
      </c>
      <c r="C691" s="413" t="s">
        <v>485</v>
      </c>
      <c r="D691" s="475">
        <v>900207526</v>
      </c>
      <c r="E691" s="418" t="s">
        <v>548</v>
      </c>
      <c r="F691" s="418" t="s">
        <v>239</v>
      </c>
      <c r="G691" s="418" t="s">
        <v>612</v>
      </c>
      <c r="H691" s="413" t="s">
        <v>248</v>
      </c>
      <c r="I691" s="413" t="s">
        <v>2353</v>
      </c>
      <c r="J691" s="416" t="s">
        <v>1067</v>
      </c>
      <c r="K691" s="458">
        <v>1245</v>
      </c>
      <c r="L691" s="476">
        <v>5367500</v>
      </c>
      <c r="M691" s="476"/>
    </row>
    <row r="692" spans="1:13" s="410" customFormat="1" ht="24" customHeight="1" outlineLevel="2" x14ac:dyDescent="0.25">
      <c r="A692" s="500" t="s">
        <v>46</v>
      </c>
      <c r="B692" s="474">
        <v>40</v>
      </c>
      <c r="C692" s="413" t="s">
        <v>485</v>
      </c>
      <c r="D692" s="475">
        <v>900207526</v>
      </c>
      <c r="E692" s="418" t="s">
        <v>548</v>
      </c>
      <c r="F692" s="418" t="s">
        <v>239</v>
      </c>
      <c r="G692" s="418" t="s">
        <v>612</v>
      </c>
      <c r="H692" s="413" t="s">
        <v>248</v>
      </c>
      <c r="I692" s="413" t="s">
        <v>2353</v>
      </c>
      <c r="J692" s="416" t="s">
        <v>1068</v>
      </c>
      <c r="K692" s="458">
        <v>980</v>
      </c>
      <c r="L692" s="476">
        <v>4628019</v>
      </c>
      <c r="M692" s="476"/>
    </row>
    <row r="693" spans="1:13" s="410" customFormat="1" ht="24" customHeight="1" outlineLevel="1" x14ac:dyDescent="0.25">
      <c r="A693" s="500"/>
      <c r="B693" s="512"/>
      <c r="C693" s="420" t="s">
        <v>2379</v>
      </c>
      <c r="D693" s="515"/>
      <c r="E693" s="425"/>
      <c r="F693" s="425"/>
      <c r="G693" s="425"/>
      <c r="H693" s="420"/>
      <c r="I693" s="420"/>
      <c r="J693" s="423"/>
      <c r="K693" s="462"/>
      <c r="L693" s="516">
        <f>SUBTOTAL(9,L686:L692)</f>
        <v>21258806.600000001</v>
      </c>
      <c r="M693" s="516">
        <f>SUBTOTAL(9,M686:M692)</f>
        <v>0</v>
      </c>
    </row>
    <row r="694" spans="1:13" s="410" customFormat="1" ht="24" customHeight="1" outlineLevel="2" x14ac:dyDescent="0.25">
      <c r="A694" s="500" t="s">
        <v>46</v>
      </c>
      <c r="B694" s="474">
        <v>41</v>
      </c>
      <c r="C694" s="413" t="s">
        <v>486</v>
      </c>
      <c r="D694" s="475">
        <v>900155383</v>
      </c>
      <c r="E694" s="418" t="s">
        <v>549</v>
      </c>
      <c r="F694" s="418" t="s">
        <v>239</v>
      </c>
      <c r="G694" s="418" t="s">
        <v>613</v>
      </c>
      <c r="H694" s="413" t="s">
        <v>248</v>
      </c>
      <c r="I694" s="413" t="s">
        <v>2353</v>
      </c>
      <c r="J694" s="416" t="s">
        <v>1069</v>
      </c>
      <c r="K694" s="458">
        <v>4179</v>
      </c>
      <c r="L694" s="476">
        <v>825550</v>
      </c>
      <c r="M694" s="476"/>
    </row>
    <row r="695" spans="1:13" s="410" customFormat="1" ht="24" customHeight="1" outlineLevel="2" x14ac:dyDescent="0.25">
      <c r="A695" s="500" t="s">
        <v>46</v>
      </c>
      <c r="B695" s="474">
        <v>41</v>
      </c>
      <c r="C695" s="413" t="s">
        <v>486</v>
      </c>
      <c r="D695" s="475">
        <v>900155383</v>
      </c>
      <c r="E695" s="418" t="s">
        <v>549</v>
      </c>
      <c r="F695" s="418" t="s">
        <v>239</v>
      </c>
      <c r="G695" s="418" t="s">
        <v>613</v>
      </c>
      <c r="H695" s="413" t="s">
        <v>248</v>
      </c>
      <c r="I695" s="413" t="s">
        <v>2353</v>
      </c>
      <c r="J695" s="416" t="s">
        <v>1070</v>
      </c>
      <c r="K695" s="458">
        <v>4180</v>
      </c>
      <c r="L695" s="476">
        <v>1398637.5</v>
      </c>
      <c r="M695" s="476"/>
    </row>
    <row r="696" spans="1:13" s="410" customFormat="1" ht="24" customHeight="1" outlineLevel="2" x14ac:dyDescent="0.25">
      <c r="A696" s="500" t="s">
        <v>46</v>
      </c>
      <c r="B696" s="474">
        <v>41</v>
      </c>
      <c r="C696" s="413" t="s">
        <v>486</v>
      </c>
      <c r="D696" s="475">
        <v>900155383</v>
      </c>
      <c r="E696" s="418" t="s">
        <v>549</v>
      </c>
      <c r="F696" s="418" t="s">
        <v>239</v>
      </c>
      <c r="G696" s="418" t="s">
        <v>613</v>
      </c>
      <c r="H696" s="413" t="s">
        <v>248</v>
      </c>
      <c r="I696" s="413" t="s">
        <v>2353</v>
      </c>
      <c r="J696" s="416" t="s">
        <v>1071</v>
      </c>
      <c r="K696" s="458">
        <v>4200</v>
      </c>
      <c r="L696" s="476">
        <v>1755000</v>
      </c>
      <c r="M696" s="476"/>
    </row>
    <row r="697" spans="1:13" s="410" customFormat="1" ht="24" customHeight="1" outlineLevel="2" x14ac:dyDescent="0.25">
      <c r="A697" s="500" t="s">
        <v>46</v>
      </c>
      <c r="B697" s="474">
        <v>41</v>
      </c>
      <c r="C697" s="413" t="s">
        <v>486</v>
      </c>
      <c r="D697" s="475">
        <v>900155383</v>
      </c>
      <c r="E697" s="418" t="s">
        <v>549</v>
      </c>
      <c r="F697" s="418" t="s">
        <v>239</v>
      </c>
      <c r="G697" s="418" t="s">
        <v>613</v>
      </c>
      <c r="H697" s="413" t="s">
        <v>248</v>
      </c>
      <c r="I697" s="413" t="s">
        <v>2353</v>
      </c>
      <c r="J697" s="416" t="s">
        <v>1072</v>
      </c>
      <c r="K697" s="458">
        <v>4302</v>
      </c>
      <c r="L697" s="476">
        <v>1308450</v>
      </c>
      <c r="M697" s="476"/>
    </row>
    <row r="698" spans="1:13" s="410" customFormat="1" ht="24" customHeight="1" outlineLevel="2" x14ac:dyDescent="0.25">
      <c r="A698" s="500" t="s">
        <v>46</v>
      </c>
      <c r="B698" s="474">
        <v>41</v>
      </c>
      <c r="C698" s="413" t="s">
        <v>486</v>
      </c>
      <c r="D698" s="475">
        <v>900155383</v>
      </c>
      <c r="E698" s="418" t="s">
        <v>549</v>
      </c>
      <c r="F698" s="418" t="s">
        <v>239</v>
      </c>
      <c r="G698" s="418" t="s">
        <v>613</v>
      </c>
      <c r="H698" s="413" t="s">
        <v>248</v>
      </c>
      <c r="I698" s="413" t="s">
        <v>2353</v>
      </c>
      <c r="J698" s="416" t="s">
        <v>1073</v>
      </c>
      <c r="K698" s="458">
        <v>4303</v>
      </c>
      <c r="L698" s="476">
        <v>1308450</v>
      </c>
      <c r="M698" s="476"/>
    </row>
    <row r="699" spans="1:13" s="410" customFormat="1" ht="24" customHeight="1" outlineLevel="2" x14ac:dyDescent="0.25">
      <c r="A699" s="500" t="s">
        <v>46</v>
      </c>
      <c r="B699" s="474">
        <v>41</v>
      </c>
      <c r="C699" s="413" t="s">
        <v>486</v>
      </c>
      <c r="D699" s="475">
        <v>900155383</v>
      </c>
      <c r="E699" s="418" t="s">
        <v>549</v>
      </c>
      <c r="F699" s="418" t="s">
        <v>239</v>
      </c>
      <c r="G699" s="418" t="s">
        <v>613</v>
      </c>
      <c r="H699" s="413" t="s">
        <v>248</v>
      </c>
      <c r="I699" s="413" t="s">
        <v>2353</v>
      </c>
      <c r="J699" s="416" t="s">
        <v>1074</v>
      </c>
      <c r="K699" s="458">
        <v>4376</v>
      </c>
      <c r="L699" s="476">
        <v>1531725</v>
      </c>
      <c r="M699" s="476"/>
    </row>
    <row r="700" spans="1:13" s="410" customFormat="1" ht="24" customHeight="1" outlineLevel="2" x14ac:dyDescent="0.25">
      <c r="A700" s="500" t="s">
        <v>46</v>
      </c>
      <c r="B700" s="474">
        <v>41</v>
      </c>
      <c r="C700" s="413" t="s">
        <v>486</v>
      </c>
      <c r="D700" s="475">
        <v>900155383</v>
      </c>
      <c r="E700" s="418" t="s">
        <v>549</v>
      </c>
      <c r="F700" s="418" t="s">
        <v>239</v>
      </c>
      <c r="G700" s="418" t="s">
        <v>613</v>
      </c>
      <c r="H700" s="413" t="s">
        <v>248</v>
      </c>
      <c r="I700" s="413" t="s">
        <v>2353</v>
      </c>
      <c r="J700" s="416" t="s">
        <v>1075</v>
      </c>
      <c r="K700" s="458">
        <v>4377</v>
      </c>
      <c r="L700" s="476">
        <v>1813500</v>
      </c>
      <c r="M700" s="476"/>
    </row>
    <row r="701" spans="1:13" s="410" customFormat="1" ht="24" customHeight="1" outlineLevel="2" x14ac:dyDescent="0.25">
      <c r="A701" s="500" t="s">
        <v>46</v>
      </c>
      <c r="B701" s="474">
        <v>41</v>
      </c>
      <c r="C701" s="413" t="s">
        <v>486</v>
      </c>
      <c r="D701" s="475">
        <v>900155383</v>
      </c>
      <c r="E701" s="418" t="s">
        <v>549</v>
      </c>
      <c r="F701" s="418" t="s">
        <v>239</v>
      </c>
      <c r="G701" s="418" t="s">
        <v>613</v>
      </c>
      <c r="H701" s="413" t="s">
        <v>248</v>
      </c>
      <c r="I701" s="413" t="s">
        <v>2353</v>
      </c>
      <c r="J701" s="416" t="s">
        <v>1076</v>
      </c>
      <c r="K701" s="458">
        <v>4405</v>
      </c>
      <c r="L701" s="476">
        <v>775000</v>
      </c>
      <c r="M701" s="476"/>
    </row>
    <row r="702" spans="1:13" s="410" customFormat="1" ht="24" customHeight="1" outlineLevel="2" x14ac:dyDescent="0.25">
      <c r="A702" s="500" t="s">
        <v>46</v>
      </c>
      <c r="B702" s="474">
        <v>41</v>
      </c>
      <c r="C702" s="413" t="s">
        <v>486</v>
      </c>
      <c r="D702" s="475">
        <v>900155383</v>
      </c>
      <c r="E702" s="418" t="s">
        <v>549</v>
      </c>
      <c r="F702" s="418" t="s">
        <v>239</v>
      </c>
      <c r="G702" s="418" t="s">
        <v>613</v>
      </c>
      <c r="H702" s="413" t="s">
        <v>248</v>
      </c>
      <c r="I702" s="413" t="s">
        <v>2353</v>
      </c>
      <c r="J702" s="416" t="s">
        <v>1077</v>
      </c>
      <c r="K702" s="458">
        <v>4407</v>
      </c>
      <c r="L702" s="476">
        <v>1746225</v>
      </c>
      <c r="M702" s="476"/>
    </row>
    <row r="703" spans="1:13" s="410" customFormat="1" ht="24" customHeight="1" outlineLevel="2" x14ac:dyDescent="0.25">
      <c r="A703" s="500" t="s">
        <v>46</v>
      </c>
      <c r="B703" s="474">
        <v>41</v>
      </c>
      <c r="C703" s="413" t="s">
        <v>486</v>
      </c>
      <c r="D703" s="475">
        <v>900155383</v>
      </c>
      <c r="E703" s="418" t="s">
        <v>549</v>
      </c>
      <c r="F703" s="418" t="s">
        <v>239</v>
      </c>
      <c r="G703" s="418" t="s">
        <v>613</v>
      </c>
      <c r="H703" s="413" t="s">
        <v>248</v>
      </c>
      <c r="I703" s="413" t="s">
        <v>2353</v>
      </c>
      <c r="J703" s="416" t="s">
        <v>1078</v>
      </c>
      <c r="K703" s="458">
        <v>4418</v>
      </c>
      <c r="L703" s="476">
        <v>1609725</v>
      </c>
      <c r="M703" s="476"/>
    </row>
    <row r="704" spans="1:13" s="410" customFormat="1" ht="24" customHeight="1" outlineLevel="2" x14ac:dyDescent="0.25">
      <c r="A704" s="500" t="s">
        <v>46</v>
      </c>
      <c r="B704" s="474">
        <v>41</v>
      </c>
      <c r="C704" s="413" t="s">
        <v>486</v>
      </c>
      <c r="D704" s="475">
        <v>900155383</v>
      </c>
      <c r="E704" s="418" t="s">
        <v>549</v>
      </c>
      <c r="F704" s="418" t="s">
        <v>239</v>
      </c>
      <c r="G704" s="418" t="s">
        <v>613</v>
      </c>
      <c r="H704" s="413" t="s">
        <v>248</v>
      </c>
      <c r="I704" s="413" t="s">
        <v>2353</v>
      </c>
      <c r="J704" s="416" t="s">
        <v>1079</v>
      </c>
      <c r="K704" s="458">
        <v>4419</v>
      </c>
      <c r="L704" s="476">
        <v>1199250</v>
      </c>
      <c r="M704" s="476"/>
    </row>
    <row r="705" spans="1:13" s="410" customFormat="1" ht="24" customHeight="1" outlineLevel="2" x14ac:dyDescent="0.25">
      <c r="A705" s="500" t="s">
        <v>46</v>
      </c>
      <c r="B705" s="474">
        <v>41</v>
      </c>
      <c r="C705" s="413" t="s">
        <v>486</v>
      </c>
      <c r="D705" s="475">
        <v>900155383</v>
      </c>
      <c r="E705" s="418" t="s">
        <v>549</v>
      </c>
      <c r="F705" s="418" t="s">
        <v>239</v>
      </c>
      <c r="G705" s="418" t="s">
        <v>613</v>
      </c>
      <c r="H705" s="413" t="s">
        <v>248</v>
      </c>
      <c r="I705" s="413" t="s">
        <v>2353</v>
      </c>
      <c r="J705" s="416" t="s">
        <v>1080</v>
      </c>
      <c r="K705" s="458">
        <v>4472</v>
      </c>
      <c r="L705" s="476">
        <v>1310400</v>
      </c>
      <c r="M705" s="476"/>
    </row>
    <row r="706" spans="1:13" s="410" customFormat="1" ht="24" customHeight="1" outlineLevel="2" x14ac:dyDescent="0.25">
      <c r="A706" s="500" t="s">
        <v>46</v>
      </c>
      <c r="B706" s="474">
        <v>41</v>
      </c>
      <c r="C706" s="413" t="s">
        <v>486</v>
      </c>
      <c r="D706" s="475">
        <v>900155383</v>
      </c>
      <c r="E706" s="418" t="s">
        <v>549</v>
      </c>
      <c r="F706" s="418" t="s">
        <v>239</v>
      </c>
      <c r="G706" s="418" t="s">
        <v>613</v>
      </c>
      <c r="H706" s="413" t="s">
        <v>248</v>
      </c>
      <c r="I706" s="413" t="s">
        <v>2353</v>
      </c>
      <c r="J706" s="416" t="s">
        <v>1081</v>
      </c>
      <c r="K706" s="458">
        <v>4473</v>
      </c>
      <c r="L706" s="476">
        <v>600000</v>
      </c>
      <c r="M706" s="476"/>
    </row>
    <row r="707" spans="1:13" s="410" customFormat="1" ht="24" customHeight="1" outlineLevel="2" x14ac:dyDescent="0.25">
      <c r="A707" s="500" t="s">
        <v>46</v>
      </c>
      <c r="B707" s="474">
        <v>41</v>
      </c>
      <c r="C707" s="413" t="s">
        <v>486</v>
      </c>
      <c r="D707" s="475">
        <v>900155383</v>
      </c>
      <c r="E707" s="418" t="s">
        <v>549</v>
      </c>
      <c r="F707" s="418" t="s">
        <v>239</v>
      </c>
      <c r="G707" s="418" t="s">
        <v>613</v>
      </c>
      <c r="H707" s="413" t="s">
        <v>248</v>
      </c>
      <c r="I707" s="413" t="s">
        <v>2353</v>
      </c>
      <c r="J707" s="416" t="s">
        <v>1082</v>
      </c>
      <c r="K707" s="458">
        <v>4535</v>
      </c>
      <c r="L707" s="476">
        <v>172500</v>
      </c>
      <c r="M707" s="476"/>
    </row>
    <row r="708" spans="1:13" s="410" customFormat="1" ht="24" customHeight="1" outlineLevel="2" x14ac:dyDescent="0.25">
      <c r="A708" s="500" t="s">
        <v>46</v>
      </c>
      <c r="B708" s="474">
        <v>41</v>
      </c>
      <c r="C708" s="413" t="s">
        <v>486</v>
      </c>
      <c r="D708" s="475">
        <v>900155383</v>
      </c>
      <c r="E708" s="418" t="s">
        <v>549</v>
      </c>
      <c r="F708" s="418" t="s">
        <v>239</v>
      </c>
      <c r="G708" s="418" t="s">
        <v>613</v>
      </c>
      <c r="H708" s="413" t="s">
        <v>248</v>
      </c>
      <c r="I708" s="413" t="s">
        <v>2353</v>
      </c>
      <c r="J708" s="416" t="s">
        <v>1083</v>
      </c>
      <c r="K708" s="458">
        <v>4550</v>
      </c>
      <c r="L708" s="476">
        <v>1696500</v>
      </c>
      <c r="M708" s="476"/>
    </row>
    <row r="709" spans="1:13" s="410" customFormat="1" ht="24" customHeight="1" outlineLevel="2" x14ac:dyDescent="0.25">
      <c r="A709" s="500" t="s">
        <v>46</v>
      </c>
      <c r="B709" s="474">
        <v>41</v>
      </c>
      <c r="C709" s="413" t="s">
        <v>486</v>
      </c>
      <c r="D709" s="475">
        <v>900155383</v>
      </c>
      <c r="E709" s="418" t="s">
        <v>549</v>
      </c>
      <c r="F709" s="418" t="s">
        <v>239</v>
      </c>
      <c r="G709" s="418" t="s">
        <v>613</v>
      </c>
      <c r="H709" s="413" t="s">
        <v>248</v>
      </c>
      <c r="I709" s="413" t="s">
        <v>2353</v>
      </c>
      <c r="J709" s="416" t="s">
        <v>1084</v>
      </c>
      <c r="K709" s="458">
        <v>4594</v>
      </c>
      <c r="L709" s="476">
        <v>1034963</v>
      </c>
      <c r="M709" s="476"/>
    </row>
    <row r="710" spans="1:13" s="410" customFormat="1" ht="24" customHeight="1" outlineLevel="2" x14ac:dyDescent="0.25">
      <c r="A710" s="500" t="s">
        <v>46</v>
      </c>
      <c r="B710" s="474">
        <v>41</v>
      </c>
      <c r="C710" s="413" t="s">
        <v>486</v>
      </c>
      <c r="D710" s="475">
        <v>900155383</v>
      </c>
      <c r="E710" s="418" t="s">
        <v>549</v>
      </c>
      <c r="F710" s="418" t="s">
        <v>239</v>
      </c>
      <c r="G710" s="418" t="s">
        <v>613</v>
      </c>
      <c r="H710" s="413" t="s">
        <v>248</v>
      </c>
      <c r="I710" s="413" t="s">
        <v>2353</v>
      </c>
      <c r="J710" s="416" t="s">
        <v>1085</v>
      </c>
      <c r="K710" s="458">
        <v>4783</v>
      </c>
      <c r="L710" s="476">
        <v>702000</v>
      </c>
      <c r="M710" s="476"/>
    </row>
    <row r="711" spans="1:13" s="410" customFormat="1" ht="24" customHeight="1" outlineLevel="2" x14ac:dyDescent="0.25">
      <c r="A711" s="500" t="s">
        <v>46</v>
      </c>
      <c r="B711" s="474">
        <v>41</v>
      </c>
      <c r="C711" s="413" t="s">
        <v>486</v>
      </c>
      <c r="D711" s="475">
        <v>900155383</v>
      </c>
      <c r="E711" s="418" t="s">
        <v>549</v>
      </c>
      <c r="F711" s="418" t="s">
        <v>239</v>
      </c>
      <c r="G711" s="418" t="s">
        <v>613</v>
      </c>
      <c r="H711" s="413" t="s">
        <v>248</v>
      </c>
      <c r="I711" s="413" t="s">
        <v>2353</v>
      </c>
      <c r="J711" s="416" t="s">
        <v>1086</v>
      </c>
      <c r="K711" s="458">
        <v>4784</v>
      </c>
      <c r="L711" s="476">
        <v>951500</v>
      </c>
      <c r="M711" s="476"/>
    </row>
    <row r="712" spans="1:13" s="410" customFormat="1" ht="24" customHeight="1" outlineLevel="2" x14ac:dyDescent="0.25">
      <c r="A712" s="500" t="s">
        <v>46</v>
      </c>
      <c r="B712" s="474">
        <v>41</v>
      </c>
      <c r="C712" s="413" t="s">
        <v>486</v>
      </c>
      <c r="D712" s="475">
        <v>900155383</v>
      </c>
      <c r="E712" s="418" t="s">
        <v>549</v>
      </c>
      <c r="F712" s="418" t="s">
        <v>239</v>
      </c>
      <c r="G712" s="418" t="s">
        <v>613</v>
      </c>
      <c r="H712" s="413" t="s">
        <v>248</v>
      </c>
      <c r="I712" s="413" t="s">
        <v>2353</v>
      </c>
      <c r="J712" s="416" t="s">
        <v>1087</v>
      </c>
      <c r="K712" s="458">
        <v>4978</v>
      </c>
      <c r="L712" s="476">
        <v>2047500</v>
      </c>
      <c r="M712" s="476"/>
    </row>
    <row r="713" spans="1:13" s="410" customFormat="1" ht="24" customHeight="1" outlineLevel="2" x14ac:dyDescent="0.25">
      <c r="A713" s="500" t="s">
        <v>46</v>
      </c>
      <c r="B713" s="474">
        <v>41</v>
      </c>
      <c r="C713" s="413" t="s">
        <v>486</v>
      </c>
      <c r="D713" s="475">
        <v>900155383</v>
      </c>
      <c r="E713" s="418" t="s">
        <v>549</v>
      </c>
      <c r="F713" s="418" t="s">
        <v>239</v>
      </c>
      <c r="G713" s="418" t="s">
        <v>613</v>
      </c>
      <c r="H713" s="413" t="s">
        <v>248</v>
      </c>
      <c r="I713" s="413" t="s">
        <v>2353</v>
      </c>
      <c r="J713" s="416" t="s">
        <v>1088</v>
      </c>
      <c r="K713" s="458">
        <v>5022</v>
      </c>
      <c r="L713" s="476">
        <v>1345012.5</v>
      </c>
      <c r="M713" s="476"/>
    </row>
    <row r="714" spans="1:13" s="410" customFormat="1" ht="24" customHeight="1" outlineLevel="2" x14ac:dyDescent="0.25">
      <c r="A714" s="500" t="s">
        <v>46</v>
      </c>
      <c r="B714" s="474">
        <v>41</v>
      </c>
      <c r="C714" s="413" t="s">
        <v>486</v>
      </c>
      <c r="D714" s="475">
        <v>900155383</v>
      </c>
      <c r="E714" s="418" t="s">
        <v>549</v>
      </c>
      <c r="F714" s="418" t="s">
        <v>239</v>
      </c>
      <c r="G714" s="418" t="s">
        <v>613</v>
      </c>
      <c r="H714" s="413" t="s">
        <v>248</v>
      </c>
      <c r="I714" s="413" t="s">
        <v>2353</v>
      </c>
      <c r="J714" s="416" t="s">
        <v>1089</v>
      </c>
      <c r="K714" s="458">
        <v>5028</v>
      </c>
      <c r="L714" s="476">
        <v>1093000</v>
      </c>
      <c r="M714" s="476"/>
    </row>
    <row r="715" spans="1:13" s="410" customFormat="1" ht="24" customHeight="1" outlineLevel="1" x14ac:dyDescent="0.25">
      <c r="A715" s="500"/>
      <c r="B715" s="512"/>
      <c r="C715" s="420" t="s">
        <v>2380</v>
      </c>
      <c r="D715" s="515"/>
      <c r="E715" s="425"/>
      <c r="F715" s="425"/>
      <c r="G715" s="425"/>
      <c r="H715" s="420"/>
      <c r="I715" s="420"/>
      <c r="J715" s="423"/>
      <c r="K715" s="462"/>
      <c r="L715" s="516">
        <f>SUBTOTAL(9,L694:L714)</f>
        <v>26224888</v>
      </c>
      <c r="M715" s="516">
        <f>SUBTOTAL(9,M694:M714)</f>
        <v>0</v>
      </c>
    </row>
    <row r="716" spans="1:13" s="410" customFormat="1" ht="24" customHeight="1" outlineLevel="2" x14ac:dyDescent="0.25">
      <c r="A716" s="500" t="s">
        <v>46</v>
      </c>
      <c r="B716" s="474">
        <v>42</v>
      </c>
      <c r="C716" s="413" t="s">
        <v>487</v>
      </c>
      <c r="D716" s="475">
        <v>900805913</v>
      </c>
      <c r="E716" s="418" t="s">
        <v>550</v>
      </c>
      <c r="F716" s="418" t="s">
        <v>239</v>
      </c>
      <c r="G716" s="418" t="s">
        <v>614</v>
      </c>
      <c r="H716" s="413" t="s">
        <v>248</v>
      </c>
      <c r="I716" s="413" t="s">
        <v>2353</v>
      </c>
      <c r="J716" s="416" t="s">
        <v>1090</v>
      </c>
      <c r="K716" s="458">
        <v>2095</v>
      </c>
      <c r="L716" s="476">
        <v>1822322.93</v>
      </c>
      <c r="M716" s="476"/>
    </row>
    <row r="717" spans="1:13" s="410" customFormat="1" ht="24" customHeight="1" outlineLevel="1" x14ac:dyDescent="0.25">
      <c r="A717" s="500"/>
      <c r="B717" s="512"/>
      <c r="C717" s="420" t="s">
        <v>2381</v>
      </c>
      <c r="D717" s="515"/>
      <c r="E717" s="425"/>
      <c r="F717" s="425"/>
      <c r="G717" s="425"/>
      <c r="H717" s="420"/>
      <c r="I717" s="420"/>
      <c r="J717" s="423"/>
      <c r="K717" s="462"/>
      <c r="L717" s="516">
        <f>SUBTOTAL(9,L716:L716)</f>
        <v>1822322.93</v>
      </c>
      <c r="M717" s="516">
        <f>SUBTOTAL(9,M716:M716)</f>
        <v>0</v>
      </c>
    </row>
    <row r="718" spans="1:13" s="410" customFormat="1" ht="24" customHeight="1" outlineLevel="2" x14ac:dyDescent="0.25">
      <c r="A718" s="500" t="s">
        <v>46</v>
      </c>
      <c r="B718" s="474">
        <v>43</v>
      </c>
      <c r="C718" s="413" t="s">
        <v>488</v>
      </c>
      <c r="D718" s="475">
        <v>811041784</v>
      </c>
      <c r="E718" s="418" t="s">
        <v>551</v>
      </c>
      <c r="F718" s="418" t="s">
        <v>218</v>
      </c>
      <c r="G718" s="418" t="s">
        <v>615</v>
      </c>
      <c r="H718" s="413" t="s">
        <v>248</v>
      </c>
      <c r="I718" s="413" t="s">
        <v>2353</v>
      </c>
      <c r="J718" s="416" t="s">
        <v>1091</v>
      </c>
      <c r="K718" s="458">
        <v>24965</v>
      </c>
      <c r="L718" s="476">
        <v>9498700</v>
      </c>
      <c r="M718" s="476"/>
    </row>
    <row r="719" spans="1:13" s="410" customFormat="1" ht="24" customHeight="1" outlineLevel="2" x14ac:dyDescent="0.25">
      <c r="A719" s="500" t="s">
        <v>46</v>
      </c>
      <c r="B719" s="474">
        <v>43</v>
      </c>
      <c r="C719" s="413" t="s">
        <v>488</v>
      </c>
      <c r="D719" s="475">
        <v>811041784</v>
      </c>
      <c r="E719" s="418" t="s">
        <v>551</v>
      </c>
      <c r="F719" s="418" t="s">
        <v>218</v>
      </c>
      <c r="G719" s="418" t="s">
        <v>615</v>
      </c>
      <c r="H719" s="413" t="s">
        <v>248</v>
      </c>
      <c r="I719" s="413" t="s">
        <v>2353</v>
      </c>
      <c r="J719" s="416" t="s">
        <v>1092</v>
      </c>
      <c r="K719" s="458">
        <v>2659</v>
      </c>
      <c r="L719" s="476">
        <v>6301800</v>
      </c>
      <c r="M719" s="476"/>
    </row>
    <row r="720" spans="1:13" s="410" customFormat="1" ht="24" customHeight="1" outlineLevel="1" x14ac:dyDescent="0.25">
      <c r="A720" s="500"/>
      <c r="B720" s="512"/>
      <c r="C720" s="420" t="s">
        <v>2382</v>
      </c>
      <c r="D720" s="515"/>
      <c r="E720" s="425"/>
      <c r="F720" s="425"/>
      <c r="G720" s="425"/>
      <c r="H720" s="420"/>
      <c r="I720" s="420"/>
      <c r="J720" s="423"/>
      <c r="K720" s="462"/>
      <c r="L720" s="516">
        <f>SUBTOTAL(9,L718:L719)</f>
        <v>15800500</v>
      </c>
      <c r="M720" s="516">
        <f>SUBTOTAL(9,M718:M719)</f>
        <v>0</v>
      </c>
    </row>
    <row r="721" spans="1:13" s="410" customFormat="1" ht="24" customHeight="1" outlineLevel="2" x14ac:dyDescent="0.25">
      <c r="A721" s="500" t="s">
        <v>46</v>
      </c>
      <c r="B721" s="474">
        <v>44</v>
      </c>
      <c r="C721" s="413" t="s">
        <v>490</v>
      </c>
      <c r="D721" s="475">
        <v>900954399</v>
      </c>
      <c r="E721" s="418" t="s">
        <v>553</v>
      </c>
      <c r="F721" s="418" t="s">
        <v>634</v>
      </c>
      <c r="G721" s="418" t="s">
        <v>617</v>
      </c>
      <c r="H721" s="413" t="s">
        <v>248</v>
      </c>
      <c r="I721" s="413" t="s">
        <v>2353</v>
      </c>
      <c r="J721" s="416" t="s">
        <v>1117</v>
      </c>
      <c r="K721" s="458">
        <v>2342</v>
      </c>
      <c r="L721" s="476">
        <v>702000</v>
      </c>
      <c r="M721" s="476"/>
    </row>
    <row r="722" spans="1:13" s="410" customFormat="1" ht="24" customHeight="1" outlineLevel="2" x14ac:dyDescent="0.25">
      <c r="A722" s="500" t="s">
        <v>46</v>
      </c>
      <c r="B722" s="474">
        <v>44</v>
      </c>
      <c r="C722" s="413" t="s">
        <v>490</v>
      </c>
      <c r="D722" s="475">
        <v>900954399</v>
      </c>
      <c r="E722" s="418" t="s">
        <v>553</v>
      </c>
      <c r="F722" s="418" t="s">
        <v>634</v>
      </c>
      <c r="G722" s="418" t="s">
        <v>617</v>
      </c>
      <c r="H722" s="413" t="s">
        <v>248</v>
      </c>
      <c r="I722" s="413" t="s">
        <v>2353</v>
      </c>
      <c r="J722" s="416" t="s">
        <v>1118</v>
      </c>
      <c r="K722" s="458">
        <v>2429</v>
      </c>
      <c r="L722" s="476">
        <v>4204317</v>
      </c>
      <c r="M722" s="476"/>
    </row>
    <row r="723" spans="1:13" s="410" customFormat="1" ht="24" customHeight="1" outlineLevel="1" x14ac:dyDescent="0.25">
      <c r="A723" s="500"/>
      <c r="B723" s="512"/>
      <c r="C723" s="420" t="s">
        <v>2383</v>
      </c>
      <c r="D723" s="515"/>
      <c r="E723" s="425"/>
      <c r="F723" s="425"/>
      <c r="G723" s="425"/>
      <c r="H723" s="420"/>
      <c r="I723" s="420"/>
      <c r="J723" s="423"/>
      <c r="K723" s="462"/>
      <c r="L723" s="516">
        <f>SUBTOTAL(9,L721:L722)</f>
        <v>4906317</v>
      </c>
      <c r="M723" s="516">
        <f>SUBTOTAL(9,M721:M722)</f>
        <v>0</v>
      </c>
    </row>
    <row r="724" spans="1:13" s="410" customFormat="1" ht="24" customHeight="1" outlineLevel="2" x14ac:dyDescent="0.25">
      <c r="A724" s="500" t="s">
        <v>46</v>
      </c>
      <c r="B724" s="474">
        <v>45</v>
      </c>
      <c r="C724" s="413" t="s">
        <v>491</v>
      </c>
      <c r="D724" s="475">
        <v>830007935</v>
      </c>
      <c r="E724" s="418" t="s">
        <v>554</v>
      </c>
      <c r="F724" s="418" t="s">
        <v>108</v>
      </c>
      <c r="G724" s="418" t="s">
        <v>618</v>
      </c>
      <c r="H724" s="413" t="s">
        <v>248</v>
      </c>
      <c r="I724" s="413" t="s">
        <v>2353</v>
      </c>
      <c r="J724" s="416" t="s">
        <v>2492</v>
      </c>
      <c r="K724" s="458">
        <v>3353</v>
      </c>
      <c r="L724" s="476">
        <v>0.2</v>
      </c>
      <c r="M724" s="476"/>
    </row>
    <row r="725" spans="1:13" s="410" customFormat="1" ht="24" customHeight="1" outlineLevel="2" x14ac:dyDescent="0.25">
      <c r="A725" s="500" t="s">
        <v>46</v>
      </c>
      <c r="B725" s="474">
        <v>45</v>
      </c>
      <c r="C725" s="413" t="s">
        <v>491</v>
      </c>
      <c r="D725" s="475">
        <v>830007935</v>
      </c>
      <c r="E725" s="418" t="s">
        <v>554</v>
      </c>
      <c r="F725" s="418" t="s">
        <v>108</v>
      </c>
      <c r="G725" s="418" t="s">
        <v>618</v>
      </c>
      <c r="H725" s="413" t="s">
        <v>248</v>
      </c>
      <c r="I725" s="413" t="s">
        <v>2353</v>
      </c>
      <c r="J725" s="416" t="s">
        <v>1119</v>
      </c>
      <c r="K725" s="458">
        <v>3581</v>
      </c>
      <c r="L725" s="476">
        <v>10225600.050000001</v>
      </c>
      <c r="M725" s="476"/>
    </row>
    <row r="726" spans="1:13" s="410" customFormat="1" ht="24" customHeight="1" outlineLevel="2" x14ac:dyDescent="0.25">
      <c r="A726" s="500" t="s">
        <v>46</v>
      </c>
      <c r="B726" s="474">
        <v>45</v>
      </c>
      <c r="C726" s="413" t="s">
        <v>491</v>
      </c>
      <c r="D726" s="475">
        <v>830007935</v>
      </c>
      <c r="E726" s="418" t="s">
        <v>554</v>
      </c>
      <c r="F726" s="418" t="s">
        <v>108</v>
      </c>
      <c r="G726" s="418" t="s">
        <v>618</v>
      </c>
      <c r="H726" s="413" t="s">
        <v>248</v>
      </c>
      <c r="I726" s="413" t="s">
        <v>2353</v>
      </c>
      <c r="J726" s="416" t="s">
        <v>1120</v>
      </c>
      <c r="K726" s="458">
        <v>3600</v>
      </c>
      <c r="L726" s="476">
        <v>10737716.92</v>
      </c>
      <c r="M726" s="476"/>
    </row>
    <row r="727" spans="1:13" s="410" customFormat="1" ht="24" customHeight="1" outlineLevel="2" x14ac:dyDescent="0.25">
      <c r="A727" s="500" t="s">
        <v>46</v>
      </c>
      <c r="B727" s="474">
        <v>45</v>
      </c>
      <c r="C727" s="413" t="s">
        <v>491</v>
      </c>
      <c r="D727" s="475">
        <v>830007935</v>
      </c>
      <c r="E727" s="418" t="s">
        <v>554</v>
      </c>
      <c r="F727" s="418" t="s">
        <v>108</v>
      </c>
      <c r="G727" s="418" t="s">
        <v>618</v>
      </c>
      <c r="H727" s="413" t="s">
        <v>248</v>
      </c>
      <c r="I727" s="413" t="s">
        <v>2353</v>
      </c>
      <c r="J727" s="416" t="s">
        <v>1121</v>
      </c>
      <c r="K727" s="458">
        <v>3624</v>
      </c>
      <c r="L727" s="476">
        <v>994858.79</v>
      </c>
      <c r="M727" s="476"/>
    </row>
    <row r="728" spans="1:13" s="410" customFormat="1" ht="24" customHeight="1" outlineLevel="2" x14ac:dyDescent="0.25">
      <c r="A728" s="500" t="s">
        <v>46</v>
      </c>
      <c r="B728" s="474">
        <v>45</v>
      </c>
      <c r="C728" s="413" t="s">
        <v>491</v>
      </c>
      <c r="D728" s="475">
        <v>830007935</v>
      </c>
      <c r="E728" s="418" t="s">
        <v>554</v>
      </c>
      <c r="F728" s="418" t="s">
        <v>108</v>
      </c>
      <c r="G728" s="418" t="s">
        <v>618</v>
      </c>
      <c r="H728" s="413" t="s">
        <v>248</v>
      </c>
      <c r="I728" s="413" t="s">
        <v>2353</v>
      </c>
      <c r="J728" s="416" t="s">
        <v>1122</v>
      </c>
      <c r="K728" s="458">
        <v>3679</v>
      </c>
      <c r="L728" s="476">
        <v>8523138</v>
      </c>
      <c r="M728" s="476"/>
    </row>
    <row r="729" spans="1:13" s="410" customFormat="1" ht="24" customHeight="1" outlineLevel="2" x14ac:dyDescent="0.25">
      <c r="A729" s="500" t="s">
        <v>46</v>
      </c>
      <c r="B729" s="474">
        <v>45</v>
      </c>
      <c r="C729" s="413" t="s">
        <v>491</v>
      </c>
      <c r="D729" s="475">
        <v>830007935</v>
      </c>
      <c r="E729" s="418" t="s">
        <v>554</v>
      </c>
      <c r="F729" s="418" t="s">
        <v>108</v>
      </c>
      <c r="G729" s="418" t="s">
        <v>618</v>
      </c>
      <c r="H729" s="413" t="s">
        <v>248</v>
      </c>
      <c r="I729" s="413" t="s">
        <v>2353</v>
      </c>
      <c r="J729" s="416" t="s">
        <v>1123</v>
      </c>
      <c r="K729" s="458">
        <v>3730</v>
      </c>
      <c r="L729" s="476">
        <v>1468699.05</v>
      </c>
      <c r="M729" s="476"/>
    </row>
    <row r="730" spans="1:13" s="410" customFormat="1" ht="24" customHeight="1" outlineLevel="2" x14ac:dyDescent="0.25">
      <c r="A730" s="500" t="s">
        <v>46</v>
      </c>
      <c r="B730" s="474">
        <v>45</v>
      </c>
      <c r="C730" s="413" t="s">
        <v>491</v>
      </c>
      <c r="D730" s="475">
        <v>830007935</v>
      </c>
      <c r="E730" s="418" t="s">
        <v>554</v>
      </c>
      <c r="F730" s="418" t="s">
        <v>108</v>
      </c>
      <c r="G730" s="418" t="s">
        <v>618</v>
      </c>
      <c r="H730" s="413" t="s">
        <v>248</v>
      </c>
      <c r="I730" s="413" t="s">
        <v>2353</v>
      </c>
      <c r="J730" s="416" t="s">
        <v>1124</v>
      </c>
      <c r="K730" s="458">
        <v>3773</v>
      </c>
      <c r="L730" s="476">
        <v>671101</v>
      </c>
      <c r="M730" s="476"/>
    </row>
    <row r="731" spans="1:13" s="410" customFormat="1" ht="24" customHeight="1" outlineLevel="1" x14ac:dyDescent="0.25">
      <c r="A731" s="500"/>
      <c r="B731" s="512"/>
      <c r="C731" s="420" t="s">
        <v>2384</v>
      </c>
      <c r="D731" s="515"/>
      <c r="E731" s="425"/>
      <c r="F731" s="425"/>
      <c r="G731" s="425"/>
      <c r="H731" s="420"/>
      <c r="I731" s="420"/>
      <c r="J731" s="423"/>
      <c r="K731" s="462"/>
      <c r="L731" s="516">
        <f>SUBTOTAL(9,L724:L730)</f>
        <v>32621114.010000002</v>
      </c>
      <c r="M731" s="516">
        <f>SUBTOTAL(9,M724:M730)</f>
        <v>0</v>
      </c>
    </row>
    <row r="732" spans="1:13" s="410" customFormat="1" ht="24" customHeight="1" outlineLevel="2" x14ac:dyDescent="0.25">
      <c r="A732" s="500" t="s">
        <v>46</v>
      </c>
      <c r="B732" s="474">
        <v>46</v>
      </c>
      <c r="C732" s="413" t="s">
        <v>492</v>
      </c>
      <c r="D732" s="475">
        <v>800219668</v>
      </c>
      <c r="E732" s="418" t="s">
        <v>555</v>
      </c>
      <c r="F732" s="418" t="s">
        <v>108</v>
      </c>
      <c r="G732" s="418" t="s">
        <v>619</v>
      </c>
      <c r="H732" s="413" t="s">
        <v>248</v>
      </c>
      <c r="I732" s="413" t="s">
        <v>2353</v>
      </c>
      <c r="J732" s="416" t="s">
        <v>1125</v>
      </c>
      <c r="K732" s="458">
        <v>108218</v>
      </c>
      <c r="L732" s="476">
        <v>79911</v>
      </c>
      <c r="M732" s="476"/>
    </row>
    <row r="733" spans="1:13" s="410" customFormat="1" ht="24" customHeight="1" outlineLevel="1" x14ac:dyDescent="0.25">
      <c r="A733" s="500"/>
      <c r="B733" s="512"/>
      <c r="C733" s="420" t="s">
        <v>2385</v>
      </c>
      <c r="D733" s="515"/>
      <c r="E733" s="425"/>
      <c r="F733" s="425"/>
      <c r="G733" s="425"/>
      <c r="H733" s="420"/>
      <c r="I733" s="420"/>
      <c r="J733" s="423"/>
      <c r="K733" s="462"/>
      <c r="L733" s="516">
        <f>SUBTOTAL(9,L732:L732)</f>
        <v>79911</v>
      </c>
      <c r="M733" s="516">
        <f>SUBTOTAL(9,M732:M732)</f>
        <v>0</v>
      </c>
    </row>
    <row r="734" spans="1:13" s="410" customFormat="1" ht="24" customHeight="1" outlineLevel="2" x14ac:dyDescent="0.25">
      <c r="A734" s="500" t="s">
        <v>46</v>
      </c>
      <c r="B734" s="474">
        <v>47</v>
      </c>
      <c r="C734" s="413" t="s">
        <v>1704</v>
      </c>
      <c r="D734" s="475">
        <v>92498256</v>
      </c>
      <c r="E734" s="418" t="s">
        <v>1794</v>
      </c>
      <c r="F734" s="418" t="s">
        <v>1717</v>
      </c>
      <c r="G734" s="418" t="s">
        <v>1718</v>
      </c>
      <c r="H734" s="413" t="s">
        <v>248</v>
      </c>
      <c r="I734" s="413" t="s">
        <v>2353</v>
      </c>
      <c r="J734" s="416" t="s">
        <v>1739</v>
      </c>
      <c r="K734" s="458">
        <v>2212</v>
      </c>
      <c r="L734" s="476">
        <v>547777</v>
      </c>
      <c r="M734" s="476"/>
    </row>
    <row r="735" spans="1:13" s="410" customFormat="1" ht="24" customHeight="1" outlineLevel="1" x14ac:dyDescent="0.25">
      <c r="A735" s="500"/>
      <c r="B735" s="512"/>
      <c r="C735" s="420" t="s">
        <v>2386</v>
      </c>
      <c r="D735" s="515"/>
      <c r="E735" s="425"/>
      <c r="F735" s="425"/>
      <c r="G735" s="425"/>
      <c r="H735" s="420"/>
      <c r="I735" s="420"/>
      <c r="J735" s="423"/>
      <c r="K735" s="462"/>
      <c r="L735" s="516">
        <f>SUBTOTAL(9,L734:L734)</f>
        <v>547777</v>
      </c>
      <c r="M735" s="516">
        <f>SUBTOTAL(9,M734:M734)</f>
        <v>0</v>
      </c>
    </row>
    <row r="736" spans="1:13" s="410" customFormat="1" ht="24" customHeight="1" outlineLevel="2" x14ac:dyDescent="0.25">
      <c r="A736" s="500" t="s">
        <v>46</v>
      </c>
      <c r="B736" s="474">
        <v>48</v>
      </c>
      <c r="C736" s="413" t="s">
        <v>493</v>
      </c>
      <c r="D736" s="475">
        <v>900697137</v>
      </c>
      <c r="E736" s="418" t="s">
        <v>556</v>
      </c>
      <c r="F736" s="418" t="s">
        <v>239</v>
      </c>
      <c r="G736" s="418" t="s">
        <v>620</v>
      </c>
      <c r="H736" s="413" t="s">
        <v>248</v>
      </c>
      <c r="I736" s="413" t="s">
        <v>2353</v>
      </c>
      <c r="J736" s="416" t="s">
        <v>1133</v>
      </c>
      <c r="K736" s="458">
        <v>674</v>
      </c>
      <c r="L736" s="476">
        <v>1356000.92</v>
      </c>
      <c r="M736" s="476"/>
    </row>
    <row r="737" spans="1:13" s="410" customFormat="1" ht="24" customHeight="1" outlineLevel="2" x14ac:dyDescent="0.25">
      <c r="A737" s="500" t="s">
        <v>46</v>
      </c>
      <c r="B737" s="474">
        <v>48</v>
      </c>
      <c r="C737" s="413" t="s">
        <v>493</v>
      </c>
      <c r="D737" s="475">
        <v>900697137</v>
      </c>
      <c r="E737" s="418" t="s">
        <v>556</v>
      </c>
      <c r="F737" s="418" t="s">
        <v>239</v>
      </c>
      <c r="G737" s="418" t="s">
        <v>620</v>
      </c>
      <c r="H737" s="413" t="s">
        <v>248</v>
      </c>
      <c r="I737" s="413" t="s">
        <v>2353</v>
      </c>
      <c r="J737" s="416" t="s">
        <v>1134</v>
      </c>
      <c r="K737" s="458">
        <v>695</v>
      </c>
      <c r="L737" s="476">
        <v>1500000</v>
      </c>
      <c r="M737" s="476"/>
    </row>
    <row r="738" spans="1:13" s="410" customFormat="1" ht="24" customHeight="1" outlineLevel="2" x14ac:dyDescent="0.25">
      <c r="A738" s="500" t="s">
        <v>46</v>
      </c>
      <c r="B738" s="474">
        <v>48</v>
      </c>
      <c r="C738" s="413" t="s">
        <v>493</v>
      </c>
      <c r="D738" s="475">
        <v>900697137</v>
      </c>
      <c r="E738" s="418" t="s">
        <v>556</v>
      </c>
      <c r="F738" s="418" t="s">
        <v>239</v>
      </c>
      <c r="G738" s="418" t="s">
        <v>620</v>
      </c>
      <c r="H738" s="413" t="s">
        <v>248</v>
      </c>
      <c r="I738" s="413" t="s">
        <v>2353</v>
      </c>
      <c r="J738" s="416" t="s">
        <v>1135</v>
      </c>
      <c r="K738" s="458">
        <v>717</v>
      </c>
      <c r="L738" s="476">
        <v>1500000</v>
      </c>
      <c r="M738" s="476"/>
    </row>
    <row r="739" spans="1:13" s="410" customFormat="1" ht="24" customHeight="1" outlineLevel="2" x14ac:dyDescent="0.25">
      <c r="A739" s="500" t="s">
        <v>46</v>
      </c>
      <c r="B739" s="474">
        <v>48</v>
      </c>
      <c r="C739" s="413" t="s">
        <v>493</v>
      </c>
      <c r="D739" s="475">
        <v>900697137</v>
      </c>
      <c r="E739" s="418" t="s">
        <v>556</v>
      </c>
      <c r="F739" s="418" t="s">
        <v>239</v>
      </c>
      <c r="G739" s="418" t="s">
        <v>620</v>
      </c>
      <c r="H739" s="413" t="s">
        <v>248</v>
      </c>
      <c r="I739" s="413" t="s">
        <v>2353</v>
      </c>
      <c r="J739" s="416" t="s">
        <v>1136</v>
      </c>
      <c r="K739" s="458">
        <v>748</v>
      </c>
      <c r="L739" s="476">
        <v>1500000</v>
      </c>
      <c r="M739" s="476"/>
    </row>
    <row r="740" spans="1:13" s="410" customFormat="1" ht="24" customHeight="1" outlineLevel="2" x14ac:dyDescent="0.25">
      <c r="A740" s="500" t="s">
        <v>46</v>
      </c>
      <c r="B740" s="474">
        <v>48</v>
      </c>
      <c r="C740" s="413" t="s">
        <v>493</v>
      </c>
      <c r="D740" s="475">
        <v>900697137</v>
      </c>
      <c r="E740" s="418" t="s">
        <v>556</v>
      </c>
      <c r="F740" s="418" t="s">
        <v>239</v>
      </c>
      <c r="G740" s="418" t="s">
        <v>620</v>
      </c>
      <c r="H740" s="413" t="s">
        <v>248</v>
      </c>
      <c r="I740" s="413" t="s">
        <v>2353</v>
      </c>
      <c r="J740" s="416" t="s">
        <v>1938</v>
      </c>
      <c r="K740" s="458">
        <v>769</v>
      </c>
      <c r="L740" s="476">
        <v>757012</v>
      </c>
      <c r="M740" s="476"/>
    </row>
    <row r="741" spans="1:13" s="410" customFormat="1" ht="24" customHeight="1" outlineLevel="2" x14ac:dyDescent="0.25">
      <c r="A741" s="500" t="s">
        <v>46</v>
      </c>
      <c r="B741" s="474">
        <v>48</v>
      </c>
      <c r="C741" s="413" t="s">
        <v>493</v>
      </c>
      <c r="D741" s="475">
        <v>900697137</v>
      </c>
      <c r="E741" s="418" t="s">
        <v>556</v>
      </c>
      <c r="F741" s="418" t="s">
        <v>239</v>
      </c>
      <c r="G741" s="418" t="s">
        <v>620</v>
      </c>
      <c r="H741" s="413" t="s">
        <v>248</v>
      </c>
      <c r="I741" s="413" t="s">
        <v>2353</v>
      </c>
      <c r="J741" s="416" t="s">
        <v>1939</v>
      </c>
      <c r="K741" s="458">
        <v>792</v>
      </c>
      <c r="L741" s="476">
        <v>750238</v>
      </c>
      <c r="M741" s="476"/>
    </row>
    <row r="742" spans="1:13" s="410" customFormat="1" ht="24" customHeight="1" outlineLevel="2" x14ac:dyDescent="0.25">
      <c r="A742" s="500" t="s">
        <v>46</v>
      </c>
      <c r="B742" s="474">
        <v>48</v>
      </c>
      <c r="C742" s="413" t="s">
        <v>493</v>
      </c>
      <c r="D742" s="475">
        <v>900697137</v>
      </c>
      <c r="E742" s="418" t="s">
        <v>556</v>
      </c>
      <c r="F742" s="418" t="s">
        <v>239</v>
      </c>
      <c r="G742" s="418" t="s">
        <v>620</v>
      </c>
      <c r="H742" s="413" t="s">
        <v>248</v>
      </c>
      <c r="I742" s="413" t="s">
        <v>2353</v>
      </c>
      <c r="J742" s="416" t="s">
        <v>2504</v>
      </c>
      <c r="K742" s="458">
        <v>815</v>
      </c>
      <c r="L742" s="476">
        <v>750000.45</v>
      </c>
      <c r="M742" s="476"/>
    </row>
    <row r="743" spans="1:13" s="410" customFormat="1" ht="24" customHeight="1" outlineLevel="2" x14ac:dyDescent="0.25">
      <c r="A743" s="500" t="s">
        <v>46</v>
      </c>
      <c r="B743" s="474">
        <v>48</v>
      </c>
      <c r="C743" s="413" t="s">
        <v>493</v>
      </c>
      <c r="D743" s="475">
        <v>900697137</v>
      </c>
      <c r="E743" s="418" t="s">
        <v>556</v>
      </c>
      <c r="F743" s="418" t="s">
        <v>239</v>
      </c>
      <c r="G743" s="418" t="s">
        <v>620</v>
      </c>
      <c r="H743" s="413" t="s">
        <v>248</v>
      </c>
      <c r="I743" s="413" t="s">
        <v>2353</v>
      </c>
      <c r="J743" s="416" t="s">
        <v>2505</v>
      </c>
      <c r="K743" s="458">
        <v>836</v>
      </c>
      <c r="L743" s="476">
        <v>750000.45</v>
      </c>
      <c r="M743" s="476"/>
    </row>
    <row r="744" spans="1:13" s="410" customFormat="1" ht="24" customHeight="1" outlineLevel="1" x14ac:dyDescent="0.25">
      <c r="A744" s="500"/>
      <c r="B744" s="512"/>
      <c r="C744" s="420" t="s">
        <v>2387</v>
      </c>
      <c r="D744" s="515"/>
      <c r="E744" s="425"/>
      <c r="F744" s="425"/>
      <c r="G744" s="425"/>
      <c r="H744" s="420"/>
      <c r="I744" s="420"/>
      <c r="J744" s="423"/>
      <c r="K744" s="462"/>
      <c r="L744" s="516">
        <f>SUBTOTAL(9,L736:L743)</f>
        <v>8863251.8200000003</v>
      </c>
      <c r="M744" s="516">
        <f>SUBTOTAL(9,M736:M743)</f>
        <v>0</v>
      </c>
    </row>
    <row r="745" spans="1:13" s="410" customFormat="1" ht="24" customHeight="1" outlineLevel="2" x14ac:dyDescent="0.25">
      <c r="A745" s="500" t="s">
        <v>46</v>
      </c>
      <c r="B745" s="474">
        <v>49</v>
      </c>
      <c r="C745" s="413" t="s">
        <v>1707</v>
      </c>
      <c r="D745" s="475">
        <v>1002034537</v>
      </c>
      <c r="E745" s="418" t="s">
        <v>1798</v>
      </c>
      <c r="F745" s="418" t="s">
        <v>245</v>
      </c>
      <c r="G745" s="418" t="s">
        <v>1721</v>
      </c>
      <c r="H745" s="413" t="s">
        <v>248</v>
      </c>
      <c r="I745" s="413" t="s">
        <v>2353</v>
      </c>
      <c r="J745" s="416" t="s">
        <v>2509</v>
      </c>
      <c r="K745" s="458">
        <v>2910</v>
      </c>
      <c r="L745" s="476">
        <v>357200</v>
      </c>
      <c r="M745" s="476"/>
    </row>
    <row r="746" spans="1:13" s="410" customFormat="1" ht="24" customHeight="1" outlineLevel="1" x14ac:dyDescent="0.25">
      <c r="A746" s="500"/>
      <c r="B746" s="512"/>
      <c r="C746" s="420" t="s">
        <v>2388</v>
      </c>
      <c r="D746" s="515"/>
      <c r="E746" s="425"/>
      <c r="F746" s="425"/>
      <c r="G746" s="425"/>
      <c r="H746" s="420"/>
      <c r="I746" s="420"/>
      <c r="J746" s="423"/>
      <c r="K746" s="462"/>
      <c r="L746" s="516">
        <f>SUBTOTAL(9,L745:L745)</f>
        <v>357200</v>
      </c>
      <c r="M746" s="516">
        <f>SUBTOTAL(9,M745:M745)</f>
        <v>0</v>
      </c>
    </row>
    <row r="747" spans="1:13" s="410" customFormat="1" ht="24" customHeight="1" outlineLevel="2" x14ac:dyDescent="0.25">
      <c r="A747" s="500" t="s">
        <v>46</v>
      </c>
      <c r="B747" s="474">
        <v>50</v>
      </c>
      <c r="C747" s="413" t="s">
        <v>1705</v>
      </c>
      <c r="D747" s="475">
        <v>39277768</v>
      </c>
      <c r="E747" s="418" t="s">
        <v>1796</v>
      </c>
      <c r="F747" s="418" t="s">
        <v>635</v>
      </c>
      <c r="G747" s="418" t="s">
        <v>1719</v>
      </c>
      <c r="H747" s="413" t="s">
        <v>248</v>
      </c>
      <c r="I747" s="413" t="s">
        <v>2353</v>
      </c>
      <c r="J747" s="416" t="s">
        <v>2510</v>
      </c>
      <c r="K747" s="458">
        <v>21052002</v>
      </c>
      <c r="L747" s="476">
        <v>100000</v>
      </c>
      <c r="M747" s="476"/>
    </row>
    <row r="748" spans="1:13" s="410" customFormat="1" ht="24" customHeight="1" outlineLevel="1" x14ac:dyDescent="0.25">
      <c r="A748" s="500"/>
      <c r="B748" s="512"/>
      <c r="C748" s="420" t="s">
        <v>2389</v>
      </c>
      <c r="D748" s="515"/>
      <c r="E748" s="425"/>
      <c r="F748" s="425"/>
      <c r="G748" s="425"/>
      <c r="H748" s="420"/>
      <c r="I748" s="420"/>
      <c r="J748" s="423"/>
      <c r="K748" s="462"/>
      <c r="L748" s="516">
        <f>SUBTOTAL(9,L747:L747)</f>
        <v>100000</v>
      </c>
      <c r="M748" s="516">
        <f>SUBTOTAL(9,M747:M747)</f>
        <v>0</v>
      </c>
    </row>
    <row r="749" spans="1:13" s="410" customFormat="1" ht="24" customHeight="1" outlineLevel="2" x14ac:dyDescent="0.25">
      <c r="A749" s="500" t="s">
        <v>46</v>
      </c>
      <c r="B749" s="474">
        <v>51</v>
      </c>
      <c r="C749" s="413" t="s">
        <v>1874</v>
      </c>
      <c r="D749" s="475">
        <v>1140872003</v>
      </c>
      <c r="E749" s="418" t="s">
        <v>1883</v>
      </c>
      <c r="F749" s="418" t="s">
        <v>239</v>
      </c>
      <c r="G749" s="418" t="s">
        <v>1892</v>
      </c>
      <c r="H749" s="413" t="s">
        <v>248</v>
      </c>
      <c r="I749" s="413" t="s">
        <v>2353</v>
      </c>
      <c r="J749" s="416" t="s">
        <v>2511</v>
      </c>
      <c r="K749" s="458">
        <v>42</v>
      </c>
      <c r="L749" s="476">
        <v>201600</v>
      </c>
      <c r="M749" s="476"/>
    </row>
    <row r="750" spans="1:13" s="410" customFormat="1" ht="24" customHeight="1" outlineLevel="1" x14ac:dyDescent="0.25">
      <c r="A750" s="500"/>
      <c r="B750" s="512"/>
      <c r="C750" s="420" t="s">
        <v>2390</v>
      </c>
      <c r="D750" s="515"/>
      <c r="E750" s="425"/>
      <c r="F750" s="425"/>
      <c r="G750" s="425"/>
      <c r="H750" s="420"/>
      <c r="I750" s="420"/>
      <c r="J750" s="423"/>
      <c r="K750" s="462"/>
      <c r="L750" s="516">
        <f>SUBTOTAL(9,L749:L749)</f>
        <v>201600</v>
      </c>
      <c r="M750" s="516">
        <f>SUBTOTAL(9,M749:M749)</f>
        <v>0</v>
      </c>
    </row>
    <row r="751" spans="1:13" s="410" customFormat="1" ht="24" customHeight="1" outlineLevel="2" x14ac:dyDescent="0.25">
      <c r="A751" s="500" t="s">
        <v>46</v>
      </c>
      <c r="B751" s="474">
        <v>52</v>
      </c>
      <c r="C751" s="413" t="s">
        <v>1706</v>
      </c>
      <c r="D751" s="475">
        <v>72248657</v>
      </c>
      <c r="E751" s="418" t="s">
        <v>1797</v>
      </c>
      <c r="F751" s="418" t="s">
        <v>239</v>
      </c>
      <c r="G751" s="418" t="s">
        <v>1720</v>
      </c>
      <c r="H751" s="413" t="s">
        <v>248</v>
      </c>
      <c r="I751" s="413" t="s">
        <v>2353</v>
      </c>
      <c r="J751" s="416" t="s">
        <v>2512</v>
      </c>
      <c r="K751" s="458">
        <v>2302</v>
      </c>
      <c r="L751" s="476">
        <v>90000</v>
      </c>
      <c r="M751" s="476"/>
    </row>
    <row r="752" spans="1:13" s="410" customFormat="1" ht="24" customHeight="1" outlineLevel="1" x14ac:dyDescent="0.25">
      <c r="A752" s="500"/>
      <c r="B752" s="512"/>
      <c r="C752" s="420" t="s">
        <v>2391</v>
      </c>
      <c r="D752" s="515"/>
      <c r="E752" s="425"/>
      <c r="F752" s="425"/>
      <c r="G752" s="425"/>
      <c r="H752" s="420"/>
      <c r="I752" s="420"/>
      <c r="J752" s="423"/>
      <c r="K752" s="462"/>
      <c r="L752" s="516">
        <f>SUBTOTAL(9,L751:L751)</f>
        <v>90000</v>
      </c>
      <c r="M752" s="516">
        <f>SUBTOTAL(9,M751:M751)</f>
        <v>0</v>
      </c>
    </row>
    <row r="753" spans="1:13" s="410" customFormat="1" ht="24" customHeight="1" outlineLevel="2" x14ac:dyDescent="0.25">
      <c r="A753" s="500" t="s">
        <v>46</v>
      </c>
      <c r="B753" s="474">
        <v>53</v>
      </c>
      <c r="C753" s="557" t="s">
        <v>496</v>
      </c>
      <c r="D753" s="558">
        <v>22388922</v>
      </c>
      <c r="E753" s="457" t="s">
        <v>559</v>
      </c>
      <c r="F753" s="521" t="s">
        <v>239</v>
      </c>
      <c r="G753" s="521" t="s">
        <v>623</v>
      </c>
      <c r="H753" s="413" t="s">
        <v>248</v>
      </c>
      <c r="I753" s="413" t="s">
        <v>2353</v>
      </c>
      <c r="J753" s="521" t="s">
        <v>1742</v>
      </c>
      <c r="K753" s="559">
        <v>902</v>
      </c>
      <c r="L753" s="418">
        <v>400000</v>
      </c>
      <c r="M753" s="476"/>
    </row>
    <row r="754" spans="1:13" s="410" customFormat="1" ht="24" customHeight="1" outlineLevel="1" x14ac:dyDescent="0.25">
      <c r="A754" s="500"/>
      <c r="B754" s="512"/>
      <c r="C754" s="560" t="s">
        <v>2317</v>
      </c>
      <c r="D754" s="561"/>
      <c r="E754" s="461"/>
      <c r="F754" s="536"/>
      <c r="G754" s="536"/>
      <c r="H754" s="420"/>
      <c r="I754" s="420"/>
      <c r="J754" s="536"/>
      <c r="K754" s="562"/>
      <c r="L754" s="425">
        <f>SUBTOTAL(9,L753:L753)</f>
        <v>400000</v>
      </c>
      <c r="M754" s="516">
        <f>SUBTOTAL(9,M753:M753)</f>
        <v>0</v>
      </c>
    </row>
    <row r="755" spans="1:13" s="410" customFormat="1" ht="24" customHeight="1" outlineLevel="2" x14ac:dyDescent="0.25">
      <c r="A755" s="500" t="s">
        <v>46</v>
      </c>
      <c r="B755" s="474">
        <v>54</v>
      </c>
      <c r="C755" s="557" t="s">
        <v>497</v>
      </c>
      <c r="D755" s="558">
        <v>802015182</v>
      </c>
      <c r="E755" s="457" t="s">
        <v>560</v>
      </c>
      <c r="F755" s="521" t="s">
        <v>239</v>
      </c>
      <c r="G755" s="521" t="s">
        <v>624</v>
      </c>
      <c r="H755" s="413" t="s">
        <v>248</v>
      </c>
      <c r="I755" s="413" t="s">
        <v>2353</v>
      </c>
      <c r="J755" s="521" t="s">
        <v>1952</v>
      </c>
      <c r="K755" s="559">
        <v>10248</v>
      </c>
      <c r="L755" s="418">
        <v>2073937</v>
      </c>
      <c r="M755" s="476"/>
    </row>
    <row r="756" spans="1:13" s="410" customFormat="1" ht="24" customHeight="1" outlineLevel="2" x14ac:dyDescent="0.25">
      <c r="A756" s="500" t="s">
        <v>46</v>
      </c>
      <c r="B756" s="474">
        <v>54</v>
      </c>
      <c r="C756" s="557" t="s">
        <v>497</v>
      </c>
      <c r="D756" s="558">
        <v>802015182</v>
      </c>
      <c r="E756" s="457" t="s">
        <v>560</v>
      </c>
      <c r="F756" s="521" t="s">
        <v>239</v>
      </c>
      <c r="G756" s="521" t="s">
        <v>624</v>
      </c>
      <c r="H756" s="413" t="s">
        <v>248</v>
      </c>
      <c r="I756" s="413" t="s">
        <v>2353</v>
      </c>
      <c r="J756" s="521" t="s">
        <v>1953</v>
      </c>
      <c r="K756" s="559">
        <v>10543</v>
      </c>
      <c r="L756" s="418">
        <v>2073937</v>
      </c>
      <c r="M756" s="476"/>
    </row>
    <row r="757" spans="1:13" s="410" customFormat="1" ht="24" customHeight="1" outlineLevel="2" x14ac:dyDescent="0.25">
      <c r="A757" s="500" t="s">
        <v>46</v>
      </c>
      <c r="B757" s="474">
        <v>54</v>
      </c>
      <c r="C757" s="557" t="s">
        <v>497</v>
      </c>
      <c r="D757" s="558">
        <v>802015182</v>
      </c>
      <c r="E757" s="457" t="s">
        <v>560</v>
      </c>
      <c r="F757" s="521" t="s">
        <v>239</v>
      </c>
      <c r="G757" s="521" t="s">
        <v>624</v>
      </c>
      <c r="H757" s="413" t="s">
        <v>248</v>
      </c>
      <c r="I757" s="413" t="s">
        <v>2353</v>
      </c>
      <c r="J757" s="521" t="s">
        <v>1954</v>
      </c>
      <c r="K757" s="559">
        <v>10875</v>
      </c>
      <c r="L757" s="418">
        <v>2073937</v>
      </c>
      <c r="M757" s="476"/>
    </row>
    <row r="758" spans="1:13" s="410" customFormat="1" ht="24" customHeight="1" outlineLevel="2" x14ac:dyDescent="0.25">
      <c r="A758" s="500" t="s">
        <v>46</v>
      </c>
      <c r="B758" s="474">
        <v>54</v>
      </c>
      <c r="C758" s="557" t="s">
        <v>497</v>
      </c>
      <c r="D758" s="558">
        <v>802015182</v>
      </c>
      <c r="E758" s="457" t="s">
        <v>560</v>
      </c>
      <c r="F758" s="521" t="s">
        <v>239</v>
      </c>
      <c r="G758" s="521" t="s">
        <v>624</v>
      </c>
      <c r="H758" s="413" t="s">
        <v>248</v>
      </c>
      <c r="I758" s="413" t="s">
        <v>2353</v>
      </c>
      <c r="J758" s="521" t="s">
        <v>1955</v>
      </c>
      <c r="K758" s="559">
        <v>11188</v>
      </c>
      <c r="L758" s="418">
        <v>2073937</v>
      </c>
      <c r="M758" s="476"/>
    </row>
    <row r="759" spans="1:13" s="410" customFormat="1" ht="24" customHeight="1" outlineLevel="2" x14ac:dyDescent="0.25">
      <c r="A759" s="500" t="s">
        <v>46</v>
      </c>
      <c r="B759" s="474">
        <v>54</v>
      </c>
      <c r="C759" s="557" t="s">
        <v>497</v>
      </c>
      <c r="D759" s="558">
        <v>802015182</v>
      </c>
      <c r="E759" s="457" t="s">
        <v>560</v>
      </c>
      <c r="F759" s="521" t="s">
        <v>239</v>
      </c>
      <c r="G759" s="521" t="s">
        <v>624</v>
      </c>
      <c r="H759" s="413" t="s">
        <v>248</v>
      </c>
      <c r="I759" s="413" t="s">
        <v>2353</v>
      </c>
      <c r="J759" s="521" t="s">
        <v>1956</v>
      </c>
      <c r="K759" s="559">
        <v>9616</v>
      </c>
      <c r="L759" s="418">
        <v>2027899</v>
      </c>
      <c r="M759" s="476"/>
    </row>
    <row r="760" spans="1:13" s="410" customFormat="1" ht="24" customHeight="1" outlineLevel="2" x14ac:dyDescent="0.25">
      <c r="A760" s="500" t="s">
        <v>46</v>
      </c>
      <c r="B760" s="474">
        <v>54</v>
      </c>
      <c r="C760" s="557" t="s">
        <v>497</v>
      </c>
      <c r="D760" s="558">
        <v>802015182</v>
      </c>
      <c r="E760" s="457" t="s">
        <v>560</v>
      </c>
      <c r="F760" s="521" t="s">
        <v>239</v>
      </c>
      <c r="G760" s="521" t="s">
        <v>624</v>
      </c>
      <c r="H760" s="413" t="s">
        <v>248</v>
      </c>
      <c r="I760" s="413" t="s">
        <v>2353</v>
      </c>
      <c r="J760" s="521" t="s">
        <v>1957</v>
      </c>
      <c r="K760" s="559">
        <v>9948</v>
      </c>
      <c r="L760" s="418">
        <v>2073937</v>
      </c>
      <c r="M760" s="476"/>
    </row>
    <row r="761" spans="1:13" s="410" customFormat="1" ht="24" customHeight="1" outlineLevel="2" x14ac:dyDescent="0.25">
      <c r="A761" s="500" t="s">
        <v>46</v>
      </c>
      <c r="B761" s="474">
        <v>54</v>
      </c>
      <c r="C761" s="557" t="s">
        <v>497</v>
      </c>
      <c r="D761" s="558">
        <v>802015182</v>
      </c>
      <c r="E761" s="457" t="s">
        <v>2496</v>
      </c>
      <c r="F761" s="521" t="s">
        <v>239</v>
      </c>
      <c r="G761" s="521" t="s">
        <v>624</v>
      </c>
      <c r="H761" s="413" t="s">
        <v>248</v>
      </c>
      <c r="I761" s="413" t="s">
        <v>2353</v>
      </c>
      <c r="J761" s="521" t="s">
        <v>2513</v>
      </c>
      <c r="K761" s="559">
        <v>11484</v>
      </c>
      <c r="L761" s="418">
        <v>2049235.3</v>
      </c>
      <c r="M761" s="476"/>
    </row>
    <row r="762" spans="1:13" s="410" customFormat="1" ht="24" customHeight="1" outlineLevel="2" x14ac:dyDescent="0.25">
      <c r="A762" s="500" t="s">
        <v>46</v>
      </c>
      <c r="B762" s="474">
        <v>54</v>
      </c>
      <c r="C762" s="557" t="s">
        <v>497</v>
      </c>
      <c r="D762" s="558">
        <v>802015182</v>
      </c>
      <c r="E762" s="457" t="s">
        <v>2497</v>
      </c>
      <c r="F762" s="521" t="s">
        <v>239</v>
      </c>
      <c r="G762" s="521" t="s">
        <v>624</v>
      </c>
      <c r="H762" s="413" t="s">
        <v>248</v>
      </c>
      <c r="I762" s="413" t="s">
        <v>2353</v>
      </c>
      <c r="J762" s="521" t="s">
        <v>2514</v>
      </c>
      <c r="K762" s="559">
        <v>11823</v>
      </c>
      <c r="L762" s="418">
        <v>2050513</v>
      </c>
      <c r="M762" s="476"/>
    </row>
    <row r="763" spans="1:13" s="410" customFormat="1" ht="24" customHeight="1" outlineLevel="2" x14ac:dyDescent="0.25">
      <c r="A763" s="500" t="s">
        <v>46</v>
      </c>
      <c r="B763" s="474">
        <v>54</v>
      </c>
      <c r="C763" s="557" t="s">
        <v>497</v>
      </c>
      <c r="D763" s="558">
        <v>802015182</v>
      </c>
      <c r="E763" s="457" t="s">
        <v>2498</v>
      </c>
      <c r="F763" s="521" t="s">
        <v>239</v>
      </c>
      <c r="G763" s="521" t="s">
        <v>624</v>
      </c>
      <c r="H763" s="413" t="s">
        <v>248</v>
      </c>
      <c r="I763" s="413" t="s">
        <v>2353</v>
      </c>
      <c r="J763" s="521" t="s">
        <v>2515</v>
      </c>
      <c r="K763" s="559">
        <v>12131</v>
      </c>
      <c r="L763" s="418">
        <v>2050516</v>
      </c>
      <c r="M763" s="476"/>
    </row>
    <row r="764" spans="1:13" s="410" customFormat="1" ht="24" customHeight="1" outlineLevel="1" x14ac:dyDescent="0.25">
      <c r="A764" s="500"/>
      <c r="B764" s="512"/>
      <c r="C764" s="560" t="s">
        <v>2318</v>
      </c>
      <c r="D764" s="561"/>
      <c r="E764" s="461"/>
      <c r="F764" s="536"/>
      <c r="G764" s="536"/>
      <c r="H764" s="420"/>
      <c r="I764" s="420"/>
      <c r="J764" s="536"/>
      <c r="K764" s="562"/>
      <c r="L764" s="425">
        <f>SUBTOTAL(9,L755:L763)</f>
        <v>18547848.300000001</v>
      </c>
      <c r="M764" s="516">
        <f>SUBTOTAL(9,M755:M763)</f>
        <v>0</v>
      </c>
    </row>
    <row r="765" spans="1:13" s="410" customFormat="1" ht="24" customHeight="1" outlineLevel="2" x14ac:dyDescent="0.25">
      <c r="A765" s="500" t="s">
        <v>46</v>
      </c>
      <c r="B765" s="474">
        <v>55</v>
      </c>
      <c r="C765" s="413" t="s">
        <v>498</v>
      </c>
      <c r="D765" s="475">
        <v>811011779</v>
      </c>
      <c r="E765" s="418" t="s">
        <v>561</v>
      </c>
      <c r="F765" s="418" t="s">
        <v>218</v>
      </c>
      <c r="G765" s="418" t="s">
        <v>625</v>
      </c>
      <c r="H765" s="413" t="s">
        <v>248</v>
      </c>
      <c r="I765" s="413" t="s">
        <v>2353</v>
      </c>
      <c r="J765" s="416" t="s">
        <v>1147</v>
      </c>
      <c r="K765" s="458">
        <v>63016</v>
      </c>
      <c r="L765" s="476">
        <v>546595</v>
      </c>
      <c r="M765" s="476"/>
    </row>
    <row r="766" spans="1:13" s="410" customFormat="1" ht="24" customHeight="1" outlineLevel="2" x14ac:dyDescent="0.25">
      <c r="A766" s="500" t="s">
        <v>46</v>
      </c>
      <c r="B766" s="474">
        <v>55</v>
      </c>
      <c r="C766" s="413" t="s">
        <v>498</v>
      </c>
      <c r="D766" s="475">
        <v>811011779</v>
      </c>
      <c r="E766" s="418" t="s">
        <v>561</v>
      </c>
      <c r="F766" s="418" t="s">
        <v>218</v>
      </c>
      <c r="G766" s="418" t="s">
        <v>625</v>
      </c>
      <c r="H766" s="413" t="s">
        <v>248</v>
      </c>
      <c r="I766" s="413" t="s">
        <v>2353</v>
      </c>
      <c r="J766" s="416" t="s">
        <v>2516</v>
      </c>
      <c r="K766" s="458">
        <v>72899</v>
      </c>
      <c r="L766" s="476">
        <v>3040737.42</v>
      </c>
      <c r="M766" s="476"/>
    </row>
    <row r="767" spans="1:13" s="410" customFormat="1" ht="24" customHeight="1" outlineLevel="2" x14ac:dyDescent="0.25">
      <c r="A767" s="500" t="s">
        <v>46</v>
      </c>
      <c r="B767" s="474">
        <v>55</v>
      </c>
      <c r="C767" s="413" t="s">
        <v>498</v>
      </c>
      <c r="D767" s="475">
        <v>811011779</v>
      </c>
      <c r="E767" s="418" t="s">
        <v>561</v>
      </c>
      <c r="F767" s="418" t="s">
        <v>218</v>
      </c>
      <c r="G767" s="418" t="s">
        <v>625</v>
      </c>
      <c r="H767" s="413" t="s">
        <v>248</v>
      </c>
      <c r="I767" s="413" t="s">
        <v>2353</v>
      </c>
      <c r="J767" s="416" t="s">
        <v>2517</v>
      </c>
      <c r="K767" s="458">
        <v>75297</v>
      </c>
      <c r="L767" s="476">
        <v>3040737.42</v>
      </c>
      <c r="M767" s="476"/>
    </row>
    <row r="768" spans="1:13" s="410" customFormat="1" ht="24" customHeight="1" outlineLevel="1" x14ac:dyDescent="0.25">
      <c r="A768" s="500"/>
      <c r="B768" s="512"/>
      <c r="C768" s="420" t="s">
        <v>2555</v>
      </c>
      <c r="D768" s="515"/>
      <c r="E768" s="425"/>
      <c r="F768" s="425"/>
      <c r="G768" s="425"/>
      <c r="H768" s="420"/>
      <c r="I768" s="420"/>
      <c r="J768" s="423"/>
      <c r="K768" s="462"/>
      <c r="L768" s="516">
        <f>SUBTOTAL(9,L765:L767)</f>
        <v>6628069.8399999999</v>
      </c>
      <c r="M768" s="516">
        <f>SUBTOTAL(9,M765:M767)</f>
        <v>0</v>
      </c>
    </row>
    <row r="769" spans="1:13" s="410" customFormat="1" ht="24" customHeight="1" outlineLevel="2" x14ac:dyDescent="0.25">
      <c r="A769" s="500" t="s">
        <v>46</v>
      </c>
      <c r="B769" s="474">
        <v>56</v>
      </c>
      <c r="C769" s="413" t="s">
        <v>500</v>
      </c>
      <c r="D769" s="475">
        <v>900512424</v>
      </c>
      <c r="E769" s="418" t="s">
        <v>563</v>
      </c>
      <c r="F769" s="418" t="s">
        <v>239</v>
      </c>
      <c r="G769" s="418" t="s">
        <v>627</v>
      </c>
      <c r="H769" s="413" t="s">
        <v>248</v>
      </c>
      <c r="I769" s="413" t="s">
        <v>2353</v>
      </c>
      <c r="J769" s="416" t="s">
        <v>1151</v>
      </c>
      <c r="K769" s="458">
        <v>640</v>
      </c>
      <c r="L769" s="476">
        <v>2087825</v>
      </c>
      <c r="M769" s="476"/>
    </row>
    <row r="770" spans="1:13" s="410" customFormat="1" ht="24" customHeight="1" outlineLevel="2" x14ac:dyDescent="0.25">
      <c r="A770" s="500" t="s">
        <v>46</v>
      </c>
      <c r="B770" s="474">
        <v>56</v>
      </c>
      <c r="C770" s="413" t="s">
        <v>500</v>
      </c>
      <c r="D770" s="475">
        <v>900512424</v>
      </c>
      <c r="E770" s="418" t="s">
        <v>563</v>
      </c>
      <c r="F770" s="418" t="s">
        <v>239</v>
      </c>
      <c r="G770" s="418" t="s">
        <v>627</v>
      </c>
      <c r="H770" s="413" t="s">
        <v>248</v>
      </c>
      <c r="I770" s="413" t="s">
        <v>2353</v>
      </c>
      <c r="J770" s="416" t="s">
        <v>1152</v>
      </c>
      <c r="K770" s="458">
        <v>633</v>
      </c>
      <c r="L770" s="476">
        <v>1366370</v>
      </c>
      <c r="M770" s="476"/>
    </row>
    <row r="771" spans="1:13" s="410" customFormat="1" ht="24" customHeight="1" outlineLevel="2" x14ac:dyDescent="0.25">
      <c r="A771" s="500" t="s">
        <v>46</v>
      </c>
      <c r="B771" s="474">
        <v>56</v>
      </c>
      <c r="C771" s="413" t="s">
        <v>500</v>
      </c>
      <c r="D771" s="475">
        <v>900512424</v>
      </c>
      <c r="E771" s="418" t="s">
        <v>563</v>
      </c>
      <c r="F771" s="418" t="s">
        <v>239</v>
      </c>
      <c r="G771" s="418" t="s">
        <v>627</v>
      </c>
      <c r="H771" s="413" t="s">
        <v>248</v>
      </c>
      <c r="I771" s="413" t="s">
        <v>2353</v>
      </c>
      <c r="J771" s="416" t="s">
        <v>1153</v>
      </c>
      <c r="K771" s="458">
        <v>606</v>
      </c>
      <c r="L771" s="476">
        <v>1233665</v>
      </c>
      <c r="M771" s="476"/>
    </row>
    <row r="772" spans="1:13" s="410" customFormat="1" ht="24" customHeight="1" outlineLevel="2" x14ac:dyDescent="0.25">
      <c r="A772" s="500" t="s">
        <v>46</v>
      </c>
      <c r="B772" s="474">
        <v>56</v>
      </c>
      <c r="C772" s="413" t="s">
        <v>500</v>
      </c>
      <c r="D772" s="475">
        <v>900512424</v>
      </c>
      <c r="E772" s="418" t="s">
        <v>563</v>
      </c>
      <c r="F772" s="418" t="s">
        <v>239</v>
      </c>
      <c r="G772" s="418" t="s">
        <v>627</v>
      </c>
      <c r="H772" s="413" t="s">
        <v>248</v>
      </c>
      <c r="I772" s="413" t="s">
        <v>2353</v>
      </c>
      <c r="J772" s="416" t="s">
        <v>1154</v>
      </c>
      <c r="K772" s="458">
        <v>592</v>
      </c>
      <c r="L772" s="476">
        <v>1012490</v>
      </c>
      <c r="M772" s="476"/>
    </row>
    <row r="773" spans="1:13" s="410" customFormat="1" ht="24" customHeight="1" outlineLevel="2" x14ac:dyDescent="0.25">
      <c r="A773" s="500" t="s">
        <v>46</v>
      </c>
      <c r="B773" s="474">
        <v>56</v>
      </c>
      <c r="C773" s="413" t="s">
        <v>500</v>
      </c>
      <c r="D773" s="475">
        <v>900512424</v>
      </c>
      <c r="E773" s="418" t="s">
        <v>563</v>
      </c>
      <c r="F773" s="418" t="s">
        <v>239</v>
      </c>
      <c r="G773" s="418" t="s">
        <v>627</v>
      </c>
      <c r="H773" s="413" t="s">
        <v>248</v>
      </c>
      <c r="I773" s="413" t="s">
        <v>2353</v>
      </c>
      <c r="J773" s="416" t="s">
        <v>1155</v>
      </c>
      <c r="K773" s="458">
        <v>569</v>
      </c>
      <c r="L773" s="476">
        <v>181855</v>
      </c>
      <c r="M773" s="476"/>
    </row>
    <row r="774" spans="1:13" s="410" customFormat="1" ht="24" customHeight="1" outlineLevel="2" x14ac:dyDescent="0.25">
      <c r="A774" s="500" t="s">
        <v>46</v>
      </c>
      <c r="B774" s="474">
        <v>56</v>
      </c>
      <c r="C774" s="413" t="s">
        <v>500</v>
      </c>
      <c r="D774" s="475">
        <v>900512424</v>
      </c>
      <c r="E774" s="418" t="s">
        <v>563</v>
      </c>
      <c r="F774" s="418" t="s">
        <v>239</v>
      </c>
      <c r="G774" s="418" t="s">
        <v>627</v>
      </c>
      <c r="H774" s="413" t="s">
        <v>248</v>
      </c>
      <c r="I774" s="413" t="s">
        <v>2353</v>
      </c>
      <c r="J774" s="416" t="s">
        <v>1962</v>
      </c>
      <c r="K774" s="458">
        <v>679</v>
      </c>
      <c r="L774" s="476">
        <v>1872615</v>
      </c>
      <c r="M774" s="476"/>
    </row>
    <row r="775" spans="1:13" s="410" customFormat="1" ht="24" customHeight="1" outlineLevel="2" x14ac:dyDescent="0.25">
      <c r="A775" s="500" t="s">
        <v>46</v>
      </c>
      <c r="B775" s="474">
        <v>56</v>
      </c>
      <c r="C775" s="413" t="s">
        <v>500</v>
      </c>
      <c r="D775" s="475">
        <v>900512424</v>
      </c>
      <c r="E775" s="418" t="s">
        <v>563</v>
      </c>
      <c r="F775" s="418" t="s">
        <v>239</v>
      </c>
      <c r="G775" s="418" t="s">
        <v>627</v>
      </c>
      <c r="H775" s="413" t="s">
        <v>248</v>
      </c>
      <c r="I775" s="413" t="s">
        <v>2353</v>
      </c>
      <c r="J775" s="416" t="s">
        <v>1963</v>
      </c>
      <c r="K775" s="458">
        <v>173</v>
      </c>
      <c r="L775" s="476">
        <v>2845785</v>
      </c>
      <c r="M775" s="476"/>
    </row>
    <row r="776" spans="1:13" s="410" customFormat="1" ht="24" customHeight="1" outlineLevel="1" x14ac:dyDescent="0.25">
      <c r="A776" s="500"/>
      <c r="B776" s="512"/>
      <c r="C776" s="420" t="s">
        <v>2392</v>
      </c>
      <c r="D776" s="515"/>
      <c r="E776" s="425"/>
      <c r="F776" s="425"/>
      <c r="G776" s="425"/>
      <c r="H776" s="420"/>
      <c r="I776" s="420"/>
      <c r="J776" s="423"/>
      <c r="K776" s="462"/>
      <c r="L776" s="516">
        <f>SUBTOTAL(9,L769:L775)</f>
        <v>10600605</v>
      </c>
      <c r="M776" s="516">
        <f>SUBTOTAL(9,M769:M775)</f>
        <v>0</v>
      </c>
    </row>
    <row r="777" spans="1:13" s="410" customFormat="1" ht="24" customHeight="1" outlineLevel="2" x14ac:dyDescent="0.25">
      <c r="A777" s="500" t="s">
        <v>46</v>
      </c>
      <c r="B777" s="474">
        <v>57</v>
      </c>
      <c r="C777" s="413" t="s">
        <v>501</v>
      </c>
      <c r="D777" s="475">
        <v>800060828</v>
      </c>
      <c r="E777" s="418" t="s">
        <v>564</v>
      </c>
      <c r="F777" s="418" t="s">
        <v>239</v>
      </c>
      <c r="G777" s="418" t="s">
        <v>628</v>
      </c>
      <c r="H777" s="413" t="s">
        <v>248</v>
      </c>
      <c r="I777" s="413" t="s">
        <v>2353</v>
      </c>
      <c r="J777" s="416" t="s">
        <v>1964</v>
      </c>
      <c r="K777" s="458">
        <v>2553</v>
      </c>
      <c r="L777" s="476">
        <v>188000</v>
      </c>
      <c r="M777" s="476"/>
    </row>
    <row r="778" spans="1:13" s="410" customFormat="1" ht="24" customHeight="1" outlineLevel="2" x14ac:dyDescent="0.25">
      <c r="A778" s="500" t="s">
        <v>46</v>
      </c>
      <c r="B778" s="474">
        <v>57</v>
      </c>
      <c r="C778" s="413" t="s">
        <v>501</v>
      </c>
      <c r="D778" s="475">
        <v>800060828</v>
      </c>
      <c r="E778" s="418" t="s">
        <v>564</v>
      </c>
      <c r="F778" s="418" t="s">
        <v>239</v>
      </c>
      <c r="G778" s="418" t="s">
        <v>628</v>
      </c>
      <c r="H778" s="413" t="s">
        <v>248</v>
      </c>
      <c r="I778" s="413" t="s">
        <v>2353</v>
      </c>
      <c r="J778" s="416" t="s">
        <v>1965</v>
      </c>
      <c r="K778" s="458">
        <v>6300</v>
      </c>
      <c r="L778" s="476">
        <v>830000</v>
      </c>
      <c r="M778" s="476"/>
    </row>
    <row r="779" spans="1:13" s="410" customFormat="1" ht="24" customHeight="1" outlineLevel="1" x14ac:dyDescent="0.25">
      <c r="A779" s="500"/>
      <c r="B779" s="512"/>
      <c r="C779" s="420" t="s">
        <v>2393</v>
      </c>
      <c r="D779" s="515"/>
      <c r="E779" s="425"/>
      <c r="F779" s="425"/>
      <c r="G779" s="425"/>
      <c r="H779" s="420"/>
      <c r="I779" s="420"/>
      <c r="J779" s="423"/>
      <c r="K779" s="462"/>
      <c r="L779" s="516">
        <f>SUBTOTAL(9,L777:L778)</f>
        <v>1018000</v>
      </c>
      <c r="M779" s="516">
        <f>SUBTOTAL(9,M777:M778)</f>
        <v>0</v>
      </c>
    </row>
    <row r="780" spans="1:13" s="410" customFormat="1" ht="24" customHeight="1" outlineLevel="2" x14ac:dyDescent="0.25">
      <c r="A780" s="500" t="s">
        <v>46</v>
      </c>
      <c r="B780" s="474">
        <v>58</v>
      </c>
      <c r="C780" s="413" t="s">
        <v>1708</v>
      </c>
      <c r="D780" s="475">
        <v>901005177</v>
      </c>
      <c r="E780" s="418" t="s">
        <v>1799</v>
      </c>
      <c r="F780" s="418" t="s">
        <v>108</v>
      </c>
      <c r="G780" s="418" t="s">
        <v>1722</v>
      </c>
      <c r="H780" s="413" t="s">
        <v>248</v>
      </c>
      <c r="I780" s="413" t="s">
        <v>2353</v>
      </c>
      <c r="J780" s="416" t="s">
        <v>2523</v>
      </c>
      <c r="K780" s="458">
        <v>323</v>
      </c>
      <c r="L780" s="476">
        <v>950000</v>
      </c>
      <c r="M780" s="476"/>
    </row>
    <row r="781" spans="1:13" s="410" customFormat="1" ht="24" customHeight="1" outlineLevel="2" x14ac:dyDescent="0.25">
      <c r="A781" s="500" t="s">
        <v>46</v>
      </c>
      <c r="B781" s="474">
        <v>58</v>
      </c>
      <c r="C781" s="413" t="s">
        <v>1708</v>
      </c>
      <c r="D781" s="475">
        <v>901005177</v>
      </c>
      <c r="E781" s="418" t="s">
        <v>1799</v>
      </c>
      <c r="F781" s="418" t="s">
        <v>108</v>
      </c>
      <c r="G781" s="418" t="s">
        <v>1722</v>
      </c>
      <c r="H781" s="413" t="s">
        <v>248</v>
      </c>
      <c r="I781" s="413" t="s">
        <v>2353</v>
      </c>
      <c r="J781" s="416" t="s">
        <v>2524</v>
      </c>
      <c r="K781" s="458">
        <v>342</v>
      </c>
      <c r="L781" s="476">
        <v>3450000</v>
      </c>
      <c r="M781" s="476"/>
    </row>
    <row r="782" spans="1:13" s="410" customFormat="1" ht="24" customHeight="1" outlineLevel="2" x14ac:dyDescent="0.25">
      <c r="A782" s="500" t="s">
        <v>46</v>
      </c>
      <c r="B782" s="474">
        <v>58</v>
      </c>
      <c r="C782" s="413" t="s">
        <v>1708</v>
      </c>
      <c r="D782" s="475">
        <v>901005177</v>
      </c>
      <c r="E782" s="418" t="s">
        <v>1799</v>
      </c>
      <c r="F782" s="418" t="s">
        <v>108</v>
      </c>
      <c r="G782" s="418" t="s">
        <v>1722</v>
      </c>
      <c r="H782" s="413" t="s">
        <v>248</v>
      </c>
      <c r="I782" s="413" t="s">
        <v>2353</v>
      </c>
      <c r="J782" s="416" t="s">
        <v>2525</v>
      </c>
      <c r="K782" s="458">
        <v>355</v>
      </c>
      <c r="L782" s="476">
        <v>4950000</v>
      </c>
      <c r="M782" s="476"/>
    </row>
    <row r="783" spans="1:13" s="410" customFormat="1" ht="24" customHeight="1" outlineLevel="2" x14ac:dyDescent="0.25">
      <c r="A783" s="500" t="s">
        <v>46</v>
      </c>
      <c r="B783" s="474">
        <v>58</v>
      </c>
      <c r="C783" s="413" t="s">
        <v>1708</v>
      </c>
      <c r="D783" s="475">
        <v>901005177</v>
      </c>
      <c r="E783" s="418" t="s">
        <v>1799</v>
      </c>
      <c r="F783" s="418" t="s">
        <v>108</v>
      </c>
      <c r="G783" s="418" t="s">
        <v>1722</v>
      </c>
      <c r="H783" s="413" t="s">
        <v>248</v>
      </c>
      <c r="I783" s="413" t="s">
        <v>2353</v>
      </c>
      <c r="J783" s="416" t="s">
        <v>2545</v>
      </c>
      <c r="K783" s="458"/>
      <c r="L783" s="476">
        <v>80650000</v>
      </c>
      <c r="M783" s="476"/>
    </row>
    <row r="784" spans="1:13" s="410" customFormat="1" ht="24" customHeight="1" outlineLevel="1" x14ac:dyDescent="0.25">
      <c r="A784" s="500"/>
      <c r="B784" s="512"/>
      <c r="C784" s="420" t="s">
        <v>2394</v>
      </c>
      <c r="D784" s="515"/>
      <c r="E784" s="425"/>
      <c r="F784" s="425"/>
      <c r="G784" s="425"/>
      <c r="H784" s="420"/>
      <c r="I784" s="420"/>
      <c r="J784" s="423"/>
      <c r="K784" s="462"/>
      <c r="L784" s="516">
        <f>SUBTOTAL(9,L780:L783)</f>
        <v>90000000</v>
      </c>
      <c r="M784" s="516">
        <f>SUBTOTAL(9,M780:M783)</f>
        <v>0</v>
      </c>
    </row>
    <row r="785" spans="1:13" s="410" customFormat="1" ht="24" customHeight="1" outlineLevel="2" x14ac:dyDescent="0.25">
      <c r="A785" s="500" t="s">
        <v>46</v>
      </c>
      <c r="B785" s="474">
        <v>59</v>
      </c>
      <c r="C785" s="413" t="s">
        <v>2495</v>
      </c>
      <c r="D785" s="475">
        <v>817001892</v>
      </c>
      <c r="E785" s="418" t="s">
        <v>2500</v>
      </c>
      <c r="F785" s="418" t="s">
        <v>239</v>
      </c>
      <c r="G785" s="418" t="s">
        <v>2502</v>
      </c>
      <c r="H785" s="413" t="s">
        <v>248</v>
      </c>
      <c r="I785" s="413" t="s">
        <v>2353</v>
      </c>
      <c r="J785" s="416" t="s">
        <v>2528</v>
      </c>
      <c r="K785" s="458">
        <v>5110450</v>
      </c>
      <c r="L785" s="476">
        <v>973350</v>
      </c>
      <c r="M785" s="476"/>
    </row>
    <row r="786" spans="1:13" s="410" customFormat="1" ht="24" customHeight="1" outlineLevel="2" x14ac:dyDescent="0.25">
      <c r="A786" s="500" t="s">
        <v>46</v>
      </c>
      <c r="B786" s="474">
        <v>59</v>
      </c>
      <c r="C786" s="413" t="s">
        <v>2495</v>
      </c>
      <c r="D786" s="475">
        <v>817001892</v>
      </c>
      <c r="E786" s="418" t="s">
        <v>2500</v>
      </c>
      <c r="F786" s="418" t="s">
        <v>239</v>
      </c>
      <c r="G786" s="418" t="s">
        <v>2502</v>
      </c>
      <c r="H786" s="413" t="s">
        <v>248</v>
      </c>
      <c r="I786" s="413" t="s">
        <v>2353</v>
      </c>
      <c r="J786" s="416" t="s">
        <v>2529</v>
      </c>
      <c r="K786" s="458">
        <v>5111155</v>
      </c>
      <c r="L786" s="476">
        <v>597820</v>
      </c>
      <c r="M786" s="476"/>
    </row>
    <row r="787" spans="1:13" s="410" customFormat="1" ht="24" customHeight="1" outlineLevel="1" x14ac:dyDescent="0.25">
      <c r="A787" s="500"/>
      <c r="B787" s="512"/>
      <c r="C787" s="420" t="s">
        <v>2556</v>
      </c>
      <c r="D787" s="515"/>
      <c r="E787" s="425"/>
      <c r="F787" s="425"/>
      <c r="G787" s="425"/>
      <c r="H787" s="420"/>
      <c r="I787" s="420"/>
      <c r="J787" s="423"/>
      <c r="K787" s="462"/>
      <c r="L787" s="516">
        <f>SUBTOTAL(9,L785:L786)</f>
        <v>1571170</v>
      </c>
      <c r="M787" s="516">
        <f>SUBTOTAL(9,M785:M786)</f>
        <v>0</v>
      </c>
    </row>
    <row r="788" spans="1:13" s="410" customFormat="1" ht="24" customHeight="1" outlineLevel="2" x14ac:dyDescent="0.25">
      <c r="A788" s="500" t="s">
        <v>46</v>
      </c>
      <c r="B788" s="474">
        <v>60</v>
      </c>
      <c r="C788" s="413" t="s">
        <v>494</v>
      </c>
      <c r="D788" s="475">
        <v>900327557</v>
      </c>
      <c r="E788" s="418" t="s">
        <v>557</v>
      </c>
      <c r="F788" s="418" t="s">
        <v>108</v>
      </c>
      <c r="G788" s="418" t="s">
        <v>621</v>
      </c>
      <c r="H788" s="413" t="s">
        <v>248</v>
      </c>
      <c r="I788" s="413" t="s">
        <v>2353</v>
      </c>
      <c r="J788" s="416" t="s">
        <v>1967</v>
      </c>
      <c r="K788" s="458">
        <v>3170</v>
      </c>
      <c r="L788" s="476">
        <v>299777</v>
      </c>
      <c r="M788" s="476"/>
    </row>
    <row r="789" spans="1:13" s="410" customFormat="1" ht="24" customHeight="1" outlineLevel="2" x14ac:dyDescent="0.25">
      <c r="A789" s="500" t="s">
        <v>46</v>
      </c>
      <c r="B789" s="474">
        <v>60</v>
      </c>
      <c r="C789" s="413" t="s">
        <v>494</v>
      </c>
      <c r="D789" s="475">
        <v>900327557</v>
      </c>
      <c r="E789" s="418" t="s">
        <v>557</v>
      </c>
      <c r="F789" s="418" t="s">
        <v>108</v>
      </c>
      <c r="G789" s="418" t="s">
        <v>621</v>
      </c>
      <c r="H789" s="413" t="s">
        <v>248</v>
      </c>
      <c r="I789" s="413" t="s">
        <v>2353</v>
      </c>
      <c r="J789" s="416" t="s">
        <v>2530</v>
      </c>
      <c r="K789" s="458">
        <v>3568</v>
      </c>
      <c r="L789" s="476">
        <v>186000</v>
      </c>
      <c r="M789" s="476"/>
    </row>
    <row r="790" spans="1:13" s="410" customFormat="1" ht="24" customHeight="1" outlineLevel="2" x14ac:dyDescent="0.25">
      <c r="A790" s="500" t="s">
        <v>46</v>
      </c>
      <c r="B790" s="474">
        <v>60</v>
      </c>
      <c r="C790" s="413" t="s">
        <v>494</v>
      </c>
      <c r="D790" s="475">
        <v>900327557</v>
      </c>
      <c r="E790" s="418" t="s">
        <v>557</v>
      </c>
      <c r="F790" s="418" t="s">
        <v>108</v>
      </c>
      <c r="G790" s="418" t="s">
        <v>621</v>
      </c>
      <c r="H790" s="413" t="s">
        <v>248</v>
      </c>
      <c r="I790" s="413" t="s">
        <v>2353</v>
      </c>
      <c r="J790" s="416" t="s">
        <v>2531</v>
      </c>
      <c r="K790" s="458">
        <v>3664</v>
      </c>
      <c r="L790" s="476">
        <v>170000</v>
      </c>
      <c r="M790" s="476"/>
    </row>
    <row r="791" spans="1:13" s="410" customFormat="1" ht="24" customHeight="1" outlineLevel="1" x14ac:dyDescent="0.25">
      <c r="A791" s="500"/>
      <c r="B791" s="512"/>
      <c r="C791" s="420" t="s">
        <v>2350</v>
      </c>
      <c r="D791" s="515"/>
      <c r="E791" s="425"/>
      <c r="F791" s="425"/>
      <c r="G791" s="425"/>
      <c r="H791" s="420"/>
      <c r="I791" s="420"/>
      <c r="J791" s="423"/>
      <c r="K791" s="462"/>
      <c r="L791" s="516">
        <f>SUBTOTAL(9,L788:L790)</f>
        <v>655777</v>
      </c>
      <c r="M791" s="516">
        <f>SUBTOTAL(9,M788:M790)</f>
        <v>0</v>
      </c>
    </row>
    <row r="792" spans="1:13" s="410" customFormat="1" ht="24" customHeight="1" outlineLevel="2" x14ac:dyDescent="0.25">
      <c r="A792" s="500" t="s">
        <v>46</v>
      </c>
      <c r="B792" s="474">
        <v>61</v>
      </c>
      <c r="C792" s="413" t="s">
        <v>504</v>
      </c>
      <c r="D792" s="475">
        <v>900488114</v>
      </c>
      <c r="E792" s="418" t="s">
        <v>567</v>
      </c>
      <c r="F792" s="418" t="s">
        <v>239</v>
      </c>
      <c r="G792" s="418" t="s">
        <v>1894</v>
      </c>
      <c r="H792" s="413" t="s">
        <v>248</v>
      </c>
      <c r="I792" s="413" t="s">
        <v>2353</v>
      </c>
      <c r="J792" s="416" t="s">
        <v>2532</v>
      </c>
      <c r="K792" s="458">
        <v>36568</v>
      </c>
      <c r="L792" s="476">
        <v>993041</v>
      </c>
      <c r="M792" s="476"/>
    </row>
    <row r="793" spans="1:13" s="410" customFormat="1" ht="24" customHeight="1" outlineLevel="1" x14ac:dyDescent="0.25">
      <c r="A793" s="500"/>
      <c r="B793" s="512"/>
      <c r="C793" s="420" t="s">
        <v>2395</v>
      </c>
      <c r="D793" s="515"/>
      <c r="E793" s="425"/>
      <c r="F793" s="425"/>
      <c r="G793" s="425"/>
      <c r="H793" s="420"/>
      <c r="I793" s="420"/>
      <c r="J793" s="423"/>
      <c r="K793" s="462"/>
      <c r="L793" s="516">
        <f>SUBTOTAL(9,L792:L792)</f>
        <v>993041</v>
      </c>
      <c r="M793" s="516">
        <f>SUBTOTAL(9,M792:M792)</f>
        <v>0</v>
      </c>
    </row>
    <row r="794" spans="1:13" s="410" customFormat="1" ht="24" customHeight="1" outlineLevel="2" x14ac:dyDescent="0.25">
      <c r="A794" s="500" t="s">
        <v>46</v>
      </c>
      <c r="B794" s="474">
        <v>62</v>
      </c>
      <c r="C794" s="413" t="s">
        <v>1876</v>
      </c>
      <c r="D794" s="475">
        <v>901290414</v>
      </c>
      <c r="E794" s="418" t="s">
        <v>1885</v>
      </c>
      <c r="F794" s="418" t="s">
        <v>239</v>
      </c>
      <c r="G794" s="418" t="s">
        <v>2503</v>
      </c>
      <c r="H794" s="413" t="s">
        <v>248</v>
      </c>
      <c r="I794" s="413" t="s">
        <v>2353</v>
      </c>
      <c r="J794" s="416" t="s">
        <v>1969</v>
      </c>
      <c r="K794" s="458">
        <v>8062</v>
      </c>
      <c r="L794" s="476">
        <v>3870005</v>
      </c>
      <c r="M794" s="476"/>
    </row>
    <row r="795" spans="1:13" s="410" customFormat="1" ht="24" customHeight="1" outlineLevel="2" x14ac:dyDescent="0.25">
      <c r="A795" s="500" t="s">
        <v>46</v>
      </c>
      <c r="B795" s="474">
        <v>62</v>
      </c>
      <c r="C795" s="413" t="s">
        <v>1876</v>
      </c>
      <c r="D795" s="475">
        <v>901290414</v>
      </c>
      <c r="E795" s="418" t="s">
        <v>1885</v>
      </c>
      <c r="F795" s="418" t="s">
        <v>239</v>
      </c>
      <c r="G795" s="418" t="s">
        <v>2503</v>
      </c>
      <c r="H795" s="413" t="s">
        <v>248</v>
      </c>
      <c r="I795" s="413" t="s">
        <v>2353</v>
      </c>
      <c r="J795" s="416" t="s">
        <v>1970</v>
      </c>
      <c r="K795" s="458">
        <v>8507</v>
      </c>
      <c r="L795" s="476">
        <v>8482610.6500000004</v>
      </c>
      <c r="M795" s="476"/>
    </row>
    <row r="796" spans="1:13" s="410" customFormat="1" ht="24" customHeight="1" outlineLevel="1" x14ac:dyDescent="0.25">
      <c r="A796" s="500"/>
      <c r="B796" s="512"/>
      <c r="C796" s="420" t="s">
        <v>2396</v>
      </c>
      <c r="D796" s="515"/>
      <c r="E796" s="425"/>
      <c r="F796" s="425"/>
      <c r="G796" s="425"/>
      <c r="H796" s="420"/>
      <c r="I796" s="420"/>
      <c r="J796" s="423"/>
      <c r="K796" s="462"/>
      <c r="L796" s="516">
        <f>SUBTOTAL(9,L794:L795)</f>
        <v>12352615.65</v>
      </c>
      <c r="M796" s="516">
        <f>SUBTOTAL(9,M794:M795)</f>
        <v>0</v>
      </c>
    </row>
    <row r="797" spans="1:13" s="410" customFormat="1" ht="24" customHeight="1" outlineLevel="2" x14ac:dyDescent="0.25">
      <c r="A797" s="500" t="s">
        <v>46</v>
      </c>
      <c r="B797" s="474">
        <v>63</v>
      </c>
      <c r="C797" s="413" t="s">
        <v>256</v>
      </c>
      <c r="D797" s="475">
        <v>860003020</v>
      </c>
      <c r="E797" s="418" t="s">
        <v>262</v>
      </c>
      <c r="F797" s="418" t="s">
        <v>239</v>
      </c>
      <c r="G797" s="418" t="s">
        <v>281</v>
      </c>
      <c r="H797" s="413" t="s">
        <v>248</v>
      </c>
      <c r="I797" s="413" t="s">
        <v>2353</v>
      </c>
      <c r="J797" s="416" t="s">
        <v>293</v>
      </c>
      <c r="K797" s="458">
        <v>9600168880</v>
      </c>
      <c r="L797" s="476">
        <v>39017537</v>
      </c>
      <c r="M797" s="476"/>
    </row>
    <row r="798" spans="1:13" s="410" customFormat="1" ht="24" customHeight="1" outlineLevel="2" x14ac:dyDescent="0.25">
      <c r="A798" s="500" t="s">
        <v>46</v>
      </c>
      <c r="B798" s="474">
        <v>63</v>
      </c>
      <c r="C798" s="413" t="s">
        <v>256</v>
      </c>
      <c r="D798" s="475">
        <v>860003020</v>
      </c>
      <c r="E798" s="418" t="s">
        <v>262</v>
      </c>
      <c r="F798" s="418" t="s">
        <v>239</v>
      </c>
      <c r="G798" s="418" t="s">
        <v>281</v>
      </c>
      <c r="H798" s="413" t="s">
        <v>248</v>
      </c>
      <c r="I798" s="413" t="s">
        <v>2353</v>
      </c>
      <c r="J798" s="416" t="s">
        <v>299</v>
      </c>
      <c r="K798" s="458">
        <v>9600194662</v>
      </c>
      <c r="L798" s="476">
        <v>22971057.890000001</v>
      </c>
      <c r="M798" s="476"/>
    </row>
    <row r="799" spans="1:13" s="410" customFormat="1" ht="24" customHeight="1" outlineLevel="2" x14ac:dyDescent="0.25">
      <c r="A799" s="500" t="s">
        <v>46</v>
      </c>
      <c r="B799" s="474">
        <v>63</v>
      </c>
      <c r="C799" s="413" t="s">
        <v>256</v>
      </c>
      <c r="D799" s="475">
        <v>860003020</v>
      </c>
      <c r="E799" s="418" t="s">
        <v>262</v>
      </c>
      <c r="F799" s="418" t="s">
        <v>239</v>
      </c>
      <c r="G799" s="418" t="s">
        <v>281</v>
      </c>
      <c r="H799" s="413" t="s">
        <v>248</v>
      </c>
      <c r="I799" s="413" t="s">
        <v>2353</v>
      </c>
      <c r="J799" s="416" t="s">
        <v>305</v>
      </c>
      <c r="K799" s="458">
        <v>9600194654</v>
      </c>
      <c r="L799" s="476">
        <v>180430000</v>
      </c>
      <c r="M799" s="476"/>
    </row>
    <row r="800" spans="1:13" s="410" customFormat="1" ht="24" customHeight="1" outlineLevel="1" x14ac:dyDescent="0.25">
      <c r="A800" s="500"/>
      <c r="B800" s="512"/>
      <c r="C800" s="420" t="s">
        <v>2557</v>
      </c>
      <c r="D800" s="515"/>
      <c r="E800" s="425"/>
      <c r="F800" s="425"/>
      <c r="G800" s="425"/>
      <c r="H800" s="420"/>
      <c r="I800" s="420"/>
      <c r="J800" s="423"/>
      <c r="K800" s="462"/>
      <c r="L800" s="516">
        <f>SUBTOTAL(9,L797:L799)</f>
        <v>242418594.88999999</v>
      </c>
      <c r="M800" s="516">
        <f>SUBTOTAL(9,M799:M799)</f>
        <v>0</v>
      </c>
    </row>
    <row r="801" spans="1:13" s="410" customFormat="1" ht="24" customHeight="1" outlineLevel="2" x14ac:dyDescent="0.25">
      <c r="A801" s="500" t="s">
        <v>46</v>
      </c>
      <c r="B801" s="474">
        <v>64</v>
      </c>
      <c r="C801" s="413" t="s">
        <v>257</v>
      </c>
      <c r="D801" s="475">
        <v>860043186</v>
      </c>
      <c r="E801" s="418" t="s">
        <v>263</v>
      </c>
      <c r="F801" s="418" t="s">
        <v>239</v>
      </c>
      <c r="G801" s="418" t="s">
        <v>282</v>
      </c>
      <c r="H801" s="413" t="s">
        <v>248</v>
      </c>
      <c r="I801" s="413" t="s">
        <v>2353</v>
      </c>
      <c r="J801" s="521" t="s">
        <v>2566</v>
      </c>
      <c r="K801" s="559">
        <v>111000203497</v>
      </c>
      <c r="L801" s="418">
        <v>258758958</v>
      </c>
      <c r="M801" s="476"/>
    </row>
    <row r="802" spans="1:13" s="410" customFormat="1" ht="24" customHeight="1" outlineLevel="2" x14ac:dyDescent="0.25">
      <c r="A802" s="500" t="s">
        <v>46</v>
      </c>
      <c r="B802" s="474">
        <v>64</v>
      </c>
      <c r="C802" s="413" t="s">
        <v>257</v>
      </c>
      <c r="D802" s="475">
        <v>860043186</v>
      </c>
      <c r="E802" s="418" t="s">
        <v>263</v>
      </c>
      <c r="F802" s="418" t="s">
        <v>239</v>
      </c>
      <c r="G802" s="418" t="s">
        <v>282</v>
      </c>
      <c r="H802" s="413" t="s">
        <v>248</v>
      </c>
      <c r="I802" s="413" t="s">
        <v>2353</v>
      </c>
      <c r="J802" s="521" t="s">
        <v>2585</v>
      </c>
      <c r="K802" s="559">
        <v>111000203497</v>
      </c>
      <c r="L802" s="418">
        <v>6773948</v>
      </c>
      <c r="M802" s="476"/>
    </row>
    <row r="803" spans="1:13" s="410" customFormat="1" ht="24" customHeight="1" outlineLevel="2" x14ac:dyDescent="0.25">
      <c r="A803" s="500" t="s">
        <v>46</v>
      </c>
      <c r="B803" s="474">
        <v>64</v>
      </c>
      <c r="C803" s="413" t="s">
        <v>257</v>
      </c>
      <c r="D803" s="475">
        <v>860043186</v>
      </c>
      <c r="E803" s="418" t="s">
        <v>263</v>
      </c>
      <c r="F803" s="418" t="s">
        <v>239</v>
      </c>
      <c r="G803" s="418" t="s">
        <v>282</v>
      </c>
      <c r="H803" s="413" t="s">
        <v>248</v>
      </c>
      <c r="I803" s="413" t="s">
        <v>2353</v>
      </c>
      <c r="J803" s="521" t="s">
        <v>2567</v>
      </c>
      <c r="K803" s="559">
        <v>111000203460</v>
      </c>
      <c r="L803" s="418">
        <v>33307283</v>
      </c>
      <c r="M803" s="476"/>
    </row>
    <row r="804" spans="1:13" s="410" customFormat="1" ht="24" customHeight="1" outlineLevel="2" x14ac:dyDescent="0.25">
      <c r="A804" s="500" t="s">
        <v>46</v>
      </c>
      <c r="B804" s="474">
        <v>64</v>
      </c>
      <c r="C804" s="413" t="s">
        <v>257</v>
      </c>
      <c r="D804" s="475">
        <v>860043186</v>
      </c>
      <c r="E804" s="418" t="s">
        <v>263</v>
      </c>
      <c r="F804" s="418" t="s">
        <v>239</v>
      </c>
      <c r="G804" s="418" t="s">
        <v>282</v>
      </c>
      <c r="H804" s="413" t="s">
        <v>248</v>
      </c>
      <c r="I804" s="413" t="s">
        <v>2353</v>
      </c>
      <c r="J804" s="521" t="s">
        <v>2585</v>
      </c>
      <c r="K804" s="559">
        <v>111000203460</v>
      </c>
      <c r="L804" s="418">
        <v>325258</v>
      </c>
      <c r="M804" s="476"/>
    </row>
    <row r="805" spans="1:13" s="410" customFormat="1" ht="24" customHeight="1" outlineLevel="2" x14ac:dyDescent="0.25">
      <c r="A805" s="500" t="s">
        <v>46</v>
      </c>
      <c r="B805" s="474">
        <v>64</v>
      </c>
      <c r="C805" s="413" t="s">
        <v>257</v>
      </c>
      <c r="D805" s="475">
        <v>860043186</v>
      </c>
      <c r="E805" s="418" t="s">
        <v>263</v>
      </c>
      <c r="F805" s="418" t="s">
        <v>239</v>
      </c>
      <c r="G805" s="418" t="s">
        <v>282</v>
      </c>
      <c r="H805" s="413" t="s">
        <v>248</v>
      </c>
      <c r="I805" s="413" t="s">
        <v>2353</v>
      </c>
      <c r="J805" s="521" t="s">
        <v>2568</v>
      </c>
      <c r="K805" s="559">
        <v>111000203488</v>
      </c>
      <c r="L805" s="418">
        <v>89810165</v>
      </c>
      <c r="M805" s="476"/>
    </row>
    <row r="806" spans="1:13" s="410" customFormat="1" ht="24" customHeight="1" outlineLevel="2" x14ac:dyDescent="0.25">
      <c r="A806" s="500" t="s">
        <v>46</v>
      </c>
      <c r="B806" s="474">
        <v>64</v>
      </c>
      <c r="C806" s="413" t="s">
        <v>257</v>
      </c>
      <c r="D806" s="475">
        <v>860043186</v>
      </c>
      <c r="E806" s="418" t="s">
        <v>263</v>
      </c>
      <c r="F806" s="418" t="s">
        <v>239</v>
      </c>
      <c r="G806" s="418" t="s">
        <v>282</v>
      </c>
      <c r="H806" s="413" t="s">
        <v>248</v>
      </c>
      <c r="I806" s="413" t="s">
        <v>2353</v>
      </c>
      <c r="J806" s="521" t="s">
        <v>2585</v>
      </c>
      <c r="K806" s="559">
        <v>111000203488</v>
      </c>
      <c r="L806" s="418">
        <v>918312</v>
      </c>
      <c r="M806" s="476"/>
    </row>
    <row r="807" spans="1:13" s="410" customFormat="1" ht="24" customHeight="1" outlineLevel="2" x14ac:dyDescent="0.25">
      <c r="A807" s="500" t="s">
        <v>46</v>
      </c>
      <c r="B807" s="474">
        <v>64</v>
      </c>
      <c r="C807" s="413" t="s">
        <v>257</v>
      </c>
      <c r="D807" s="475">
        <v>860043186</v>
      </c>
      <c r="E807" s="418" t="s">
        <v>263</v>
      </c>
      <c r="F807" s="418" t="s">
        <v>239</v>
      </c>
      <c r="G807" s="418" t="s">
        <v>282</v>
      </c>
      <c r="H807" s="413" t="s">
        <v>248</v>
      </c>
      <c r="I807" s="413" t="s">
        <v>2353</v>
      </c>
      <c r="J807" s="521" t="s">
        <v>2569</v>
      </c>
      <c r="K807" s="559">
        <v>119000012711</v>
      </c>
      <c r="L807" s="418">
        <v>104444489</v>
      </c>
      <c r="M807" s="476"/>
    </row>
    <row r="808" spans="1:13" s="410" customFormat="1" ht="24" customHeight="1" outlineLevel="2" x14ac:dyDescent="0.25">
      <c r="A808" s="500" t="s">
        <v>46</v>
      </c>
      <c r="B808" s="474">
        <v>64</v>
      </c>
      <c r="C808" s="413" t="s">
        <v>257</v>
      </c>
      <c r="D808" s="475">
        <v>860043186</v>
      </c>
      <c r="E808" s="418" t="s">
        <v>263</v>
      </c>
      <c r="F808" s="418" t="s">
        <v>239</v>
      </c>
      <c r="G808" s="418" t="s">
        <v>282</v>
      </c>
      <c r="H808" s="413" t="s">
        <v>248</v>
      </c>
      <c r="I808" s="413" t="s">
        <v>2353</v>
      </c>
      <c r="J808" s="521" t="s">
        <v>2585</v>
      </c>
      <c r="K808" s="559">
        <v>119000012711</v>
      </c>
      <c r="L808" s="418">
        <v>3510575</v>
      </c>
      <c r="M808" s="476"/>
    </row>
    <row r="809" spans="1:13" s="410" customFormat="1" ht="24" customHeight="1" outlineLevel="2" x14ac:dyDescent="0.25">
      <c r="A809" s="500" t="s">
        <v>46</v>
      </c>
      <c r="B809" s="474">
        <v>64</v>
      </c>
      <c r="C809" s="413" t="s">
        <v>257</v>
      </c>
      <c r="D809" s="475">
        <v>860043186</v>
      </c>
      <c r="E809" s="418" t="s">
        <v>263</v>
      </c>
      <c r="F809" s="418" t="s">
        <v>239</v>
      </c>
      <c r="G809" s="418" t="s">
        <v>282</v>
      </c>
      <c r="H809" s="413" t="s">
        <v>248</v>
      </c>
      <c r="I809" s="413" t="s">
        <v>2353</v>
      </c>
      <c r="J809" s="521" t="s">
        <v>2570</v>
      </c>
      <c r="K809" s="924" t="s">
        <v>2586</v>
      </c>
      <c r="L809" s="418">
        <v>11969541</v>
      </c>
      <c r="M809" s="476"/>
    </row>
    <row r="810" spans="1:13" s="410" customFormat="1" ht="24" customHeight="1" outlineLevel="2" x14ac:dyDescent="0.25">
      <c r="A810" s="500" t="s">
        <v>46</v>
      </c>
      <c r="B810" s="474">
        <v>64</v>
      </c>
      <c r="C810" s="413" t="s">
        <v>257</v>
      </c>
      <c r="D810" s="475">
        <v>860043186</v>
      </c>
      <c r="E810" s="418" t="s">
        <v>263</v>
      </c>
      <c r="F810" s="418" t="s">
        <v>239</v>
      </c>
      <c r="G810" s="418" t="s">
        <v>282</v>
      </c>
      <c r="H810" s="413" t="s">
        <v>248</v>
      </c>
      <c r="I810" s="413" t="s">
        <v>2353</v>
      </c>
      <c r="J810" s="521" t="s">
        <v>2587</v>
      </c>
      <c r="K810" s="924" t="s">
        <v>2586</v>
      </c>
      <c r="L810" s="418">
        <v>115287</v>
      </c>
      <c r="M810" s="476"/>
    </row>
    <row r="811" spans="1:13" s="410" customFormat="1" ht="24" customHeight="1" outlineLevel="1" x14ac:dyDescent="0.25">
      <c r="A811" s="500"/>
      <c r="B811" s="512"/>
      <c r="C811" s="420" t="s">
        <v>2558</v>
      </c>
      <c r="D811" s="515"/>
      <c r="E811" s="425"/>
      <c r="F811" s="425"/>
      <c r="G811" s="425"/>
      <c r="H811" s="420"/>
      <c r="I811" s="420"/>
      <c r="J811" s="423"/>
      <c r="K811" s="462"/>
      <c r="L811" s="516">
        <f>SUBTOTAL(9,L801:L810)</f>
        <v>509933816</v>
      </c>
      <c r="M811" s="516">
        <f>SUBTOTAL(9,M801:M809)</f>
        <v>0</v>
      </c>
    </row>
    <row r="812" spans="1:13" s="410" customFormat="1" ht="24" customHeight="1" outlineLevel="2" x14ac:dyDescent="0.25">
      <c r="A812" s="500" t="s">
        <v>46</v>
      </c>
      <c r="B812" s="474">
        <v>65</v>
      </c>
      <c r="C812" s="413" t="s">
        <v>258</v>
      </c>
      <c r="D812" s="475">
        <v>860034594</v>
      </c>
      <c r="E812" s="418" t="s">
        <v>264</v>
      </c>
      <c r="F812" s="418" t="s">
        <v>239</v>
      </c>
      <c r="G812" s="418" t="s">
        <v>283</v>
      </c>
      <c r="H812" s="413" t="s">
        <v>248</v>
      </c>
      <c r="I812" s="413" t="s">
        <v>2353</v>
      </c>
      <c r="J812" s="416" t="s">
        <v>331</v>
      </c>
      <c r="K812" s="923" t="s">
        <v>2581</v>
      </c>
      <c r="L812" s="476">
        <v>14586133</v>
      </c>
      <c r="M812" s="476"/>
    </row>
    <row r="813" spans="1:13" s="410" customFormat="1" ht="24" customHeight="1" outlineLevel="2" x14ac:dyDescent="0.25">
      <c r="A813" s="500" t="s">
        <v>46</v>
      </c>
      <c r="B813" s="474">
        <v>65</v>
      </c>
      <c r="C813" s="413" t="s">
        <v>258</v>
      </c>
      <c r="D813" s="475">
        <v>860034594</v>
      </c>
      <c r="E813" s="418" t="s">
        <v>264</v>
      </c>
      <c r="F813" s="418" t="s">
        <v>239</v>
      </c>
      <c r="G813" s="418" t="s">
        <v>283</v>
      </c>
      <c r="H813" s="413" t="s">
        <v>248</v>
      </c>
      <c r="I813" s="413" t="s">
        <v>2353</v>
      </c>
      <c r="J813" s="416" t="s">
        <v>332</v>
      </c>
      <c r="K813" s="923" t="s">
        <v>2581</v>
      </c>
      <c r="L813" s="476">
        <v>14586133</v>
      </c>
      <c r="M813" s="476"/>
    </row>
    <row r="814" spans="1:13" s="410" customFormat="1" ht="24" customHeight="1" outlineLevel="2" x14ac:dyDescent="0.25">
      <c r="A814" s="500" t="s">
        <v>46</v>
      </c>
      <c r="B814" s="474">
        <v>65</v>
      </c>
      <c r="C814" s="413" t="s">
        <v>258</v>
      </c>
      <c r="D814" s="475">
        <v>860034594</v>
      </c>
      <c r="E814" s="418" t="s">
        <v>264</v>
      </c>
      <c r="F814" s="418" t="s">
        <v>239</v>
      </c>
      <c r="G814" s="418" t="s">
        <v>283</v>
      </c>
      <c r="H814" s="413" t="s">
        <v>248</v>
      </c>
      <c r="I814" s="413" t="s">
        <v>2353</v>
      </c>
      <c r="J814" s="416" t="s">
        <v>333</v>
      </c>
      <c r="K814" s="923" t="s">
        <v>2581</v>
      </c>
      <c r="L814" s="476">
        <v>14586133</v>
      </c>
      <c r="M814" s="476"/>
    </row>
    <row r="815" spans="1:13" s="410" customFormat="1" ht="24" customHeight="1" outlineLevel="2" x14ac:dyDescent="0.25">
      <c r="A815" s="500" t="s">
        <v>46</v>
      </c>
      <c r="B815" s="474">
        <v>65</v>
      </c>
      <c r="C815" s="413" t="s">
        <v>258</v>
      </c>
      <c r="D815" s="475">
        <v>860034594</v>
      </c>
      <c r="E815" s="418" t="s">
        <v>264</v>
      </c>
      <c r="F815" s="418" t="s">
        <v>239</v>
      </c>
      <c r="G815" s="418" t="s">
        <v>283</v>
      </c>
      <c r="H815" s="413" t="s">
        <v>248</v>
      </c>
      <c r="I815" s="413" t="s">
        <v>2353</v>
      </c>
      <c r="J815" s="416" t="s">
        <v>334</v>
      </c>
      <c r="K815" s="923" t="s">
        <v>2581</v>
      </c>
      <c r="L815" s="476">
        <v>14586133</v>
      </c>
      <c r="M815" s="476"/>
    </row>
    <row r="816" spans="1:13" s="410" customFormat="1" ht="24" customHeight="1" outlineLevel="2" x14ac:dyDescent="0.25">
      <c r="A816" s="500" t="s">
        <v>46</v>
      </c>
      <c r="B816" s="474">
        <v>65</v>
      </c>
      <c r="C816" s="413" t="s">
        <v>258</v>
      </c>
      <c r="D816" s="475">
        <v>860034594</v>
      </c>
      <c r="E816" s="418" t="s">
        <v>264</v>
      </c>
      <c r="F816" s="418" t="s">
        <v>239</v>
      </c>
      <c r="G816" s="418" t="s">
        <v>283</v>
      </c>
      <c r="H816" s="413" t="s">
        <v>248</v>
      </c>
      <c r="I816" s="413" t="s">
        <v>2353</v>
      </c>
      <c r="J816" s="416" t="s">
        <v>335</v>
      </c>
      <c r="K816" s="923" t="s">
        <v>2581</v>
      </c>
      <c r="L816" s="476">
        <v>14586133</v>
      </c>
      <c r="M816" s="476"/>
    </row>
    <row r="817" spans="1:13" s="410" customFormat="1" ht="24" customHeight="1" outlineLevel="2" x14ac:dyDescent="0.25">
      <c r="A817" s="500" t="s">
        <v>46</v>
      </c>
      <c r="B817" s="474">
        <v>65</v>
      </c>
      <c r="C817" s="413" t="s">
        <v>258</v>
      </c>
      <c r="D817" s="475">
        <v>860034594</v>
      </c>
      <c r="E817" s="418" t="s">
        <v>264</v>
      </c>
      <c r="F817" s="418" t="s">
        <v>239</v>
      </c>
      <c r="G817" s="418" t="s">
        <v>283</v>
      </c>
      <c r="H817" s="413" t="s">
        <v>248</v>
      </c>
      <c r="I817" s="413" t="s">
        <v>2353</v>
      </c>
      <c r="J817" s="416" t="s">
        <v>336</v>
      </c>
      <c r="K817" s="923" t="s">
        <v>2581</v>
      </c>
      <c r="L817" s="476">
        <v>14586133</v>
      </c>
      <c r="M817" s="476"/>
    </row>
    <row r="818" spans="1:13" s="410" customFormat="1" ht="24" customHeight="1" outlineLevel="2" x14ac:dyDescent="0.25">
      <c r="A818" s="500" t="s">
        <v>46</v>
      </c>
      <c r="B818" s="474">
        <v>65</v>
      </c>
      <c r="C818" s="413" t="s">
        <v>258</v>
      </c>
      <c r="D818" s="475">
        <v>860034594</v>
      </c>
      <c r="E818" s="418" t="s">
        <v>264</v>
      </c>
      <c r="F818" s="418" t="s">
        <v>239</v>
      </c>
      <c r="G818" s="418" t="s">
        <v>283</v>
      </c>
      <c r="H818" s="413" t="s">
        <v>248</v>
      </c>
      <c r="I818" s="413" t="s">
        <v>2353</v>
      </c>
      <c r="J818" s="416" t="s">
        <v>1684</v>
      </c>
      <c r="K818" s="923" t="s">
        <v>2581</v>
      </c>
      <c r="L818" s="476">
        <v>14586133</v>
      </c>
      <c r="M818" s="476"/>
    </row>
    <row r="819" spans="1:13" s="410" customFormat="1" ht="24" customHeight="1" outlineLevel="2" x14ac:dyDescent="0.25">
      <c r="A819" s="500" t="s">
        <v>46</v>
      </c>
      <c r="B819" s="474">
        <v>65</v>
      </c>
      <c r="C819" s="413" t="s">
        <v>258</v>
      </c>
      <c r="D819" s="475">
        <v>860034594</v>
      </c>
      <c r="E819" s="418" t="s">
        <v>264</v>
      </c>
      <c r="F819" s="418" t="s">
        <v>239</v>
      </c>
      <c r="G819" s="418" t="s">
        <v>283</v>
      </c>
      <c r="H819" s="413" t="s">
        <v>248</v>
      </c>
      <c r="I819" s="413" t="s">
        <v>2353</v>
      </c>
      <c r="J819" s="416" t="s">
        <v>1852</v>
      </c>
      <c r="K819" s="923" t="s">
        <v>2581</v>
      </c>
      <c r="L819" s="476">
        <v>14586133</v>
      </c>
      <c r="M819" s="476"/>
    </row>
    <row r="820" spans="1:13" s="410" customFormat="1" ht="24" customHeight="1" outlineLevel="2" x14ac:dyDescent="0.25">
      <c r="A820" s="500" t="s">
        <v>46</v>
      </c>
      <c r="B820" s="474">
        <v>65</v>
      </c>
      <c r="C820" s="413" t="s">
        <v>258</v>
      </c>
      <c r="D820" s="475">
        <v>860034594</v>
      </c>
      <c r="E820" s="418" t="s">
        <v>264</v>
      </c>
      <c r="F820" s="418" t="s">
        <v>239</v>
      </c>
      <c r="G820" s="418" t="s">
        <v>283</v>
      </c>
      <c r="H820" s="413" t="s">
        <v>248</v>
      </c>
      <c r="I820" s="413" t="s">
        <v>2353</v>
      </c>
      <c r="J820" s="416" t="s">
        <v>2422</v>
      </c>
      <c r="K820" s="923" t="s">
        <v>2581</v>
      </c>
      <c r="L820" s="476">
        <v>14586133</v>
      </c>
      <c r="M820" s="476"/>
    </row>
    <row r="821" spans="1:13" s="410" customFormat="1" ht="24" customHeight="1" outlineLevel="2" x14ac:dyDescent="0.25">
      <c r="A821" s="500" t="s">
        <v>46</v>
      </c>
      <c r="B821" s="474">
        <v>65</v>
      </c>
      <c r="C821" s="413" t="s">
        <v>258</v>
      </c>
      <c r="D821" s="475">
        <v>860034594</v>
      </c>
      <c r="E821" s="418" t="s">
        <v>264</v>
      </c>
      <c r="F821" s="418" t="s">
        <v>239</v>
      </c>
      <c r="G821" s="418" t="s">
        <v>283</v>
      </c>
      <c r="H821" s="413" t="s">
        <v>248</v>
      </c>
      <c r="I821" s="413" t="s">
        <v>2353</v>
      </c>
      <c r="J821" s="416" t="s">
        <v>2423</v>
      </c>
      <c r="K821" s="923" t="s">
        <v>2581</v>
      </c>
      <c r="L821" s="476">
        <v>14586133</v>
      </c>
      <c r="M821" s="476"/>
    </row>
    <row r="822" spans="1:13" s="410" customFormat="1" ht="24" customHeight="1" outlineLevel="2" x14ac:dyDescent="0.25">
      <c r="A822" s="500" t="s">
        <v>46</v>
      </c>
      <c r="B822" s="474">
        <v>65</v>
      </c>
      <c r="C822" s="413" t="s">
        <v>258</v>
      </c>
      <c r="D822" s="475">
        <v>860034594</v>
      </c>
      <c r="E822" s="418" t="s">
        <v>264</v>
      </c>
      <c r="F822" s="418" t="s">
        <v>239</v>
      </c>
      <c r="G822" s="418" t="s">
        <v>283</v>
      </c>
      <c r="H822" s="413" t="s">
        <v>248</v>
      </c>
      <c r="I822" s="413" t="s">
        <v>2353</v>
      </c>
      <c r="J822" s="416" t="s">
        <v>337</v>
      </c>
      <c r="K822" s="923" t="s">
        <v>2581</v>
      </c>
      <c r="L822" s="476">
        <v>583445339</v>
      </c>
      <c r="M822" s="476"/>
    </row>
    <row r="823" spans="1:13" s="410" customFormat="1" ht="24" customHeight="1" outlineLevel="2" x14ac:dyDescent="0.25">
      <c r="A823" s="500" t="s">
        <v>46</v>
      </c>
      <c r="B823" s="474">
        <v>65</v>
      </c>
      <c r="C823" s="413" t="s">
        <v>258</v>
      </c>
      <c r="D823" s="475">
        <v>860034594</v>
      </c>
      <c r="E823" s="418" t="s">
        <v>264</v>
      </c>
      <c r="F823" s="418" t="s">
        <v>239</v>
      </c>
      <c r="G823" s="418" t="s">
        <v>283</v>
      </c>
      <c r="H823" s="413" t="s">
        <v>248</v>
      </c>
      <c r="I823" s="413" t="s">
        <v>2353</v>
      </c>
      <c r="J823" s="416" t="s">
        <v>2580</v>
      </c>
      <c r="K823" s="923" t="s">
        <v>2582</v>
      </c>
      <c r="L823" s="476">
        <v>4505613</v>
      </c>
      <c r="M823" s="476"/>
    </row>
    <row r="824" spans="1:13" s="410" customFormat="1" ht="24" customHeight="1" outlineLevel="2" x14ac:dyDescent="0.25">
      <c r="A824" s="500" t="s">
        <v>46</v>
      </c>
      <c r="B824" s="474">
        <v>65</v>
      </c>
      <c r="C824" s="413" t="s">
        <v>258</v>
      </c>
      <c r="D824" s="475">
        <v>860034594</v>
      </c>
      <c r="E824" s="418" t="s">
        <v>264</v>
      </c>
      <c r="F824" s="418" t="s">
        <v>239</v>
      </c>
      <c r="G824" s="418" t="s">
        <v>283</v>
      </c>
      <c r="H824" s="413" t="s">
        <v>248</v>
      </c>
      <c r="I824" s="413" t="s">
        <v>2353</v>
      </c>
      <c r="J824" s="416" t="s">
        <v>2583</v>
      </c>
      <c r="K824" s="923" t="s">
        <v>2584</v>
      </c>
      <c r="L824" s="476">
        <v>2647282</v>
      </c>
      <c r="M824" s="476"/>
    </row>
    <row r="825" spans="1:13" s="410" customFormat="1" ht="24" customHeight="1" outlineLevel="1" x14ac:dyDescent="0.25">
      <c r="A825" s="500"/>
      <c r="B825" s="512"/>
      <c r="C825" s="420" t="s">
        <v>2559</v>
      </c>
      <c r="D825" s="515"/>
      <c r="E825" s="425"/>
      <c r="F825" s="425"/>
      <c r="G825" s="425"/>
      <c r="H825" s="420"/>
      <c r="I825" s="420"/>
      <c r="J825" s="423"/>
      <c r="K825" s="462"/>
      <c r="L825" s="516">
        <f>SUBTOTAL(9,L812:L824)</f>
        <v>736459564</v>
      </c>
      <c r="M825" s="516">
        <f>SUBTOTAL(9,M823:M824)</f>
        <v>0</v>
      </c>
    </row>
    <row r="826" spans="1:13" s="410" customFormat="1" ht="24" customHeight="1" outlineLevel="2" x14ac:dyDescent="0.25">
      <c r="A826" s="500" t="s">
        <v>46</v>
      </c>
      <c r="B826" s="474">
        <v>66</v>
      </c>
      <c r="C826" s="413" t="s">
        <v>98</v>
      </c>
      <c r="D826" s="475">
        <v>860002964</v>
      </c>
      <c r="E826" s="418" t="s">
        <v>265</v>
      </c>
      <c r="F826" s="418" t="s">
        <v>239</v>
      </c>
      <c r="G826" s="418" t="s">
        <v>284</v>
      </c>
      <c r="H826" s="413" t="s">
        <v>248</v>
      </c>
      <c r="I826" s="413" t="s">
        <v>2353</v>
      </c>
      <c r="J826" s="416" t="s">
        <v>2564</v>
      </c>
      <c r="K826" s="458">
        <v>854247977</v>
      </c>
      <c r="L826" s="476">
        <v>6562002</v>
      </c>
      <c r="M826" s="476">
        <v>0</v>
      </c>
    </row>
    <row r="827" spans="1:13" s="410" customFormat="1" ht="24" customHeight="1" outlineLevel="2" x14ac:dyDescent="0.25">
      <c r="A827" s="500" t="s">
        <v>46</v>
      </c>
      <c r="B827" s="474">
        <v>66</v>
      </c>
      <c r="C827" s="413" t="s">
        <v>98</v>
      </c>
      <c r="D827" s="475">
        <v>860002964</v>
      </c>
      <c r="E827" s="418" t="s">
        <v>265</v>
      </c>
      <c r="F827" s="418" t="s">
        <v>239</v>
      </c>
      <c r="G827" s="418" t="s">
        <v>284</v>
      </c>
      <c r="H827" s="413" t="s">
        <v>248</v>
      </c>
      <c r="I827" s="413" t="s">
        <v>2353</v>
      </c>
      <c r="J827" s="416" t="s">
        <v>2565</v>
      </c>
      <c r="K827" s="458">
        <v>559430087</v>
      </c>
      <c r="L827" s="476">
        <v>109602214</v>
      </c>
      <c r="M827" s="476">
        <v>0</v>
      </c>
    </row>
    <row r="828" spans="1:13" s="410" customFormat="1" ht="24" customHeight="1" outlineLevel="1" x14ac:dyDescent="0.25">
      <c r="A828" s="500"/>
      <c r="B828" s="512"/>
      <c r="C828" s="420" t="s">
        <v>2562</v>
      </c>
      <c r="D828" s="515"/>
      <c r="E828" s="425"/>
      <c r="F828" s="425"/>
      <c r="G828" s="425"/>
      <c r="H828" s="420"/>
      <c r="I828" s="420"/>
      <c r="J828" s="423"/>
      <c r="K828" s="462"/>
      <c r="L828" s="516">
        <f>SUBTOTAL(9,L826:L827)</f>
        <v>116164216</v>
      </c>
      <c r="M828" s="516">
        <f>SUBTOTAL(9,M826:M827)</f>
        <v>0</v>
      </c>
    </row>
    <row r="829" spans="1:13" s="410" customFormat="1" ht="24" customHeight="1" outlineLevel="2" x14ac:dyDescent="0.25">
      <c r="A829" s="500" t="s">
        <v>46</v>
      </c>
      <c r="B829" s="474">
        <v>67</v>
      </c>
      <c r="C829" s="413" t="s">
        <v>100</v>
      </c>
      <c r="D829" s="475">
        <v>890300279</v>
      </c>
      <c r="E829" s="418" t="s">
        <v>266</v>
      </c>
      <c r="F829" s="418" t="s">
        <v>239</v>
      </c>
      <c r="G829" s="418" t="s">
        <v>285</v>
      </c>
      <c r="H829" s="413" t="s">
        <v>248</v>
      </c>
      <c r="I829" s="413" t="s">
        <v>2353</v>
      </c>
      <c r="J829" s="416" t="s">
        <v>347</v>
      </c>
      <c r="K829" s="458">
        <v>80230035083</v>
      </c>
      <c r="L829" s="418">
        <f>54816666/11</f>
        <v>4983333.2727272725</v>
      </c>
      <c r="M829" s="476"/>
    </row>
    <row r="830" spans="1:13" s="410" customFormat="1" ht="24" customHeight="1" outlineLevel="2" x14ac:dyDescent="0.25">
      <c r="A830" s="500" t="s">
        <v>46</v>
      </c>
      <c r="B830" s="474">
        <v>67</v>
      </c>
      <c r="C830" s="413" t="s">
        <v>100</v>
      </c>
      <c r="D830" s="475">
        <v>890300279</v>
      </c>
      <c r="E830" s="418" t="s">
        <v>266</v>
      </c>
      <c r="F830" s="418" t="s">
        <v>239</v>
      </c>
      <c r="G830" s="418" t="s">
        <v>285</v>
      </c>
      <c r="H830" s="413" t="s">
        <v>248</v>
      </c>
      <c r="I830" s="413" t="s">
        <v>2353</v>
      </c>
      <c r="J830" s="416" t="s">
        <v>348</v>
      </c>
      <c r="K830" s="458">
        <v>80230035083</v>
      </c>
      <c r="L830" s="418">
        <v>4983333.2727272725</v>
      </c>
      <c r="M830" s="476"/>
    </row>
    <row r="831" spans="1:13" s="410" customFormat="1" ht="24" customHeight="1" outlineLevel="2" x14ac:dyDescent="0.25">
      <c r="A831" s="500" t="s">
        <v>46</v>
      </c>
      <c r="B831" s="474">
        <v>67</v>
      </c>
      <c r="C831" s="413" t="s">
        <v>100</v>
      </c>
      <c r="D831" s="475">
        <v>890300279</v>
      </c>
      <c r="E831" s="418" t="s">
        <v>267</v>
      </c>
      <c r="F831" s="418" t="s">
        <v>239</v>
      </c>
      <c r="G831" s="418" t="s">
        <v>285</v>
      </c>
      <c r="H831" s="413" t="s">
        <v>248</v>
      </c>
      <c r="I831" s="413" t="s">
        <v>2353</v>
      </c>
      <c r="J831" s="416" t="s">
        <v>349</v>
      </c>
      <c r="K831" s="458">
        <v>80230035083</v>
      </c>
      <c r="L831" s="418">
        <v>4983333.2727272725</v>
      </c>
      <c r="M831" s="476"/>
    </row>
    <row r="832" spans="1:13" s="410" customFormat="1" ht="24" customHeight="1" outlineLevel="2" x14ac:dyDescent="0.25">
      <c r="A832" s="500" t="s">
        <v>46</v>
      </c>
      <c r="B832" s="474">
        <v>67</v>
      </c>
      <c r="C832" s="413" t="s">
        <v>100</v>
      </c>
      <c r="D832" s="475">
        <v>890300279</v>
      </c>
      <c r="E832" s="418" t="s">
        <v>267</v>
      </c>
      <c r="F832" s="418" t="s">
        <v>239</v>
      </c>
      <c r="G832" s="418" t="s">
        <v>285</v>
      </c>
      <c r="H832" s="413" t="s">
        <v>248</v>
      </c>
      <c r="I832" s="413" t="s">
        <v>2353</v>
      </c>
      <c r="J832" s="416" t="s">
        <v>350</v>
      </c>
      <c r="K832" s="458">
        <v>80230035083</v>
      </c>
      <c r="L832" s="418">
        <v>4983333.2727272725</v>
      </c>
      <c r="M832" s="476"/>
    </row>
    <row r="833" spans="1:13" s="410" customFormat="1" ht="24" customHeight="1" outlineLevel="2" x14ac:dyDescent="0.25">
      <c r="A833" s="500" t="s">
        <v>46</v>
      </c>
      <c r="B833" s="474">
        <v>67</v>
      </c>
      <c r="C833" s="413" t="s">
        <v>100</v>
      </c>
      <c r="D833" s="475">
        <v>890300279</v>
      </c>
      <c r="E833" s="418" t="s">
        <v>267</v>
      </c>
      <c r="F833" s="418" t="s">
        <v>239</v>
      </c>
      <c r="G833" s="418" t="s">
        <v>285</v>
      </c>
      <c r="H833" s="413" t="s">
        <v>248</v>
      </c>
      <c r="I833" s="413" t="s">
        <v>2353</v>
      </c>
      <c r="J833" s="416" t="s">
        <v>351</v>
      </c>
      <c r="K833" s="458">
        <v>80230035083</v>
      </c>
      <c r="L833" s="418">
        <v>4983333.2727272725</v>
      </c>
      <c r="M833" s="476"/>
    </row>
    <row r="834" spans="1:13" s="410" customFormat="1" ht="24" customHeight="1" outlineLevel="2" x14ac:dyDescent="0.25">
      <c r="A834" s="500" t="s">
        <v>46</v>
      </c>
      <c r="B834" s="474">
        <v>67</v>
      </c>
      <c r="C834" s="413" t="s">
        <v>100</v>
      </c>
      <c r="D834" s="475">
        <v>890300279</v>
      </c>
      <c r="E834" s="418" t="s">
        <v>267</v>
      </c>
      <c r="F834" s="418" t="s">
        <v>239</v>
      </c>
      <c r="G834" s="418" t="s">
        <v>285</v>
      </c>
      <c r="H834" s="413" t="s">
        <v>248</v>
      </c>
      <c r="I834" s="413" t="s">
        <v>2353</v>
      </c>
      <c r="J834" s="416" t="s">
        <v>352</v>
      </c>
      <c r="K834" s="458">
        <v>80230035083</v>
      </c>
      <c r="L834" s="418">
        <v>4983333.2727272725</v>
      </c>
      <c r="M834" s="476"/>
    </row>
    <row r="835" spans="1:13" s="410" customFormat="1" ht="24" customHeight="1" outlineLevel="2" x14ac:dyDescent="0.25">
      <c r="A835" s="500" t="s">
        <v>46</v>
      </c>
      <c r="B835" s="474">
        <v>67</v>
      </c>
      <c r="C835" s="413" t="s">
        <v>100</v>
      </c>
      <c r="D835" s="475">
        <v>890300279</v>
      </c>
      <c r="E835" s="418" t="s">
        <v>267</v>
      </c>
      <c r="F835" s="418" t="s">
        <v>239</v>
      </c>
      <c r="G835" s="418" t="s">
        <v>285</v>
      </c>
      <c r="H835" s="413" t="s">
        <v>248</v>
      </c>
      <c r="I835" s="413" t="s">
        <v>2353</v>
      </c>
      <c r="J835" s="416" t="s">
        <v>1687</v>
      </c>
      <c r="K835" s="458">
        <v>80230035083</v>
      </c>
      <c r="L835" s="418">
        <v>4983333.2727272725</v>
      </c>
      <c r="M835" s="476"/>
    </row>
    <row r="836" spans="1:13" s="410" customFormat="1" ht="24" customHeight="1" outlineLevel="2" x14ac:dyDescent="0.25">
      <c r="A836" s="500" t="s">
        <v>46</v>
      </c>
      <c r="B836" s="474">
        <v>67</v>
      </c>
      <c r="C836" s="413" t="s">
        <v>100</v>
      </c>
      <c r="D836" s="475">
        <v>890300279</v>
      </c>
      <c r="E836" s="418" t="s">
        <v>267</v>
      </c>
      <c r="F836" s="418" t="s">
        <v>239</v>
      </c>
      <c r="G836" s="418" t="s">
        <v>285</v>
      </c>
      <c r="H836" s="413" t="s">
        <v>248</v>
      </c>
      <c r="I836" s="413" t="s">
        <v>2353</v>
      </c>
      <c r="J836" s="416" t="s">
        <v>1855</v>
      </c>
      <c r="K836" s="458">
        <v>80230035083</v>
      </c>
      <c r="L836" s="418">
        <v>4983333.2727272725</v>
      </c>
      <c r="M836" s="476"/>
    </row>
    <row r="837" spans="1:13" s="410" customFormat="1" ht="24" customHeight="1" outlineLevel="2" x14ac:dyDescent="0.25">
      <c r="A837" s="500" t="s">
        <v>46</v>
      </c>
      <c r="B837" s="474">
        <v>67</v>
      </c>
      <c r="C837" s="413" t="s">
        <v>100</v>
      </c>
      <c r="D837" s="475">
        <v>890300279</v>
      </c>
      <c r="E837" s="418" t="s">
        <v>267</v>
      </c>
      <c r="F837" s="418" t="s">
        <v>239</v>
      </c>
      <c r="G837" s="418" t="s">
        <v>285</v>
      </c>
      <c r="H837" s="413" t="s">
        <v>248</v>
      </c>
      <c r="I837" s="413" t="s">
        <v>2353</v>
      </c>
      <c r="J837" s="416" t="s">
        <v>2588</v>
      </c>
      <c r="K837" s="458">
        <v>80230035083</v>
      </c>
      <c r="L837" s="418">
        <v>4983333.2727272725</v>
      </c>
      <c r="M837" s="476"/>
    </row>
    <row r="838" spans="1:13" s="410" customFormat="1" ht="24" customHeight="1" outlineLevel="2" x14ac:dyDescent="0.25">
      <c r="A838" s="500" t="s">
        <v>46</v>
      </c>
      <c r="B838" s="474">
        <v>67</v>
      </c>
      <c r="C838" s="413" t="s">
        <v>100</v>
      </c>
      <c r="D838" s="475">
        <v>890300279</v>
      </c>
      <c r="E838" s="418" t="s">
        <v>267</v>
      </c>
      <c r="F838" s="418" t="s">
        <v>239</v>
      </c>
      <c r="G838" s="418" t="s">
        <v>285</v>
      </c>
      <c r="H838" s="413" t="s">
        <v>248</v>
      </c>
      <c r="I838" s="413" t="s">
        <v>2353</v>
      </c>
      <c r="J838" s="416" t="s">
        <v>2589</v>
      </c>
      <c r="K838" s="458">
        <v>80230035083</v>
      </c>
      <c r="L838" s="418">
        <v>4983333.2727272725</v>
      </c>
      <c r="M838" s="476"/>
    </row>
    <row r="839" spans="1:13" s="410" customFormat="1" ht="24" customHeight="1" outlineLevel="2" x14ac:dyDescent="0.25">
      <c r="A839" s="500" t="s">
        <v>46</v>
      </c>
      <c r="B839" s="474">
        <v>67</v>
      </c>
      <c r="C839" s="413" t="s">
        <v>100</v>
      </c>
      <c r="D839" s="475">
        <v>890300279</v>
      </c>
      <c r="E839" s="418" t="s">
        <v>267</v>
      </c>
      <c r="F839" s="418" t="s">
        <v>239</v>
      </c>
      <c r="G839" s="418" t="s">
        <v>285</v>
      </c>
      <c r="H839" s="413" t="s">
        <v>248</v>
      </c>
      <c r="I839" s="413" t="s">
        <v>2353</v>
      </c>
      <c r="J839" s="416" t="s">
        <v>2590</v>
      </c>
      <c r="K839" s="458">
        <v>80230035083</v>
      </c>
      <c r="L839" s="445">
        <v>4983333.2727272725</v>
      </c>
      <c r="M839" s="476"/>
    </row>
    <row r="840" spans="1:13" s="410" customFormat="1" ht="24" customHeight="1" outlineLevel="2" x14ac:dyDescent="0.25">
      <c r="A840" s="500" t="s">
        <v>46</v>
      </c>
      <c r="B840" s="474">
        <v>67</v>
      </c>
      <c r="C840" s="413" t="s">
        <v>100</v>
      </c>
      <c r="D840" s="475">
        <v>890300279</v>
      </c>
      <c r="E840" s="418" t="s">
        <v>267</v>
      </c>
      <c r="F840" s="418" t="s">
        <v>239</v>
      </c>
      <c r="G840" s="418" t="s">
        <v>285</v>
      </c>
      <c r="H840" s="413" t="s">
        <v>248</v>
      </c>
      <c r="I840" s="413" t="s">
        <v>2353</v>
      </c>
      <c r="J840" s="416" t="s">
        <v>354</v>
      </c>
      <c r="K840" s="458">
        <v>80200115914</v>
      </c>
      <c r="L840" s="418">
        <f>47584574/10</f>
        <v>4758457.4000000004</v>
      </c>
      <c r="M840" s="476"/>
    </row>
    <row r="841" spans="1:13" s="410" customFormat="1" ht="24" customHeight="1" outlineLevel="2" x14ac:dyDescent="0.25">
      <c r="A841" s="500" t="s">
        <v>46</v>
      </c>
      <c r="B841" s="474">
        <v>67</v>
      </c>
      <c r="C841" s="413" t="s">
        <v>100</v>
      </c>
      <c r="D841" s="475">
        <v>890300279</v>
      </c>
      <c r="E841" s="418" t="s">
        <v>267</v>
      </c>
      <c r="F841" s="418" t="s">
        <v>239</v>
      </c>
      <c r="G841" s="418" t="s">
        <v>285</v>
      </c>
      <c r="H841" s="413" t="s">
        <v>248</v>
      </c>
      <c r="I841" s="413" t="s">
        <v>2353</v>
      </c>
      <c r="J841" s="416" t="s">
        <v>355</v>
      </c>
      <c r="K841" s="458">
        <v>80200115914</v>
      </c>
      <c r="L841" s="418">
        <v>4758457.4000000004</v>
      </c>
      <c r="M841" s="476"/>
    </row>
    <row r="842" spans="1:13" s="410" customFormat="1" ht="24" customHeight="1" outlineLevel="2" x14ac:dyDescent="0.25">
      <c r="A842" s="500" t="s">
        <v>46</v>
      </c>
      <c r="B842" s="474">
        <v>67</v>
      </c>
      <c r="C842" s="413" t="s">
        <v>100</v>
      </c>
      <c r="D842" s="475">
        <v>890300279</v>
      </c>
      <c r="E842" s="418" t="s">
        <v>267</v>
      </c>
      <c r="F842" s="418" t="s">
        <v>239</v>
      </c>
      <c r="G842" s="418" t="s">
        <v>285</v>
      </c>
      <c r="H842" s="413" t="s">
        <v>248</v>
      </c>
      <c r="I842" s="413" t="s">
        <v>2353</v>
      </c>
      <c r="J842" s="416" t="s">
        <v>356</v>
      </c>
      <c r="K842" s="458">
        <v>80200115914</v>
      </c>
      <c r="L842" s="418">
        <v>4758457.4000000004</v>
      </c>
      <c r="M842" s="476"/>
    </row>
    <row r="843" spans="1:13" s="410" customFormat="1" ht="24" customHeight="1" outlineLevel="2" x14ac:dyDescent="0.25">
      <c r="A843" s="500" t="s">
        <v>46</v>
      </c>
      <c r="B843" s="474">
        <v>67</v>
      </c>
      <c r="C843" s="413" t="s">
        <v>100</v>
      </c>
      <c r="D843" s="475">
        <v>890300279</v>
      </c>
      <c r="E843" s="418" t="s">
        <v>267</v>
      </c>
      <c r="F843" s="418" t="s">
        <v>239</v>
      </c>
      <c r="G843" s="418" t="s">
        <v>285</v>
      </c>
      <c r="H843" s="413" t="s">
        <v>248</v>
      </c>
      <c r="I843" s="413" t="s">
        <v>2353</v>
      </c>
      <c r="J843" s="416" t="s">
        <v>357</v>
      </c>
      <c r="K843" s="458">
        <v>80200115914</v>
      </c>
      <c r="L843" s="418">
        <v>4758457.4000000004</v>
      </c>
      <c r="M843" s="476"/>
    </row>
    <row r="844" spans="1:13" s="410" customFormat="1" ht="24" customHeight="1" outlineLevel="2" x14ac:dyDescent="0.25">
      <c r="A844" s="500" t="s">
        <v>46</v>
      </c>
      <c r="B844" s="474">
        <v>67</v>
      </c>
      <c r="C844" s="413" t="s">
        <v>100</v>
      </c>
      <c r="D844" s="475">
        <v>890300279</v>
      </c>
      <c r="E844" s="418" t="s">
        <v>267</v>
      </c>
      <c r="F844" s="418" t="s">
        <v>239</v>
      </c>
      <c r="G844" s="418" t="s">
        <v>285</v>
      </c>
      <c r="H844" s="413" t="s">
        <v>248</v>
      </c>
      <c r="I844" s="413" t="s">
        <v>2353</v>
      </c>
      <c r="J844" s="416" t="s">
        <v>358</v>
      </c>
      <c r="K844" s="458">
        <v>80200115914</v>
      </c>
      <c r="L844" s="418">
        <v>4758457.4000000004</v>
      </c>
      <c r="M844" s="476"/>
    </row>
    <row r="845" spans="1:13" s="410" customFormat="1" ht="24" customHeight="1" outlineLevel="2" x14ac:dyDescent="0.25">
      <c r="A845" s="500" t="s">
        <v>46</v>
      </c>
      <c r="B845" s="474">
        <v>67</v>
      </c>
      <c r="C845" s="413" t="s">
        <v>100</v>
      </c>
      <c r="D845" s="475">
        <v>890300279</v>
      </c>
      <c r="E845" s="418" t="s">
        <v>267</v>
      </c>
      <c r="F845" s="418" t="s">
        <v>239</v>
      </c>
      <c r="G845" s="418" t="s">
        <v>285</v>
      </c>
      <c r="H845" s="413" t="s">
        <v>248</v>
      </c>
      <c r="I845" s="413" t="s">
        <v>2353</v>
      </c>
      <c r="J845" s="416" t="s">
        <v>359</v>
      </c>
      <c r="K845" s="458">
        <v>80200115914</v>
      </c>
      <c r="L845" s="418">
        <v>4758457.4000000004</v>
      </c>
      <c r="M845" s="476"/>
    </row>
    <row r="846" spans="1:13" s="410" customFormat="1" ht="24" customHeight="1" outlineLevel="2" x14ac:dyDescent="0.25">
      <c r="A846" s="500" t="s">
        <v>46</v>
      </c>
      <c r="B846" s="474">
        <v>67</v>
      </c>
      <c r="C846" s="413" t="s">
        <v>100</v>
      </c>
      <c r="D846" s="475">
        <v>890300279</v>
      </c>
      <c r="E846" s="418" t="s">
        <v>267</v>
      </c>
      <c r="F846" s="418" t="s">
        <v>239</v>
      </c>
      <c r="G846" s="418" t="s">
        <v>285</v>
      </c>
      <c r="H846" s="413" t="s">
        <v>248</v>
      </c>
      <c r="I846" s="413" t="s">
        <v>2353</v>
      </c>
      <c r="J846" s="416" t="s">
        <v>1688</v>
      </c>
      <c r="K846" s="458">
        <v>80200115914</v>
      </c>
      <c r="L846" s="418">
        <v>4758457.4000000004</v>
      </c>
      <c r="M846" s="476"/>
    </row>
    <row r="847" spans="1:13" s="410" customFormat="1" ht="24" customHeight="1" outlineLevel="2" x14ac:dyDescent="0.25">
      <c r="A847" s="500" t="s">
        <v>46</v>
      </c>
      <c r="B847" s="474">
        <v>67</v>
      </c>
      <c r="C847" s="413" t="s">
        <v>100</v>
      </c>
      <c r="D847" s="475">
        <v>890300279</v>
      </c>
      <c r="E847" s="418" t="s">
        <v>267</v>
      </c>
      <c r="F847" s="418" t="s">
        <v>239</v>
      </c>
      <c r="G847" s="418" t="s">
        <v>285</v>
      </c>
      <c r="H847" s="413" t="s">
        <v>248</v>
      </c>
      <c r="I847" s="413" t="s">
        <v>2353</v>
      </c>
      <c r="J847" s="416" t="s">
        <v>1856</v>
      </c>
      <c r="K847" s="458">
        <v>80200115914</v>
      </c>
      <c r="L847" s="418">
        <v>4758457.4000000004</v>
      </c>
      <c r="M847" s="476"/>
    </row>
    <row r="848" spans="1:13" s="410" customFormat="1" ht="24" customHeight="1" outlineLevel="2" x14ac:dyDescent="0.25">
      <c r="A848" s="500" t="s">
        <v>46</v>
      </c>
      <c r="B848" s="474">
        <v>67</v>
      </c>
      <c r="C848" s="413" t="s">
        <v>100</v>
      </c>
      <c r="D848" s="475">
        <v>890300279</v>
      </c>
      <c r="E848" s="418" t="s">
        <v>267</v>
      </c>
      <c r="F848" s="418" t="s">
        <v>239</v>
      </c>
      <c r="G848" s="418" t="s">
        <v>285</v>
      </c>
      <c r="H848" s="413" t="s">
        <v>248</v>
      </c>
      <c r="I848" s="413" t="s">
        <v>2353</v>
      </c>
      <c r="J848" s="416" t="s">
        <v>2591</v>
      </c>
      <c r="K848" s="458">
        <v>80200115914</v>
      </c>
      <c r="L848" s="418">
        <v>4758457.4000000004</v>
      </c>
      <c r="M848" s="476"/>
    </row>
    <row r="849" spans="1:13" s="410" customFormat="1" ht="24" customHeight="1" outlineLevel="2" x14ac:dyDescent="0.25">
      <c r="A849" s="500" t="s">
        <v>46</v>
      </c>
      <c r="B849" s="474">
        <v>67</v>
      </c>
      <c r="C849" s="413" t="s">
        <v>100</v>
      </c>
      <c r="D849" s="475">
        <v>890300279</v>
      </c>
      <c r="E849" s="418" t="s">
        <v>267</v>
      </c>
      <c r="F849" s="418" t="s">
        <v>239</v>
      </c>
      <c r="G849" s="418" t="s">
        <v>285</v>
      </c>
      <c r="H849" s="413" t="s">
        <v>248</v>
      </c>
      <c r="I849" s="413" t="s">
        <v>2353</v>
      </c>
      <c r="J849" s="416" t="s">
        <v>2592</v>
      </c>
      <c r="K849" s="458">
        <v>80200115914</v>
      </c>
      <c r="L849" s="418">
        <v>4758457.4000000004</v>
      </c>
      <c r="M849" s="476"/>
    </row>
    <row r="850" spans="1:13" s="410" customFormat="1" ht="24" customHeight="1" outlineLevel="2" x14ac:dyDescent="0.25">
      <c r="A850" s="500" t="s">
        <v>46</v>
      </c>
      <c r="B850" s="474">
        <v>67</v>
      </c>
      <c r="C850" s="413" t="s">
        <v>100</v>
      </c>
      <c r="D850" s="475">
        <v>890300279</v>
      </c>
      <c r="E850" s="418" t="s">
        <v>267</v>
      </c>
      <c r="F850" s="418" t="s">
        <v>239</v>
      </c>
      <c r="G850" s="418" t="s">
        <v>285</v>
      </c>
      <c r="H850" s="413" t="s">
        <v>248</v>
      </c>
      <c r="I850" s="413" t="s">
        <v>2353</v>
      </c>
      <c r="J850" s="416" t="s">
        <v>361</v>
      </c>
      <c r="K850" s="458">
        <v>81630028116</v>
      </c>
      <c r="L850" s="418">
        <f>52799508/7</f>
        <v>7542786.8571428573</v>
      </c>
      <c r="M850" s="476"/>
    </row>
    <row r="851" spans="1:13" s="410" customFormat="1" ht="24" customHeight="1" outlineLevel="2" x14ac:dyDescent="0.25">
      <c r="A851" s="500" t="s">
        <v>46</v>
      </c>
      <c r="B851" s="474">
        <v>67</v>
      </c>
      <c r="C851" s="413" t="s">
        <v>100</v>
      </c>
      <c r="D851" s="475">
        <v>890300279</v>
      </c>
      <c r="E851" s="418" t="s">
        <v>267</v>
      </c>
      <c r="F851" s="418" t="s">
        <v>239</v>
      </c>
      <c r="G851" s="418" t="s">
        <v>285</v>
      </c>
      <c r="H851" s="413" t="s">
        <v>248</v>
      </c>
      <c r="I851" s="413" t="s">
        <v>2353</v>
      </c>
      <c r="J851" s="416" t="s">
        <v>2593</v>
      </c>
      <c r="K851" s="458">
        <v>81630028116</v>
      </c>
      <c r="L851" s="445">
        <v>7542786.8571428573</v>
      </c>
      <c r="M851" s="476"/>
    </row>
    <row r="852" spans="1:13" s="410" customFormat="1" ht="24" customHeight="1" outlineLevel="2" x14ac:dyDescent="0.25">
      <c r="A852" s="500" t="s">
        <v>46</v>
      </c>
      <c r="B852" s="474">
        <v>67</v>
      </c>
      <c r="C852" s="413" t="s">
        <v>100</v>
      </c>
      <c r="D852" s="475">
        <v>890300279</v>
      </c>
      <c r="E852" s="418" t="s">
        <v>267</v>
      </c>
      <c r="F852" s="418" t="s">
        <v>239</v>
      </c>
      <c r="G852" s="418" t="s">
        <v>285</v>
      </c>
      <c r="H852" s="413" t="s">
        <v>248</v>
      </c>
      <c r="I852" s="413" t="s">
        <v>2353</v>
      </c>
      <c r="J852" s="416" t="s">
        <v>2594</v>
      </c>
      <c r="K852" s="458">
        <v>81630028116</v>
      </c>
      <c r="L852" s="418">
        <v>7542786.8571428573</v>
      </c>
      <c r="M852" s="476"/>
    </row>
    <row r="853" spans="1:13" s="410" customFormat="1" ht="24" customHeight="1" outlineLevel="2" x14ac:dyDescent="0.25">
      <c r="A853" s="500" t="s">
        <v>46</v>
      </c>
      <c r="B853" s="474">
        <v>67</v>
      </c>
      <c r="C853" s="413" t="s">
        <v>100</v>
      </c>
      <c r="D853" s="475">
        <v>890300279</v>
      </c>
      <c r="E853" s="418" t="s">
        <v>267</v>
      </c>
      <c r="F853" s="418" t="s">
        <v>239</v>
      </c>
      <c r="G853" s="418" t="s">
        <v>285</v>
      </c>
      <c r="H853" s="413" t="s">
        <v>248</v>
      </c>
      <c r="I853" s="413" t="s">
        <v>2353</v>
      </c>
      <c r="J853" s="416" t="s">
        <v>2595</v>
      </c>
      <c r="K853" s="458">
        <v>81630028116</v>
      </c>
      <c r="L853" s="418">
        <v>7542786.8571428573</v>
      </c>
      <c r="M853" s="476"/>
    </row>
    <row r="854" spans="1:13" s="410" customFormat="1" ht="24" customHeight="1" outlineLevel="2" x14ac:dyDescent="0.25">
      <c r="A854" s="500" t="s">
        <v>46</v>
      </c>
      <c r="B854" s="474">
        <v>67</v>
      </c>
      <c r="C854" s="413" t="s">
        <v>100</v>
      </c>
      <c r="D854" s="475">
        <v>890300279</v>
      </c>
      <c r="E854" s="418" t="s">
        <v>267</v>
      </c>
      <c r="F854" s="418" t="s">
        <v>239</v>
      </c>
      <c r="G854" s="418" t="s">
        <v>285</v>
      </c>
      <c r="H854" s="413" t="s">
        <v>248</v>
      </c>
      <c r="I854" s="413" t="s">
        <v>2353</v>
      </c>
      <c r="J854" s="416" t="s">
        <v>2596</v>
      </c>
      <c r="K854" s="458">
        <v>81630028116</v>
      </c>
      <c r="L854" s="418">
        <v>7542786.8571428573</v>
      </c>
      <c r="M854" s="476"/>
    </row>
    <row r="855" spans="1:13" s="410" customFormat="1" ht="24" customHeight="1" outlineLevel="2" x14ac:dyDescent="0.25">
      <c r="A855" s="500" t="s">
        <v>46</v>
      </c>
      <c r="B855" s="474">
        <v>67</v>
      </c>
      <c r="C855" s="413" t="s">
        <v>100</v>
      </c>
      <c r="D855" s="475">
        <v>890300279</v>
      </c>
      <c r="E855" s="418" t="s">
        <v>267</v>
      </c>
      <c r="F855" s="418" t="s">
        <v>239</v>
      </c>
      <c r="G855" s="418" t="s">
        <v>285</v>
      </c>
      <c r="H855" s="413" t="s">
        <v>248</v>
      </c>
      <c r="I855" s="413" t="s">
        <v>2353</v>
      </c>
      <c r="J855" s="416" t="s">
        <v>2597</v>
      </c>
      <c r="K855" s="458">
        <v>81630028116</v>
      </c>
      <c r="L855" s="418">
        <v>7542786.8571428573</v>
      </c>
      <c r="M855" s="476"/>
    </row>
    <row r="856" spans="1:13" s="410" customFormat="1" ht="24" customHeight="1" outlineLevel="2" x14ac:dyDescent="0.25">
      <c r="A856" s="500" t="s">
        <v>46</v>
      </c>
      <c r="B856" s="474">
        <v>67</v>
      </c>
      <c r="C856" s="413" t="s">
        <v>100</v>
      </c>
      <c r="D856" s="475">
        <v>890300279</v>
      </c>
      <c r="E856" s="418" t="s">
        <v>267</v>
      </c>
      <c r="F856" s="418" t="s">
        <v>239</v>
      </c>
      <c r="G856" s="418" t="s">
        <v>285</v>
      </c>
      <c r="H856" s="413" t="s">
        <v>248</v>
      </c>
      <c r="I856" s="413" t="s">
        <v>2353</v>
      </c>
      <c r="J856" s="416" t="s">
        <v>2598</v>
      </c>
      <c r="K856" s="458">
        <v>81630028116</v>
      </c>
      <c r="L856" s="418">
        <v>7542786.8571428573</v>
      </c>
      <c r="M856" s="476"/>
    </row>
    <row r="857" spans="1:13" s="410" customFormat="1" ht="24" customHeight="1" outlineLevel="2" x14ac:dyDescent="0.25">
      <c r="A857" s="500" t="s">
        <v>46</v>
      </c>
      <c r="B857" s="474">
        <v>67</v>
      </c>
      <c r="C857" s="413" t="s">
        <v>100</v>
      </c>
      <c r="D857" s="475">
        <v>890300279</v>
      </c>
      <c r="E857" s="418" t="s">
        <v>267</v>
      </c>
      <c r="F857" s="418" t="s">
        <v>239</v>
      </c>
      <c r="G857" s="418" t="s">
        <v>285</v>
      </c>
      <c r="H857" s="413" t="s">
        <v>248</v>
      </c>
      <c r="I857" s="413" t="s">
        <v>2353</v>
      </c>
      <c r="J857" s="416" t="s">
        <v>362</v>
      </c>
      <c r="K857" s="458">
        <v>81630031805</v>
      </c>
      <c r="L857" s="418">
        <f>11785051/8</f>
        <v>1473131.375</v>
      </c>
      <c r="M857" s="476"/>
    </row>
    <row r="858" spans="1:13" s="410" customFormat="1" ht="24" customHeight="1" outlineLevel="2" x14ac:dyDescent="0.25">
      <c r="A858" s="500" t="s">
        <v>46</v>
      </c>
      <c r="B858" s="474">
        <v>67</v>
      </c>
      <c r="C858" s="413" t="s">
        <v>100</v>
      </c>
      <c r="D858" s="475">
        <v>890300279</v>
      </c>
      <c r="E858" s="418" t="s">
        <v>267</v>
      </c>
      <c r="F858" s="418" t="s">
        <v>239</v>
      </c>
      <c r="G858" s="418" t="s">
        <v>285</v>
      </c>
      <c r="H858" s="413" t="s">
        <v>248</v>
      </c>
      <c r="I858" s="413" t="s">
        <v>2353</v>
      </c>
      <c r="J858" s="416" t="s">
        <v>363</v>
      </c>
      <c r="K858" s="458">
        <v>81630031805</v>
      </c>
      <c r="L858" s="418">
        <v>1473131.375</v>
      </c>
      <c r="M858" s="476"/>
    </row>
    <row r="859" spans="1:13" s="410" customFormat="1" ht="24" customHeight="1" outlineLevel="2" x14ac:dyDescent="0.25">
      <c r="A859" s="500" t="s">
        <v>46</v>
      </c>
      <c r="B859" s="474">
        <v>67</v>
      </c>
      <c r="C859" s="413" t="s">
        <v>100</v>
      </c>
      <c r="D859" s="475">
        <v>890300279</v>
      </c>
      <c r="E859" s="418" t="s">
        <v>267</v>
      </c>
      <c r="F859" s="418" t="s">
        <v>239</v>
      </c>
      <c r="G859" s="418" t="s">
        <v>285</v>
      </c>
      <c r="H859" s="413" t="s">
        <v>248</v>
      </c>
      <c r="I859" s="413" t="s">
        <v>2353</v>
      </c>
      <c r="J859" s="416" t="s">
        <v>364</v>
      </c>
      <c r="K859" s="458">
        <v>81630031805</v>
      </c>
      <c r="L859" s="418">
        <v>1473131.375</v>
      </c>
      <c r="M859" s="476"/>
    </row>
    <row r="860" spans="1:13" s="410" customFormat="1" ht="24" customHeight="1" outlineLevel="2" x14ac:dyDescent="0.25">
      <c r="A860" s="500" t="s">
        <v>46</v>
      </c>
      <c r="B860" s="474">
        <v>67</v>
      </c>
      <c r="C860" s="413" t="s">
        <v>100</v>
      </c>
      <c r="D860" s="475">
        <v>890300279</v>
      </c>
      <c r="E860" s="418" t="s">
        <v>267</v>
      </c>
      <c r="F860" s="418" t="s">
        <v>239</v>
      </c>
      <c r="G860" s="418" t="s">
        <v>285</v>
      </c>
      <c r="H860" s="413" t="s">
        <v>248</v>
      </c>
      <c r="I860" s="413" t="s">
        <v>2353</v>
      </c>
      <c r="J860" s="416" t="s">
        <v>365</v>
      </c>
      <c r="K860" s="458">
        <v>81630031805</v>
      </c>
      <c r="L860" s="418">
        <v>1473131.375</v>
      </c>
      <c r="M860" s="476"/>
    </row>
    <row r="861" spans="1:13" s="410" customFormat="1" ht="24" customHeight="1" outlineLevel="2" x14ac:dyDescent="0.25">
      <c r="A861" s="500" t="s">
        <v>46</v>
      </c>
      <c r="B861" s="474">
        <v>67</v>
      </c>
      <c r="C861" s="413" t="s">
        <v>100</v>
      </c>
      <c r="D861" s="475">
        <v>890300279</v>
      </c>
      <c r="E861" s="418" t="s">
        <v>267</v>
      </c>
      <c r="F861" s="418" t="s">
        <v>239</v>
      </c>
      <c r="G861" s="418" t="s">
        <v>285</v>
      </c>
      <c r="H861" s="413" t="s">
        <v>248</v>
      </c>
      <c r="I861" s="413" t="s">
        <v>2353</v>
      </c>
      <c r="J861" s="416" t="s">
        <v>1689</v>
      </c>
      <c r="K861" s="458">
        <v>81630031805</v>
      </c>
      <c r="L861" s="445">
        <v>1473131.375</v>
      </c>
      <c r="M861" s="476"/>
    </row>
    <row r="862" spans="1:13" s="410" customFormat="1" ht="24" customHeight="1" outlineLevel="2" x14ac:dyDescent="0.25">
      <c r="A862" s="500" t="s">
        <v>46</v>
      </c>
      <c r="B862" s="474">
        <v>67</v>
      </c>
      <c r="C862" s="413" t="s">
        <v>100</v>
      </c>
      <c r="D862" s="475">
        <v>890300279</v>
      </c>
      <c r="E862" s="418" t="s">
        <v>267</v>
      </c>
      <c r="F862" s="418" t="s">
        <v>239</v>
      </c>
      <c r="G862" s="418" t="s">
        <v>285</v>
      </c>
      <c r="H862" s="413" t="s">
        <v>248</v>
      </c>
      <c r="I862" s="413" t="s">
        <v>2353</v>
      </c>
      <c r="J862" s="416" t="s">
        <v>1857</v>
      </c>
      <c r="K862" s="458">
        <v>81630031805</v>
      </c>
      <c r="L862" s="418">
        <v>1473131.375</v>
      </c>
      <c r="M862" s="476"/>
    </row>
    <row r="863" spans="1:13" s="410" customFormat="1" ht="24" customHeight="1" outlineLevel="2" x14ac:dyDescent="0.25">
      <c r="A863" s="500" t="s">
        <v>46</v>
      </c>
      <c r="B863" s="474">
        <v>67</v>
      </c>
      <c r="C863" s="413" t="s">
        <v>100</v>
      </c>
      <c r="D863" s="475">
        <v>890300279</v>
      </c>
      <c r="E863" s="418" t="s">
        <v>267</v>
      </c>
      <c r="F863" s="418" t="s">
        <v>239</v>
      </c>
      <c r="G863" s="418" t="s">
        <v>285</v>
      </c>
      <c r="H863" s="413" t="s">
        <v>248</v>
      </c>
      <c r="I863" s="413" t="s">
        <v>2353</v>
      </c>
      <c r="J863" s="416" t="s">
        <v>2599</v>
      </c>
      <c r="K863" s="458">
        <v>81630031805</v>
      </c>
      <c r="L863" s="418">
        <v>1473131.375</v>
      </c>
      <c r="M863" s="476"/>
    </row>
    <row r="864" spans="1:13" s="410" customFormat="1" ht="24" customHeight="1" outlineLevel="2" x14ac:dyDescent="0.25">
      <c r="A864" s="500" t="s">
        <v>46</v>
      </c>
      <c r="B864" s="474">
        <v>67</v>
      </c>
      <c r="C864" s="413" t="s">
        <v>100</v>
      </c>
      <c r="D864" s="475">
        <v>890300279</v>
      </c>
      <c r="E864" s="418" t="s">
        <v>267</v>
      </c>
      <c r="F864" s="418" t="s">
        <v>239</v>
      </c>
      <c r="G864" s="418" t="s">
        <v>285</v>
      </c>
      <c r="H864" s="413" t="s">
        <v>248</v>
      </c>
      <c r="I864" s="413" t="s">
        <v>2353</v>
      </c>
      <c r="J864" s="416" t="s">
        <v>2424</v>
      </c>
      <c r="K864" s="458">
        <v>81630031805</v>
      </c>
      <c r="L864" s="418">
        <v>1473131.375</v>
      </c>
      <c r="M864" s="476"/>
    </row>
    <row r="865" spans="1:13" s="410" customFormat="1" ht="24" customHeight="1" outlineLevel="1" x14ac:dyDescent="0.25">
      <c r="A865" s="500"/>
      <c r="B865" s="512"/>
      <c r="C865" s="420" t="s">
        <v>2560</v>
      </c>
      <c r="D865" s="515"/>
      <c r="E865" s="425"/>
      <c r="F865" s="425"/>
      <c r="G865" s="425"/>
      <c r="H865" s="420"/>
      <c r="I865" s="420"/>
      <c r="J865" s="423"/>
      <c r="K865" s="462"/>
      <c r="L865" s="516">
        <f>SUBTOTAL(9,L829:L864)</f>
        <v>166985799.00000003</v>
      </c>
      <c r="M865" s="516" t="e">
        <f>SUBTOTAL(9,#REF!)</f>
        <v>#REF!</v>
      </c>
    </row>
    <row r="866" spans="1:13" s="410" customFormat="1" ht="24" customHeight="1" outlineLevel="2" x14ac:dyDescent="0.25">
      <c r="A866" s="500" t="s">
        <v>46</v>
      </c>
      <c r="B866" s="474">
        <v>68</v>
      </c>
      <c r="C866" s="413" t="s">
        <v>260</v>
      </c>
      <c r="D866" s="475">
        <v>860034313</v>
      </c>
      <c r="E866" s="418" t="s">
        <v>279</v>
      </c>
      <c r="F866" s="418" t="s">
        <v>239</v>
      </c>
      <c r="G866" s="418" t="s">
        <v>287</v>
      </c>
      <c r="H866" s="413" t="s">
        <v>248</v>
      </c>
      <c r="I866" s="413" t="s">
        <v>2353</v>
      </c>
      <c r="J866" s="416" t="s">
        <v>378</v>
      </c>
      <c r="K866" s="458">
        <v>7102027900264560</v>
      </c>
      <c r="L866" s="476">
        <v>1884000</v>
      </c>
      <c r="M866" s="476"/>
    </row>
    <row r="867" spans="1:13" s="410" customFormat="1" ht="24" customHeight="1" outlineLevel="2" x14ac:dyDescent="0.25">
      <c r="A867" s="500" t="s">
        <v>46</v>
      </c>
      <c r="B867" s="474">
        <v>68</v>
      </c>
      <c r="C867" s="413" t="s">
        <v>260</v>
      </c>
      <c r="D867" s="475">
        <v>860034313</v>
      </c>
      <c r="E867" s="418" t="s">
        <v>279</v>
      </c>
      <c r="F867" s="418" t="s">
        <v>239</v>
      </c>
      <c r="G867" s="418" t="s">
        <v>287</v>
      </c>
      <c r="H867" s="413" t="s">
        <v>248</v>
      </c>
      <c r="I867" s="413" t="s">
        <v>2353</v>
      </c>
      <c r="J867" s="416" t="s">
        <v>379</v>
      </c>
      <c r="K867" s="458">
        <v>7102027900264560</v>
      </c>
      <c r="L867" s="476">
        <v>1884000</v>
      </c>
      <c r="M867" s="476"/>
    </row>
    <row r="868" spans="1:13" s="410" customFormat="1" ht="24" customHeight="1" outlineLevel="2" x14ac:dyDescent="0.25">
      <c r="A868" s="500" t="s">
        <v>46</v>
      </c>
      <c r="B868" s="474">
        <v>68</v>
      </c>
      <c r="C868" s="413" t="s">
        <v>260</v>
      </c>
      <c r="D868" s="475">
        <v>860034313</v>
      </c>
      <c r="E868" s="418" t="s">
        <v>279</v>
      </c>
      <c r="F868" s="418" t="s">
        <v>239</v>
      </c>
      <c r="G868" s="418" t="s">
        <v>287</v>
      </c>
      <c r="H868" s="413" t="s">
        <v>248</v>
      </c>
      <c r="I868" s="413" t="s">
        <v>2353</v>
      </c>
      <c r="J868" s="416" t="s">
        <v>380</v>
      </c>
      <c r="K868" s="458">
        <v>7102027900264560</v>
      </c>
      <c r="L868" s="476">
        <v>1884000</v>
      </c>
      <c r="M868" s="476"/>
    </row>
    <row r="869" spans="1:13" s="410" customFormat="1" ht="24" customHeight="1" outlineLevel="2" x14ac:dyDescent="0.25">
      <c r="A869" s="500" t="s">
        <v>46</v>
      </c>
      <c r="B869" s="474">
        <v>68</v>
      </c>
      <c r="C869" s="413" t="s">
        <v>260</v>
      </c>
      <c r="D869" s="475">
        <v>860034313</v>
      </c>
      <c r="E869" s="418" t="s">
        <v>279</v>
      </c>
      <c r="F869" s="418" t="s">
        <v>239</v>
      </c>
      <c r="G869" s="418" t="s">
        <v>287</v>
      </c>
      <c r="H869" s="413" t="s">
        <v>248</v>
      </c>
      <c r="I869" s="413" t="s">
        <v>2353</v>
      </c>
      <c r="J869" s="416" t="s">
        <v>381</v>
      </c>
      <c r="K869" s="458">
        <v>7102027900264560</v>
      </c>
      <c r="L869" s="476">
        <v>1884000</v>
      </c>
      <c r="M869" s="476"/>
    </row>
    <row r="870" spans="1:13" s="410" customFormat="1" ht="24" customHeight="1" outlineLevel="2" x14ac:dyDescent="0.25">
      <c r="A870" s="500" t="s">
        <v>46</v>
      </c>
      <c r="B870" s="474">
        <v>68</v>
      </c>
      <c r="C870" s="413" t="s">
        <v>260</v>
      </c>
      <c r="D870" s="475">
        <v>860034313</v>
      </c>
      <c r="E870" s="418" t="s">
        <v>279</v>
      </c>
      <c r="F870" s="418" t="s">
        <v>239</v>
      </c>
      <c r="G870" s="418" t="s">
        <v>287</v>
      </c>
      <c r="H870" s="413" t="s">
        <v>248</v>
      </c>
      <c r="I870" s="413" t="s">
        <v>2353</v>
      </c>
      <c r="J870" s="416" t="s">
        <v>382</v>
      </c>
      <c r="K870" s="458">
        <v>7102027900264560</v>
      </c>
      <c r="L870" s="476">
        <v>1884000</v>
      </c>
      <c r="M870" s="476"/>
    </row>
    <row r="871" spans="1:13" s="410" customFormat="1" ht="24" customHeight="1" outlineLevel="2" x14ac:dyDescent="0.25">
      <c r="A871" s="500" t="s">
        <v>46</v>
      </c>
      <c r="B871" s="474">
        <v>68</v>
      </c>
      <c r="C871" s="413" t="s">
        <v>260</v>
      </c>
      <c r="D871" s="475">
        <v>860034313</v>
      </c>
      <c r="E871" s="418" t="s">
        <v>279</v>
      </c>
      <c r="F871" s="418" t="s">
        <v>239</v>
      </c>
      <c r="G871" s="418" t="s">
        <v>287</v>
      </c>
      <c r="H871" s="413" t="s">
        <v>248</v>
      </c>
      <c r="I871" s="413" t="s">
        <v>2353</v>
      </c>
      <c r="J871" s="416" t="s">
        <v>1691</v>
      </c>
      <c r="K871" s="458">
        <v>7102027900264560</v>
      </c>
      <c r="L871" s="476">
        <v>1884000</v>
      </c>
      <c r="M871" s="476"/>
    </row>
    <row r="872" spans="1:13" s="410" customFormat="1" ht="24" customHeight="1" outlineLevel="2" x14ac:dyDescent="0.25">
      <c r="A872" s="500" t="s">
        <v>46</v>
      </c>
      <c r="B872" s="474">
        <v>68</v>
      </c>
      <c r="C872" s="413" t="s">
        <v>260</v>
      </c>
      <c r="D872" s="475">
        <v>860034313</v>
      </c>
      <c r="E872" s="418" t="s">
        <v>279</v>
      </c>
      <c r="F872" s="418" t="s">
        <v>239</v>
      </c>
      <c r="G872" s="418" t="s">
        <v>287</v>
      </c>
      <c r="H872" s="413" t="s">
        <v>248</v>
      </c>
      <c r="I872" s="413" t="s">
        <v>2353</v>
      </c>
      <c r="J872" s="416" t="s">
        <v>1859</v>
      </c>
      <c r="K872" s="458">
        <v>7102027900264560</v>
      </c>
      <c r="L872" s="476">
        <v>1884000</v>
      </c>
      <c r="M872" s="476"/>
    </row>
    <row r="873" spans="1:13" s="410" customFormat="1" ht="24" customHeight="1" outlineLevel="2" x14ac:dyDescent="0.25">
      <c r="A873" s="500" t="s">
        <v>46</v>
      </c>
      <c r="B873" s="474">
        <v>68</v>
      </c>
      <c r="C873" s="413" t="s">
        <v>260</v>
      </c>
      <c r="D873" s="475">
        <v>860034313</v>
      </c>
      <c r="E873" s="418" t="s">
        <v>279</v>
      </c>
      <c r="F873" s="418" t="s">
        <v>239</v>
      </c>
      <c r="G873" s="418" t="s">
        <v>287</v>
      </c>
      <c r="H873" s="413" t="s">
        <v>248</v>
      </c>
      <c r="I873" s="413" t="s">
        <v>2353</v>
      </c>
      <c r="J873" s="416" t="s">
        <v>2428</v>
      </c>
      <c r="K873" s="458">
        <v>7102027900264560</v>
      </c>
      <c r="L873" s="476">
        <v>1884000</v>
      </c>
      <c r="M873" s="476"/>
    </row>
    <row r="874" spans="1:13" s="410" customFormat="1" ht="24" customHeight="1" outlineLevel="2" x14ac:dyDescent="0.25">
      <c r="A874" s="500" t="s">
        <v>46</v>
      </c>
      <c r="B874" s="474">
        <v>68</v>
      </c>
      <c r="C874" s="413" t="s">
        <v>260</v>
      </c>
      <c r="D874" s="475">
        <v>860034313</v>
      </c>
      <c r="E874" s="418" t="s">
        <v>279</v>
      </c>
      <c r="F874" s="418" t="s">
        <v>239</v>
      </c>
      <c r="G874" s="418" t="s">
        <v>287</v>
      </c>
      <c r="H874" s="413" t="s">
        <v>248</v>
      </c>
      <c r="I874" s="413" t="s">
        <v>2353</v>
      </c>
      <c r="J874" s="416" t="s">
        <v>2429</v>
      </c>
      <c r="K874" s="458">
        <v>7102027900264560</v>
      </c>
      <c r="L874" s="476">
        <v>1884000</v>
      </c>
      <c r="M874" s="476"/>
    </row>
    <row r="875" spans="1:13" s="410" customFormat="1" ht="24" customHeight="1" outlineLevel="2" x14ac:dyDescent="0.25">
      <c r="A875" s="500" t="s">
        <v>46</v>
      </c>
      <c r="B875" s="474">
        <v>68</v>
      </c>
      <c r="C875" s="413" t="s">
        <v>260</v>
      </c>
      <c r="D875" s="475">
        <v>860034313</v>
      </c>
      <c r="E875" s="418" t="s">
        <v>279</v>
      </c>
      <c r="F875" s="418" t="s">
        <v>239</v>
      </c>
      <c r="G875" s="418" t="s">
        <v>287</v>
      </c>
      <c r="H875" s="413" t="s">
        <v>248</v>
      </c>
      <c r="I875" s="413" t="s">
        <v>2353</v>
      </c>
      <c r="J875" s="416" t="s">
        <v>2430</v>
      </c>
      <c r="K875" s="458">
        <v>7102027900264560</v>
      </c>
      <c r="L875" s="476">
        <v>1884000</v>
      </c>
      <c r="M875" s="476"/>
    </row>
    <row r="876" spans="1:13" s="410" customFormat="1" ht="24" customHeight="1" outlineLevel="2" x14ac:dyDescent="0.25">
      <c r="A876" s="500" t="s">
        <v>46</v>
      </c>
      <c r="B876" s="474">
        <v>68</v>
      </c>
      <c r="C876" s="413" t="s">
        <v>260</v>
      </c>
      <c r="D876" s="475">
        <v>860034313</v>
      </c>
      <c r="E876" s="418" t="s">
        <v>279</v>
      </c>
      <c r="F876" s="418" t="s">
        <v>239</v>
      </c>
      <c r="G876" s="418" t="s">
        <v>287</v>
      </c>
      <c r="H876" s="413" t="s">
        <v>248</v>
      </c>
      <c r="I876" s="413" t="s">
        <v>2353</v>
      </c>
      <c r="J876" s="416" t="s">
        <v>383</v>
      </c>
      <c r="K876" s="458">
        <v>7102027900264560</v>
      </c>
      <c r="L876" s="476">
        <v>102335528</v>
      </c>
      <c r="M876" s="476"/>
    </row>
    <row r="877" spans="1:13" s="410" customFormat="1" ht="24" customHeight="1" outlineLevel="2" x14ac:dyDescent="0.25">
      <c r="A877" s="500" t="s">
        <v>46</v>
      </c>
      <c r="B877" s="474">
        <v>68</v>
      </c>
      <c r="C877" s="413" t="s">
        <v>260</v>
      </c>
      <c r="D877" s="475">
        <v>860034313</v>
      </c>
      <c r="E877" s="418" t="s">
        <v>279</v>
      </c>
      <c r="F877" s="418" t="s">
        <v>239</v>
      </c>
      <c r="G877" s="418" t="s">
        <v>287</v>
      </c>
      <c r="H877" s="413" t="s">
        <v>248</v>
      </c>
      <c r="I877" s="413" t="s">
        <v>2353</v>
      </c>
      <c r="J877" s="416" t="s">
        <v>384</v>
      </c>
      <c r="K877" s="458">
        <v>7102027900293070</v>
      </c>
      <c r="L877" s="476">
        <v>570088</v>
      </c>
      <c r="M877" s="476"/>
    </row>
    <row r="878" spans="1:13" s="410" customFormat="1" ht="24" customHeight="1" outlineLevel="2" x14ac:dyDescent="0.25">
      <c r="A878" s="500" t="s">
        <v>46</v>
      </c>
      <c r="B878" s="474">
        <v>68</v>
      </c>
      <c r="C878" s="413" t="s">
        <v>260</v>
      </c>
      <c r="D878" s="475">
        <v>860034313</v>
      </c>
      <c r="E878" s="418" t="s">
        <v>279</v>
      </c>
      <c r="F878" s="418" t="s">
        <v>239</v>
      </c>
      <c r="G878" s="418" t="s">
        <v>287</v>
      </c>
      <c r="H878" s="413" t="s">
        <v>248</v>
      </c>
      <c r="I878" s="413" t="s">
        <v>2353</v>
      </c>
      <c r="J878" s="416" t="s">
        <v>385</v>
      </c>
      <c r="K878" s="458">
        <v>7102027900293070</v>
      </c>
      <c r="L878" s="476">
        <v>570088</v>
      </c>
      <c r="M878" s="476"/>
    </row>
    <row r="879" spans="1:13" s="410" customFormat="1" ht="24" customHeight="1" outlineLevel="2" x14ac:dyDescent="0.25">
      <c r="A879" s="500" t="s">
        <v>46</v>
      </c>
      <c r="B879" s="474">
        <v>68</v>
      </c>
      <c r="C879" s="413" t="s">
        <v>260</v>
      </c>
      <c r="D879" s="475">
        <v>860034313</v>
      </c>
      <c r="E879" s="418" t="s">
        <v>279</v>
      </c>
      <c r="F879" s="418" t="s">
        <v>239</v>
      </c>
      <c r="G879" s="418" t="s">
        <v>287</v>
      </c>
      <c r="H879" s="413" t="s">
        <v>248</v>
      </c>
      <c r="I879" s="413" t="s">
        <v>2353</v>
      </c>
      <c r="J879" s="416" t="s">
        <v>386</v>
      </c>
      <c r="K879" s="458">
        <v>7102027900293070</v>
      </c>
      <c r="L879" s="476">
        <v>570088</v>
      </c>
      <c r="M879" s="476"/>
    </row>
    <row r="880" spans="1:13" s="410" customFormat="1" ht="24" customHeight="1" outlineLevel="2" x14ac:dyDescent="0.25">
      <c r="A880" s="500" t="s">
        <v>46</v>
      </c>
      <c r="B880" s="474">
        <v>68</v>
      </c>
      <c r="C880" s="413" t="s">
        <v>260</v>
      </c>
      <c r="D880" s="475">
        <v>860034313</v>
      </c>
      <c r="E880" s="418" t="s">
        <v>279</v>
      </c>
      <c r="F880" s="418" t="s">
        <v>239</v>
      </c>
      <c r="G880" s="418" t="s">
        <v>287</v>
      </c>
      <c r="H880" s="413" t="s">
        <v>248</v>
      </c>
      <c r="I880" s="413" t="s">
        <v>2353</v>
      </c>
      <c r="J880" s="416" t="s">
        <v>387</v>
      </c>
      <c r="K880" s="458">
        <v>7102027900293070</v>
      </c>
      <c r="L880" s="476">
        <v>570088</v>
      </c>
      <c r="M880" s="476"/>
    </row>
    <row r="881" spans="1:13" s="410" customFormat="1" ht="24" customHeight="1" outlineLevel="2" x14ac:dyDescent="0.25">
      <c r="A881" s="500" t="s">
        <v>46</v>
      </c>
      <c r="B881" s="474">
        <v>68</v>
      </c>
      <c r="C881" s="413" t="s">
        <v>260</v>
      </c>
      <c r="D881" s="475">
        <v>860034313</v>
      </c>
      <c r="E881" s="418" t="s">
        <v>279</v>
      </c>
      <c r="F881" s="418" t="s">
        <v>239</v>
      </c>
      <c r="G881" s="418" t="s">
        <v>287</v>
      </c>
      <c r="H881" s="413" t="s">
        <v>248</v>
      </c>
      <c r="I881" s="413" t="s">
        <v>2353</v>
      </c>
      <c r="J881" s="416" t="s">
        <v>1692</v>
      </c>
      <c r="K881" s="458">
        <v>7102027900293070</v>
      </c>
      <c r="L881" s="476">
        <v>570088</v>
      </c>
      <c r="M881" s="476"/>
    </row>
    <row r="882" spans="1:13" s="410" customFormat="1" ht="24" customHeight="1" outlineLevel="2" x14ac:dyDescent="0.25">
      <c r="A882" s="500" t="s">
        <v>46</v>
      </c>
      <c r="B882" s="474">
        <v>68</v>
      </c>
      <c r="C882" s="413" t="s">
        <v>260</v>
      </c>
      <c r="D882" s="475">
        <v>860034313</v>
      </c>
      <c r="E882" s="418" t="s">
        <v>279</v>
      </c>
      <c r="F882" s="418" t="s">
        <v>239</v>
      </c>
      <c r="G882" s="418" t="s">
        <v>287</v>
      </c>
      <c r="H882" s="413" t="s">
        <v>248</v>
      </c>
      <c r="I882" s="413" t="s">
        <v>2353</v>
      </c>
      <c r="J882" s="416" t="s">
        <v>1860</v>
      </c>
      <c r="K882" s="458">
        <v>7102027900293070</v>
      </c>
      <c r="L882" s="476">
        <v>570088</v>
      </c>
      <c r="M882" s="476"/>
    </row>
    <row r="883" spans="1:13" s="410" customFormat="1" ht="24" customHeight="1" outlineLevel="2" x14ac:dyDescent="0.25">
      <c r="A883" s="500" t="s">
        <v>46</v>
      </c>
      <c r="B883" s="474">
        <v>68</v>
      </c>
      <c r="C883" s="413" t="s">
        <v>260</v>
      </c>
      <c r="D883" s="475">
        <v>860034313</v>
      </c>
      <c r="E883" s="418" t="s">
        <v>279</v>
      </c>
      <c r="F883" s="418" t="s">
        <v>239</v>
      </c>
      <c r="G883" s="418" t="s">
        <v>287</v>
      </c>
      <c r="H883" s="413" t="s">
        <v>248</v>
      </c>
      <c r="I883" s="413" t="s">
        <v>2353</v>
      </c>
      <c r="J883" s="416" t="s">
        <v>2431</v>
      </c>
      <c r="K883" s="458">
        <v>7102027900293070</v>
      </c>
      <c r="L883" s="476">
        <v>570088</v>
      </c>
      <c r="M883" s="476"/>
    </row>
    <row r="884" spans="1:13" s="410" customFormat="1" ht="24" customHeight="1" outlineLevel="2" x14ac:dyDescent="0.25">
      <c r="A884" s="500" t="s">
        <v>46</v>
      </c>
      <c r="B884" s="474">
        <v>68</v>
      </c>
      <c r="C884" s="413" t="s">
        <v>260</v>
      </c>
      <c r="D884" s="475">
        <v>860034313</v>
      </c>
      <c r="E884" s="418" t="s">
        <v>279</v>
      </c>
      <c r="F884" s="418" t="s">
        <v>239</v>
      </c>
      <c r="G884" s="418" t="s">
        <v>287</v>
      </c>
      <c r="H884" s="413" t="s">
        <v>248</v>
      </c>
      <c r="I884" s="413" t="s">
        <v>2353</v>
      </c>
      <c r="J884" s="416" t="s">
        <v>2432</v>
      </c>
      <c r="K884" s="458">
        <v>7102027900293070</v>
      </c>
      <c r="L884" s="476">
        <v>570088</v>
      </c>
      <c r="M884" s="476"/>
    </row>
    <row r="885" spans="1:13" s="410" customFormat="1" ht="24" customHeight="1" outlineLevel="2" x14ac:dyDescent="0.25">
      <c r="A885" s="500" t="s">
        <v>46</v>
      </c>
      <c r="B885" s="474">
        <v>68</v>
      </c>
      <c r="C885" s="413" t="s">
        <v>260</v>
      </c>
      <c r="D885" s="475">
        <v>860034313</v>
      </c>
      <c r="E885" s="418" t="s">
        <v>279</v>
      </c>
      <c r="F885" s="418" t="s">
        <v>239</v>
      </c>
      <c r="G885" s="418" t="s">
        <v>287</v>
      </c>
      <c r="H885" s="413" t="s">
        <v>248</v>
      </c>
      <c r="I885" s="413" t="s">
        <v>2353</v>
      </c>
      <c r="J885" s="416" t="s">
        <v>2433</v>
      </c>
      <c r="K885" s="458">
        <v>7102027900293070</v>
      </c>
      <c r="L885" s="476">
        <v>570088</v>
      </c>
      <c r="M885" s="476"/>
    </row>
    <row r="886" spans="1:13" s="410" customFormat="1" ht="24" customHeight="1" outlineLevel="2" x14ac:dyDescent="0.25">
      <c r="A886" s="500" t="s">
        <v>46</v>
      </c>
      <c r="B886" s="474">
        <v>68</v>
      </c>
      <c r="C886" s="413" t="s">
        <v>260</v>
      </c>
      <c r="D886" s="475">
        <v>860034313</v>
      </c>
      <c r="E886" s="418" t="s">
        <v>279</v>
      </c>
      <c r="F886" s="418" t="s">
        <v>239</v>
      </c>
      <c r="G886" s="418" t="s">
        <v>287</v>
      </c>
      <c r="H886" s="413" t="s">
        <v>248</v>
      </c>
      <c r="I886" s="413" t="s">
        <v>2353</v>
      </c>
      <c r="J886" s="416" t="s">
        <v>388</v>
      </c>
      <c r="K886" s="458">
        <v>7102027900293070</v>
      </c>
      <c r="L886" s="476">
        <v>29175851</v>
      </c>
      <c r="M886" s="476"/>
    </row>
    <row r="887" spans="1:13" s="410" customFormat="1" ht="24" customHeight="1" outlineLevel="2" x14ac:dyDescent="0.25">
      <c r="A887" s="500" t="s">
        <v>46</v>
      </c>
      <c r="B887" s="474">
        <v>68</v>
      </c>
      <c r="C887" s="413" t="s">
        <v>260</v>
      </c>
      <c r="D887" s="475">
        <v>860034313</v>
      </c>
      <c r="E887" s="418" t="s">
        <v>279</v>
      </c>
      <c r="F887" s="418" t="s">
        <v>239</v>
      </c>
      <c r="G887" s="418" t="s">
        <v>287</v>
      </c>
      <c r="H887" s="413" t="s">
        <v>248</v>
      </c>
      <c r="I887" s="413" t="s">
        <v>2353</v>
      </c>
      <c r="J887" s="416" t="s">
        <v>389</v>
      </c>
      <c r="K887" s="458" t="s">
        <v>433</v>
      </c>
      <c r="L887" s="476">
        <v>343690</v>
      </c>
      <c r="M887" s="476"/>
    </row>
    <row r="888" spans="1:13" s="410" customFormat="1" ht="24" customHeight="1" outlineLevel="2" x14ac:dyDescent="0.25">
      <c r="A888" s="500" t="s">
        <v>46</v>
      </c>
      <c r="B888" s="474">
        <v>68</v>
      </c>
      <c r="C888" s="413" t="s">
        <v>260</v>
      </c>
      <c r="D888" s="475">
        <v>860034313</v>
      </c>
      <c r="E888" s="418" t="s">
        <v>279</v>
      </c>
      <c r="F888" s="418" t="s">
        <v>239</v>
      </c>
      <c r="G888" s="418" t="s">
        <v>287</v>
      </c>
      <c r="H888" s="413" t="s">
        <v>248</v>
      </c>
      <c r="I888" s="413" t="s">
        <v>2353</v>
      </c>
      <c r="J888" s="416" t="s">
        <v>390</v>
      </c>
      <c r="K888" s="458" t="s">
        <v>433</v>
      </c>
      <c r="L888" s="476">
        <v>344000</v>
      </c>
      <c r="M888" s="476"/>
    </row>
    <row r="889" spans="1:13" s="410" customFormat="1" ht="24" customHeight="1" outlineLevel="2" x14ac:dyDescent="0.25">
      <c r="A889" s="500" t="s">
        <v>46</v>
      </c>
      <c r="B889" s="474">
        <v>68</v>
      </c>
      <c r="C889" s="413" t="s">
        <v>260</v>
      </c>
      <c r="D889" s="475">
        <v>860034313</v>
      </c>
      <c r="E889" s="418" t="s">
        <v>279</v>
      </c>
      <c r="F889" s="418" t="s">
        <v>239</v>
      </c>
      <c r="G889" s="418" t="s">
        <v>287</v>
      </c>
      <c r="H889" s="413" t="s">
        <v>248</v>
      </c>
      <c r="I889" s="413" t="s">
        <v>2353</v>
      </c>
      <c r="J889" s="416" t="s">
        <v>391</v>
      </c>
      <c r="K889" s="458" t="s">
        <v>433</v>
      </c>
      <c r="L889" s="476">
        <v>344000</v>
      </c>
      <c r="M889" s="476"/>
    </row>
    <row r="890" spans="1:13" s="410" customFormat="1" ht="24" customHeight="1" outlineLevel="2" x14ac:dyDescent="0.25">
      <c r="A890" s="500" t="s">
        <v>46</v>
      </c>
      <c r="B890" s="474">
        <v>68</v>
      </c>
      <c r="C890" s="413" t="s">
        <v>260</v>
      </c>
      <c r="D890" s="475">
        <v>860034313</v>
      </c>
      <c r="E890" s="418" t="s">
        <v>279</v>
      </c>
      <c r="F890" s="418" t="s">
        <v>239</v>
      </c>
      <c r="G890" s="418" t="s">
        <v>287</v>
      </c>
      <c r="H890" s="413" t="s">
        <v>248</v>
      </c>
      <c r="I890" s="413" t="s">
        <v>2353</v>
      </c>
      <c r="J890" s="416" t="s">
        <v>392</v>
      </c>
      <c r="K890" s="458" t="s">
        <v>433</v>
      </c>
      <c r="L890" s="476">
        <v>344000</v>
      </c>
      <c r="M890" s="476"/>
    </row>
    <row r="891" spans="1:13" s="410" customFormat="1" ht="24" customHeight="1" outlineLevel="2" x14ac:dyDescent="0.25">
      <c r="A891" s="500" t="s">
        <v>46</v>
      </c>
      <c r="B891" s="474">
        <v>68</v>
      </c>
      <c r="C891" s="413" t="s">
        <v>260</v>
      </c>
      <c r="D891" s="475">
        <v>860034313</v>
      </c>
      <c r="E891" s="418" t="s">
        <v>279</v>
      </c>
      <c r="F891" s="418" t="s">
        <v>239</v>
      </c>
      <c r="G891" s="418" t="s">
        <v>287</v>
      </c>
      <c r="H891" s="413" t="s">
        <v>248</v>
      </c>
      <c r="I891" s="413" t="s">
        <v>2353</v>
      </c>
      <c r="J891" s="416" t="s">
        <v>1693</v>
      </c>
      <c r="K891" s="458" t="s">
        <v>433</v>
      </c>
      <c r="L891" s="476">
        <v>344000</v>
      </c>
      <c r="M891" s="476"/>
    </row>
    <row r="892" spans="1:13" s="410" customFormat="1" ht="24" customHeight="1" outlineLevel="2" x14ac:dyDescent="0.25">
      <c r="A892" s="500" t="s">
        <v>46</v>
      </c>
      <c r="B892" s="474">
        <v>68</v>
      </c>
      <c r="C892" s="413" t="s">
        <v>260</v>
      </c>
      <c r="D892" s="475">
        <v>860034313</v>
      </c>
      <c r="E892" s="418" t="s">
        <v>279</v>
      </c>
      <c r="F892" s="418" t="s">
        <v>239</v>
      </c>
      <c r="G892" s="418" t="s">
        <v>287</v>
      </c>
      <c r="H892" s="413" t="s">
        <v>248</v>
      </c>
      <c r="I892" s="413" t="s">
        <v>2353</v>
      </c>
      <c r="J892" s="416" t="s">
        <v>1861</v>
      </c>
      <c r="K892" s="458" t="s">
        <v>433</v>
      </c>
      <c r="L892" s="476">
        <v>344000</v>
      </c>
      <c r="M892" s="476"/>
    </row>
    <row r="893" spans="1:13" s="410" customFormat="1" ht="24" customHeight="1" outlineLevel="2" x14ac:dyDescent="0.25">
      <c r="A893" s="500" t="s">
        <v>46</v>
      </c>
      <c r="B893" s="474">
        <v>68</v>
      </c>
      <c r="C893" s="413" t="s">
        <v>260</v>
      </c>
      <c r="D893" s="475">
        <v>860034313</v>
      </c>
      <c r="E893" s="418" t="s">
        <v>279</v>
      </c>
      <c r="F893" s="418" t="s">
        <v>239</v>
      </c>
      <c r="G893" s="418" t="s">
        <v>287</v>
      </c>
      <c r="H893" s="413" t="s">
        <v>248</v>
      </c>
      <c r="I893" s="413" t="s">
        <v>2353</v>
      </c>
      <c r="J893" s="416" t="s">
        <v>2434</v>
      </c>
      <c r="K893" s="458" t="s">
        <v>433</v>
      </c>
      <c r="L893" s="476">
        <v>344000</v>
      </c>
      <c r="M893" s="476"/>
    </row>
    <row r="894" spans="1:13" s="410" customFormat="1" ht="24" customHeight="1" outlineLevel="2" x14ac:dyDescent="0.25">
      <c r="A894" s="500" t="s">
        <v>46</v>
      </c>
      <c r="B894" s="474">
        <v>68</v>
      </c>
      <c r="C894" s="413" t="s">
        <v>260</v>
      </c>
      <c r="D894" s="475">
        <v>860034313</v>
      </c>
      <c r="E894" s="418" t="s">
        <v>279</v>
      </c>
      <c r="F894" s="418" t="s">
        <v>239</v>
      </c>
      <c r="G894" s="418" t="s">
        <v>287</v>
      </c>
      <c r="H894" s="413" t="s">
        <v>248</v>
      </c>
      <c r="I894" s="413" t="s">
        <v>2353</v>
      </c>
      <c r="J894" s="416" t="s">
        <v>2435</v>
      </c>
      <c r="K894" s="458" t="s">
        <v>433</v>
      </c>
      <c r="L894" s="476">
        <v>344000</v>
      </c>
      <c r="M894" s="476"/>
    </row>
    <row r="895" spans="1:13" s="410" customFormat="1" ht="24" customHeight="1" outlineLevel="2" x14ac:dyDescent="0.25">
      <c r="A895" s="500" t="s">
        <v>46</v>
      </c>
      <c r="B895" s="474">
        <v>68</v>
      </c>
      <c r="C895" s="413" t="s">
        <v>260</v>
      </c>
      <c r="D895" s="475">
        <v>860034313</v>
      </c>
      <c r="E895" s="418" t="s">
        <v>279</v>
      </c>
      <c r="F895" s="418" t="s">
        <v>239</v>
      </c>
      <c r="G895" s="418" t="s">
        <v>287</v>
      </c>
      <c r="H895" s="413" t="s">
        <v>248</v>
      </c>
      <c r="I895" s="413" t="s">
        <v>2353</v>
      </c>
      <c r="J895" s="416" t="s">
        <v>393</v>
      </c>
      <c r="K895" s="458" t="s">
        <v>433</v>
      </c>
      <c r="L895" s="476">
        <v>19092446</v>
      </c>
      <c r="M895" s="476"/>
    </row>
    <row r="896" spans="1:13" s="410" customFormat="1" ht="24" customHeight="1" outlineLevel="2" x14ac:dyDescent="0.25">
      <c r="A896" s="500" t="s">
        <v>46</v>
      </c>
      <c r="B896" s="474">
        <v>68</v>
      </c>
      <c r="C896" s="413" t="s">
        <v>260</v>
      </c>
      <c r="D896" s="475">
        <v>860034313</v>
      </c>
      <c r="E896" s="418" t="s">
        <v>279</v>
      </c>
      <c r="F896" s="418" t="s">
        <v>239</v>
      </c>
      <c r="G896" s="418" t="s">
        <v>287</v>
      </c>
      <c r="H896" s="413" t="s">
        <v>248</v>
      </c>
      <c r="I896" s="413" t="s">
        <v>2353</v>
      </c>
      <c r="J896" s="416" t="s">
        <v>394</v>
      </c>
      <c r="K896" s="458" t="s">
        <v>434</v>
      </c>
      <c r="L896" s="476">
        <v>468411</v>
      </c>
      <c r="M896" s="476"/>
    </row>
    <row r="897" spans="1:13" s="410" customFormat="1" ht="24" customHeight="1" outlineLevel="2" x14ac:dyDescent="0.25">
      <c r="A897" s="500" t="s">
        <v>46</v>
      </c>
      <c r="B897" s="474">
        <v>68</v>
      </c>
      <c r="C897" s="413" t="s">
        <v>260</v>
      </c>
      <c r="D897" s="475">
        <v>860034313</v>
      </c>
      <c r="E897" s="418" t="s">
        <v>279</v>
      </c>
      <c r="F897" s="418" t="s">
        <v>239</v>
      </c>
      <c r="G897" s="418" t="s">
        <v>287</v>
      </c>
      <c r="H897" s="413" t="s">
        <v>248</v>
      </c>
      <c r="I897" s="413" t="s">
        <v>2353</v>
      </c>
      <c r="J897" s="416" t="s">
        <v>395</v>
      </c>
      <c r="K897" s="458" t="s">
        <v>434</v>
      </c>
      <c r="L897" s="476">
        <v>618000</v>
      </c>
      <c r="M897" s="476"/>
    </row>
    <row r="898" spans="1:13" s="410" customFormat="1" ht="24" customHeight="1" outlineLevel="2" x14ac:dyDescent="0.25">
      <c r="A898" s="500" t="s">
        <v>46</v>
      </c>
      <c r="B898" s="474">
        <v>68</v>
      </c>
      <c r="C898" s="413" t="s">
        <v>260</v>
      </c>
      <c r="D898" s="475">
        <v>860034313</v>
      </c>
      <c r="E898" s="418" t="s">
        <v>279</v>
      </c>
      <c r="F898" s="418" t="s">
        <v>239</v>
      </c>
      <c r="G898" s="418" t="s">
        <v>287</v>
      </c>
      <c r="H898" s="413" t="s">
        <v>248</v>
      </c>
      <c r="I898" s="413" t="s">
        <v>2353</v>
      </c>
      <c r="J898" s="416" t="s">
        <v>396</v>
      </c>
      <c r="K898" s="458" t="s">
        <v>434</v>
      </c>
      <c r="L898" s="476">
        <v>618000</v>
      </c>
      <c r="M898" s="476"/>
    </row>
    <row r="899" spans="1:13" s="410" customFormat="1" ht="24" customHeight="1" outlineLevel="2" x14ac:dyDescent="0.25">
      <c r="A899" s="500" t="s">
        <v>46</v>
      </c>
      <c r="B899" s="474">
        <v>68</v>
      </c>
      <c r="C899" s="413" t="s">
        <v>260</v>
      </c>
      <c r="D899" s="475">
        <v>860034313</v>
      </c>
      <c r="E899" s="418" t="s">
        <v>279</v>
      </c>
      <c r="F899" s="418" t="s">
        <v>239</v>
      </c>
      <c r="G899" s="418" t="s">
        <v>287</v>
      </c>
      <c r="H899" s="413" t="s">
        <v>248</v>
      </c>
      <c r="I899" s="413" t="s">
        <v>2353</v>
      </c>
      <c r="J899" s="416" t="s">
        <v>1694</v>
      </c>
      <c r="K899" s="458" t="s">
        <v>434</v>
      </c>
      <c r="L899" s="476">
        <v>618000</v>
      </c>
      <c r="M899" s="476"/>
    </row>
    <row r="900" spans="1:13" s="410" customFormat="1" ht="24" customHeight="1" outlineLevel="2" x14ac:dyDescent="0.25">
      <c r="A900" s="500" t="s">
        <v>46</v>
      </c>
      <c r="B900" s="474">
        <v>68</v>
      </c>
      <c r="C900" s="413" t="s">
        <v>260</v>
      </c>
      <c r="D900" s="475">
        <v>860034313</v>
      </c>
      <c r="E900" s="418" t="s">
        <v>279</v>
      </c>
      <c r="F900" s="418" t="s">
        <v>239</v>
      </c>
      <c r="G900" s="418" t="s">
        <v>287</v>
      </c>
      <c r="H900" s="413" t="s">
        <v>248</v>
      </c>
      <c r="I900" s="413" t="s">
        <v>2353</v>
      </c>
      <c r="J900" s="416" t="s">
        <v>1862</v>
      </c>
      <c r="K900" s="458" t="s">
        <v>434</v>
      </c>
      <c r="L900" s="476">
        <v>618000</v>
      </c>
      <c r="M900" s="476"/>
    </row>
    <row r="901" spans="1:13" s="410" customFormat="1" ht="24" customHeight="1" outlineLevel="2" x14ac:dyDescent="0.25">
      <c r="A901" s="500" t="s">
        <v>46</v>
      </c>
      <c r="B901" s="474">
        <v>68</v>
      </c>
      <c r="C901" s="413" t="s">
        <v>260</v>
      </c>
      <c r="D901" s="475">
        <v>860034313</v>
      </c>
      <c r="E901" s="418" t="s">
        <v>279</v>
      </c>
      <c r="F901" s="418" t="s">
        <v>239</v>
      </c>
      <c r="G901" s="418" t="s">
        <v>287</v>
      </c>
      <c r="H901" s="413" t="s">
        <v>248</v>
      </c>
      <c r="I901" s="413" t="s">
        <v>2353</v>
      </c>
      <c r="J901" s="416" t="s">
        <v>2436</v>
      </c>
      <c r="K901" s="458" t="s">
        <v>434</v>
      </c>
      <c r="L901" s="476">
        <v>618000</v>
      </c>
      <c r="M901" s="476"/>
    </row>
    <row r="902" spans="1:13" s="410" customFormat="1" ht="24" customHeight="1" outlineLevel="2" x14ac:dyDescent="0.25">
      <c r="A902" s="500" t="s">
        <v>46</v>
      </c>
      <c r="B902" s="474">
        <v>68</v>
      </c>
      <c r="C902" s="413" t="s">
        <v>260</v>
      </c>
      <c r="D902" s="475">
        <v>860034313</v>
      </c>
      <c r="E902" s="418" t="s">
        <v>279</v>
      </c>
      <c r="F902" s="418" t="s">
        <v>239</v>
      </c>
      <c r="G902" s="418" t="s">
        <v>287</v>
      </c>
      <c r="H902" s="413" t="s">
        <v>248</v>
      </c>
      <c r="I902" s="413" t="s">
        <v>2353</v>
      </c>
      <c r="J902" s="416" t="s">
        <v>2437</v>
      </c>
      <c r="K902" s="458" t="s">
        <v>434</v>
      </c>
      <c r="L902" s="476">
        <v>618000</v>
      </c>
      <c r="M902" s="476"/>
    </row>
    <row r="903" spans="1:13" s="410" customFormat="1" ht="24" customHeight="1" outlineLevel="2" x14ac:dyDescent="0.25">
      <c r="A903" s="500" t="s">
        <v>46</v>
      </c>
      <c r="B903" s="474">
        <v>68</v>
      </c>
      <c r="C903" s="413" t="s">
        <v>260</v>
      </c>
      <c r="D903" s="475">
        <v>860034313</v>
      </c>
      <c r="E903" s="418" t="s">
        <v>279</v>
      </c>
      <c r="F903" s="418" t="s">
        <v>239</v>
      </c>
      <c r="G903" s="418" t="s">
        <v>287</v>
      </c>
      <c r="H903" s="413" t="s">
        <v>248</v>
      </c>
      <c r="I903" s="413" t="s">
        <v>2353</v>
      </c>
      <c r="J903" s="416" t="s">
        <v>2438</v>
      </c>
      <c r="K903" s="458" t="s">
        <v>434</v>
      </c>
      <c r="L903" s="476">
        <v>618000</v>
      </c>
      <c r="M903" s="476"/>
    </row>
    <row r="904" spans="1:13" s="410" customFormat="1" ht="24" customHeight="1" outlineLevel="2" x14ac:dyDescent="0.25">
      <c r="A904" s="500" t="s">
        <v>46</v>
      </c>
      <c r="B904" s="474">
        <v>68</v>
      </c>
      <c r="C904" s="413" t="s">
        <v>260</v>
      </c>
      <c r="D904" s="475">
        <v>860034313</v>
      </c>
      <c r="E904" s="418" t="s">
        <v>279</v>
      </c>
      <c r="F904" s="418" t="s">
        <v>239</v>
      </c>
      <c r="G904" s="418" t="s">
        <v>287</v>
      </c>
      <c r="H904" s="413" t="s">
        <v>248</v>
      </c>
      <c r="I904" s="413" t="s">
        <v>2353</v>
      </c>
      <c r="J904" s="416" t="s">
        <v>397</v>
      </c>
      <c r="K904" s="458" t="s">
        <v>434</v>
      </c>
      <c r="L904" s="476">
        <v>32482842</v>
      </c>
      <c r="M904" s="476"/>
    </row>
    <row r="905" spans="1:13" s="410" customFormat="1" ht="24" customHeight="1" outlineLevel="2" x14ac:dyDescent="0.25">
      <c r="A905" s="500" t="s">
        <v>46</v>
      </c>
      <c r="B905" s="474">
        <v>68</v>
      </c>
      <c r="C905" s="413" t="s">
        <v>260</v>
      </c>
      <c r="D905" s="475">
        <v>860034313</v>
      </c>
      <c r="E905" s="418" t="s">
        <v>279</v>
      </c>
      <c r="F905" s="418" t="s">
        <v>239</v>
      </c>
      <c r="G905" s="418" t="s">
        <v>287</v>
      </c>
      <c r="H905" s="413" t="s">
        <v>248</v>
      </c>
      <c r="I905" s="413" t="s">
        <v>2353</v>
      </c>
      <c r="J905" s="416" t="s">
        <v>398</v>
      </c>
      <c r="K905" s="458" t="s">
        <v>435</v>
      </c>
      <c r="L905" s="476">
        <v>469639</v>
      </c>
      <c r="M905" s="476"/>
    </row>
    <row r="906" spans="1:13" s="410" customFormat="1" ht="24" customHeight="1" outlineLevel="2" x14ac:dyDescent="0.25">
      <c r="A906" s="500" t="s">
        <v>46</v>
      </c>
      <c r="B906" s="474">
        <v>68</v>
      </c>
      <c r="C906" s="413" t="s">
        <v>260</v>
      </c>
      <c r="D906" s="475">
        <v>860034313</v>
      </c>
      <c r="E906" s="418" t="s">
        <v>279</v>
      </c>
      <c r="F906" s="418" t="s">
        <v>239</v>
      </c>
      <c r="G906" s="418" t="s">
        <v>287</v>
      </c>
      <c r="H906" s="413" t="s">
        <v>248</v>
      </c>
      <c r="I906" s="413" t="s">
        <v>2353</v>
      </c>
      <c r="J906" s="416" t="s">
        <v>399</v>
      </c>
      <c r="K906" s="458" t="s">
        <v>435</v>
      </c>
      <c r="L906" s="476">
        <v>471000</v>
      </c>
      <c r="M906" s="476"/>
    </row>
    <row r="907" spans="1:13" s="410" customFormat="1" ht="24" customHeight="1" outlineLevel="2" x14ac:dyDescent="0.25">
      <c r="A907" s="500" t="s">
        <v>46</v>
      </c>
      <c r="B907" s="474">
        <v>68</v>
      </c>
      <c r="C907" s="413" t="s">
        <v>260</v>
      </c>
      <c r="D907" s="475">
        <v>860034313</v>
      </c>
      <c r="E907" s="418" t="s">
        <v>279</v>
      </c>
      <c r="F907" s="418" t="s">
        <v>239</v>
      </c>
      <c r="G907" s="418" t="s">
        <v>287</v>
      </c>
      <c r="H907" s="413" t="s">
        <v>248</v>
      </c>
      <c r="I907" s="413" t="s">
        <v>2353</v>
      </c>
      <c r="J907" s="416" t="s">
        <v>400</v>
      </c>
      <c r="K907" s="458" t="s">
        <v>435</v>
      </c>
      <c r="L907" s="476">
        <v>471000</v>
      </c>
      <c r="M907" s="476"/>
    </row>
    <row r="908" spans="1:13" s="410" customFormat="1" ht="24" customHeight="1" outlineLevel="2" x14ac:dyDescent="0.25">
      <c r="A908" s="500" t="s">
        <v>46</v>
      </c>
      <c r="B908" s="474">
        <v>68</v>
      </c>
      <c r="C908" s="413" t="s">
        <v>260</v>
      </c>
      <c r="D908" s="475">
        <v>860034313</v>
      </c>
      <c r="E908" s="418" t="s">
        <v>279</v>
      </c>
      <c r="F908" s="418" t="s">
        <v>239</v>
      </c>
      <c r="G908" s="418" t="s">
        <v>287</v>
      </c>
      <c r="H908" s="413" t="s">
        <v>248</v>
      </c>
      <c r="I908" s="413" t="s">
        <v>2353</v>
      </c>
      <c r="J908" s="416" t="s">
        <v>401</v>
      </c>
      <c r="K908" s="458" t="s">
        <v>435</v>
      </c>
      <c r="L908" s="476">
        <v>471000</v>
      </c>
      <c r="M908" s="476"/>
    </row>
    <row r="909" spans="1:13" s="410" customFormat="1" ht="24" customHeight="1" outlineLevel="2" x14ac:dyDescent="0.25">
      <c r="A909" s="500" t="s">
        <v>46</v>
      </c>
      <c r="B909" s="474">
        <v>68</v>
      </c>
      <c r="C909" s="413" t="s">
        <v>260</v>
      </c>
      <c r="D909" s="475">
        <v>860034313</v>
      </c>
      <c r="E909" s="418" t="s">
        <v>279</v>
      </c>
      <c r="F909" s="418" t="s">
        <v>239</v>
      </c>
      <c r="G909" s="418" t="s">
        <v>287</v>
      </c>
      <c r="H909" s="413" t="s">
        <v>248</v>
      </c>
      <c r="I909" s="413" t="s">
        <v>2353</v>
      </c>
      <c r="J909" s="416" t="s">
        <v>1695</v>
      </c>
      <c r="K909" s="458" t="s">
        <v>435</v>
      </c>
      <c r="L909" s="476">
        <v>471000</v>
      </c>
      <c r="M909" s="476"/>
    </row>
    <row r="910" spans="1:13" s="410" customFormat="1" ht="24" customHeight="1" outlineLevel="2" x14ac:dyDescent="0.25">
      <c r="A910" s="500" t="s">
        <v>46</v>
      </c>
      <c r="B910" s="474">
        <v>68</v>
      </c>
      <c r="C910" s="413" t="s">
        <v>260</v>
      </c>
      <c r="D910" s="475">
        <v>860034313</v>
      </c>
      <c r="E910" s="418" t="s">
        <v>279</v>
      </c>
      <c r="F910" s="418" t="s">
        <v>239</v>
      </c>
      <c r="G910" s="418" t="s">
        <v>287</v>
      </c>
      <c r="H910" s="413" t="s">
        <v>248</v>
      </c>
      <c r="I910" s="413" t="s">
        <v>2353</v>
      </c>
      <c r="J910" s="416" t="s">
        <v>1863</v>
      </c>
      <c r="K910" s="458" t="s">
        <v>435</v>
      </c>
      <c r="L910" s="476">
        <v>471000</v>
      </c>
      <c r="M910" s="476"/>
    </row>
    <row r="911" spans="1:13" s="410" customFormat="1" ht="24" customHeight="1" outlineLevel="2" x14ac:dyDescent="0.25">
      <c r="A911" s="500" t="s">
        <v>46</v>
      </c>
      <c r="B911" s="474">
        <v>68</v>
      </c>
      <c r="C911" s="413" t="s">
        <v>260</v>
      </c>
      <c r="D911" s="475">
        <v>860034313</v>
      </c>
      <c r="E911" s="418" t="s">
        <v>279</v>
      </c>
      <c r="F911" s="418" t="s">
        <v>239</v>
      </c>
      <c r="G911" s="418" t="s">
        <v>287</v>
      </c>
      <c r="H911" s="413" t="s">
        <v>248</v>
      </c>
      <c r="I911" s="413" t="s">
        <v>2353</v>
      </c>
      <c r="J911" s="416" t="s">
        <v>2439</v>
      </c>
      <c r="K911" s="458" t="s">
        <v>435</v>
      </c>
      <c r="L911" s="476">
        <v>471000</v>
      </c>
      <c r="M911" s="476"/>
    </row>
    <row r="912" spans="1:13" s="410" customFormat="1" ht="24" customHeight="1" outlineLevel="2" x14ac:dyDescent="0.25">
      <c r="A912" s="500" t="s">
        <v>46</v>
      </c>
      <c r="B912" s="474">
        <v>68</v>
      </c>
      <c r="C912" s="413" t="s">
        <v>260</v>
      </c>
      <c r="D912" s="475">
        <v>860034313</v>
      </c>
      <c r="E912" s="418" t="s">
        <v>279</v>
      </c>
      <c r="F912" s="418" t="s">
        <v>239</v>
      </c>
      <c r="G912" s="418" t="s">
        <v>287</v>
      </c>
      <c r="H912" s="413" t="s">
        <v>248</v>
      </c>
      <c r="I912" s="413" t="s">
        <v>2353</v>
      </c>
      <c r="J912" s="416" t="s">
        <v>2440</v>
      </c>
      <c r="K912" s="458" t="s">
        <v>435</v>
      </c>
      <c r="L912" s="476">
        <v>471000</v>
      </c>
      <c r="M912" s="476"/>
    </row>
    <row r="913" spans="1:13" s="410" customFormat="1" ht="24" customHeight="1" outlineLevel="2" x14ac:dyDescent="0.25">
      <c r="A913" s="500" t="s">
        <v>46</v>
      </c>
      <c r="B913" s="474">
        <v>68</v>
      </c>
      <c r="C913" s="413" t="s">
        <v>260</v>
      </c>
      <c r="D913" s="475">
        <v>860034313</v>
      </c>
      <c r="E913" s="418" t="s">
        <v>279</v>
      </c>
      <c r="F913" s="418" t="s">
        <v>239</v>
      </c>
      <c r="G913" s="418" t="s">
        <v>287</v>
      </c>
      <c r="H913" s="413" t="s">
        <v>248</v>
      </c>
      <c r="I913" s="413" t="s">
        <v>2353</v>
      </c>
      <c r="J913" s="416" t="s">
        <v>402</v>
      </c>
      <c r="K913" s="458" t="s">
        <v>435</v>
      </c>
      <c r="L913" s="476">
        <v>27293249</v>
      </c>
      <c r="M913" s="476"/>
    </row>
    <row r="914" spans="1:13" s="410" customFormat="1" ht="24" customHeight="1" outlineLevel="2" x14ac:dyDescent="0.25">
      <c r="A914" s="500" t="s">
        <v>46</v>
      </c>
      <c r="B914" s="474">
        <v>68</v>
      </c>
      <c r="C914" s="413" t="s">
        <v>260</v>
      </c>
      <c r="D914" s="475">
        <v>860034313</v>
      </c>
      <c r="E914" s="418" t="s">
        <v>279</v>
      </c>
      <c r="F914" s="418" t="s">
        <v>239</v>
      </c>
      <c r="G914" s="418" t="s">
        <v>287</v>
      </c>
      <c r="H914" s="413" t="s">
        <v>248</v>
      </c>
      <c r="I914" s="413" t="s">
        <v>2353</v>
      </c>
      <c r="J914" s="416" t="s">
        <v>403</v>
      </c>
      <c r="K914" s="458" t="s">
        <v>436</v>
      </c>
      <c r="L914" s="476">
        <v>371933</v>
      </c>
      <c r="M914" s="476"/>
    </row>
    <row r="915" spans="1:13" s="410" customFormat="1" ht="24" customHeight="1" outlineLevel="2" x14ac:dyDescent="0.25">
      <c r="A915" s="500" t="s">
        <v>46</v>
      </c>
      <c r="B915" s="474">
        <v>68</v>
      </c>
      <c r="C915" s="413" t="s">
        <v>260</v>
      </c>
      <c r="D915" s="475">
        <v>860034313</v>
      </c>
      <c r="E915" s="418" t="s">
        <v>279</v>
      </c>
      <c r="F915" s="418" t="s">
        <v>239</v>
      </c>
      <c r="G915" s="418" t="s">
        <v>287</v>
      </c>
      <c r="H915" s="413" t="s">
        <v>248</v>
      </c>
      <c r="I915" s="413" t="s">
        <v>2353</v>
      </c>
      <c r="J915" s="416" t="s">
        <v>404</v>
      </c>
      <c r="K915" s="458" t="s">
        <v>436</v>
      </c>
      <c r="L915" s="476">
        <v>373000</v>
      </c>
      <c r="M915" s="476"/>
    </row>
    <row r="916" spans="1:13" s="410" customFormat="1" ht="24" customHeight="1" outlineLevel="2" x14ac:dyDescent="0.25">
      <c r="A916" s="500" t="s">
        <v>46</v>
      </c>
      <c r="B916" s="474">
        <v>68</v>
      </c>
      <c r="C916" s="413" t="s">
        <v>260</v>
      </c>
      <c r="D916" s="475">
        <v>860034313</v>
      </c>
      <c r="E916" s="418" t="s">
        <v>279</v>
      </c>
      <c r="F916" s="418" t="s">
        <v>239</v>
      </c>
      <c r="G916" s="418" t="s">
        <v>287</v>
      </c>
      <c r="H916" s="413" t="s">
        <v>248</v>
      </c>
      <c r="I916" s="413" t="s">
        <v>2353</v>
      </c>
      <c r="J916" s="416" t="s">
        <v>405</v>
      </c>
      <c r="K916" s="458" t="s">
        <v>436</v>
      </c>
      <c r="L916" s="476">
        <v>373000</v>
      </c>
      <c r="M916" s="476"/>
    </row>
    <row r="917" spans="1:13" s="410" customFormat="1" ht="24" customHeight="1" outlineLevel="2" x14ac:dyDescent="0.25">
      <c r="A917" s="500" t="s">
        <v>46</v>
      </c>
      <c r="B917" s="474">
        <v>68</v>
      </c>
      <c r="C917" s="413" t="s">
        <v>260</v>
      </c>
      <c r="D917" s="475">
        <v>860034313</v>
      </c>
      <c r="E917" s="418" t="s">
        <v>279</v>
      </c>
      <c r="F917" s="418" t="s">
        <v>239</v>
      </c>
      <c r="G917" s="418" t="s">
        <v>287</v>
      </c>
      <c r="H917" s="413" t="s">
        <v>248</v>
      </c>
      <c r="I917" s="413" t="s">
        <v>2353</v>
      </c>
      <c r="J917" s="416" t="s">
        <v>406</v>
      </c>
      <c r="K917" s="458" t="s">
        <v>436</v>
      </c>
      <c r="L917" s="476">
        <v>373000</v>
      </c>
      <c r="M917" s="476"/>
    </row>
    <row r="918" spans="1:13" s="410" customFormat="1" ht="24" customHeight="1" outlineLevel="2" x14ac:dyDescent="0.25">
      <c r="A918" s="500" t="s">
        <v>46</v>
      </c>
      <c r="B918" s="474">
        <v>68</v>
      </c>
      <c r="C918" s="413" t="s">
        <v>260</v>
      </c>
      <c r="D918" s="475">
        <v>860034313</v>
      </c>
      <c r="E918" s="418" t="s">
        <v>279</v>
      </c>
      <c r="F918" s="418" t="s">
        <v>239</v>
      </c>
      <c r="G918" s="418" t="s">
        <v>287</v>
      </c>
      <c r="H918" s="413" t="s">
        <v>248</v>
      </c>
      <c r="I918" s="413" t="s">
        <v>2353</v>
      </c>
      <c r="J918" s="416" t="s">
        <v>1696</v>
      </c>
      <c r="K918" s="458" t="s">
        <v>436</v>
      </c>
      <c r="L918" s="476">
        <v>373000</v>
      </c>
      <c r="M918" s="476"/>
    </row>
    <row r="919" spans="1:13" s="410" customFormat="1" ht="24" customHeight="1" outlineLevel="2" x14ac:dyDescent="0.25">
      <c r="A919" s="500" t="s">
        <v>46</v>
      </c>
      <c r="B919" s="474">
        <v>68</v>
      </c>
      <c r="C919" s="413" t="s">
        <v>260</v>
      </c>
      <c r="D919" s="475">
        <v>860034313</v>
      </c>
      <c r="E919" s="418" t="s">
        <v>279</v>
      </c>
      <c r="F919" s="418" t="s">
        <v>239</v>
      </c>
      <c r="G919" s="418" t="s">
        <v>287</v>
      </c>
      <c r="H919" s="413" t="s">
        <v>248</v>
      </c>
      <c r="I919" s="413" t="s">
        <v>2353</v>
      </c>
      <c r="J919" s="416" t="s">
        <v>1864</v>
      </c>
      <c r="K919" s="458" t="s">
        <v>436</v>
      </c>
      <c r="L919" s="476">
        <v>373000</v>
      </c>
      <c r="M919" s="476"/>
    </row>
    <row r="920" spans="1:13" s="410" customFormat="1" ht="24" customHeight="1" outlineLevel="2" x14ac:dyDescent="0.25">
      <c r="A920" s="500" t="s">
        <v>46</v>
      </c>
      <c r="B920" s="474">
        <v>68</v>
      </c>
      <c r="C920" s="413" t="s">
        <v>260</v>
      </c>
      <c r="D920" s="475">
        <v>860034313</v>
      </c>
      <c r="E920" s="418" t="s">
        <v>279</v>
      </c>
      <c r="F920" s="418" t="s">
        <v>239</v>
      </c>
      <c r="G920" s="418" t="s">
        <v>287</v>
      </c>
      <c r="H920" s="413" t="s">
        <v>248</v>
      </c>
      <c r="I920" s="413" t="s">
        <v>2353</v>
      </c>
      <c r="J920" s="416" t="s">
        <v>2441</v>
      </c>
      <c r="K920" s="458" t="s">
        <v>436</v>
      </c>
      <c r="L920" s="476">
        <v>373000</v>
      </c>
      <c r="M920" s="476"/>
    </row>
    <row r="921" spans="1:13" s="410" customFormat="1" ht="24" customHeight="1" outlineLevel="2" x14ac:dyDescent="0.25">
      <c r="A921" s="500" t="s">
        <v>46</v>
      </c>
      <c r="B921" s="474">
        <v>68</v>
      </c>
      <c r="C921" s="413" t="s">
        <v>260</v>
      </c>
      <c r="D921" s="475">
        <v>860034313</v>
      </c>
      <c r="E921" s="418" t="s">
        <v>279</v>
      </c>
      <c r="F921" s="418" t="s">
        <v>239</v>
      </c>
      <c r="G921" s="418" t="s">
        <v>287</v>
      </c>
      <c r="H921" s="413" t="s">
        <v>248</v>
      </c>
      <c r="I921" s="413" t="s">
        <v>2353</v>
      </c>
      <c r="J921" s="416" t="s">
        <v>2442</v>
      </c>
      <c r="K921" s="458" t="s">
        <v>436</v>
      </c>
      <c r="L921" s="476">
        <v>373000</v>
      </c>
      <c r="M921" s="476"/>
    </row>
    <row r="922" spans="1:13" s="410" customFormat="1" ht="24" customHeight="1" outlineLevel="2" x14ac:dyDescent="0.25">
      <c r="A922" s="500" t="s">
        <v>46</v>
      </c>
      <c r="B922" s="474">
        <v>68</v>
      </c>
      <c r="C922" s="413" t="s">
        <v>260</v>
      </c>
      <c r="D922" s="475">
        <v>860034313</v>
      </c>
      <c r="E922" s="418" t="s">
        <v>279</v>
      </c>
      <c r="F922" s="418" t="s">
        <v>239</v>
      </c>
      <c r="G922" s="418" t="s">
        <v>287</v>
      </c>
      <c r="H922" s="413" t="s">
        <v>248</v>
      </c>
      <c r="I922" s="413" t="s">
        <v>2353</v>
      </c>
      <c r="J922" s="416" t="s">
        <v>2443</v>
      </c>
      <c r="K922" s="458" t="s">
        <v>436</v>
      </c>
      <c r="L922" s="476">
        <v>373000</v>
      </c>
      <c r="M922" s="476"/>
    </row>
    <row r="923" spans="1:13" s="410" customFormat="1" ht="24" customHeight="1" outlineLevel="2" x14ac:dyDescent="0.25">
      <c r="A923" s="500" t="s">
        <v>46</v>
      </c>
      <c r="B923" s="474">
        <v>68</v>
      </c>
      <c r="C923" s="413" t="s">
        <v>260</v>
      </c>
      <c r="D923" s="475">
        <v>860034313</v>
      </c>
      <c r="E923" s="418" t="s">
        <v>279</v>
      </c>
      <c r="F923" s="418" t="s">
        <v>239</v>
      </c>
      <c r="G923" s="418" t="s">
        <v>287</v>
      </c>
      <c r="H923" s="413" t="s">
        <v>248</v>
      </c>
      <c r="I923" s="413" t="s">
        <v>2353</v>
      </c>
      <c r="J923" s="416" t="s">
        <v>407</v>
      </c>
      <c r="K923" s="458" t="s">
        <v>436</v>
      </c>
      <c r="L923" s="476">
        <v>21974224</v>
      </c>
      <c r="M923" s="476"/>
    </row>
    <row r="924" spans="1:13" s="410" customFormat="1" ht="24" customHeight="1" outlineLevel="2" x14ac:dyDescent="0.25">
      <c r="A924" s="500" t="s">
        <v>46</v>
      </c>
      <c r="B924" s="474">
        <v>68</v>
      </c>
      <c r="C924" s="413" t="s">
        <v>260</v>
      </c>
      <c r="D924" s="475">
        <v>860034313</v>
      </c>
      <c r="E924" s="418" t="s">
        <v>279</v>
      </c>
      <c r="F924" s="418" t="s">
        <v>239</v>
      </c>
      <c r="G924" s="418" t="s">
        <v>287</v>
      </c>
      <c r="H924" s="413" t="s">
        <v>248</v>
      </c>
      <c r="I924" s="413" t="s">
        <v>2353</v>
      </c>
      <c r="J924" s="416" t="s">
        <v>408</v>
      </c>
      <c r="K924" s="458" t="s">
        <v>437</v>
      </c>
      <c r="L924" s="476">
        <v>1257994</v>
      </c>
      <c r="M924" s="476"/>
    </row>
    <row r="925" spans="1:13" s="410" customFormat="1" ht="24" customHeight="1" outlineLevel="2" x14ac:dyDescent="0.25">
      <c r="A925" s="500" t="s">
        <v>46</v>
      </c>
      <c r="B925" s="474">
        <v>68</v>
      </c>
      <c r="C925" s="413" t="s">
        <v>260</v>
      </c>
      <c r="D925" s="475">
        <v>860034313</v>
      </c>
      <c r="E925" s="418" t="s">
        <v>279</v>
      </c>
      <c r="F925" s="418" t="s">
        <v>239</v>
      </c>
      <c r="G925" s="418" t="s">
        <v>287</v>
      </c>
      <c r="H925" s="413" t="s">
        <v>248</v>
      </c>
      <c r="I925" s="413" t="s">
        <v>2353</v>
      </c>
      <c r="J925" s="416" t="s">
        <v>409</v>
      </c>
      <c r="K925" s="458" t="s">
        <v>437</v>
      </c>
      <c r="L925" s="476">
        <v>1258875</v>
      </c>
      <c r="M925" s="476"/>
    </row>
    <row r="926" spans="1:13" s="410" customFormat="1" ht="24" customHeight="1" outlineLevel="2" x14ac:dyDescent="0.25">
      <c r="A926" s="500" t="s">
        <v>46</v>
      </c>
      <c r="B926" s="474">
        <v>68</v>
      </c>
      <c r="C926" s="413" t="s">
        <v>260</v>
      </c>
      <c r="D926" s="475">
        <v>860034313</v>
      </c>
      <c r="E926" s="418" t="s">
        <v>279</v>
      </c>
      <c r="F926" s="418" t="s">
        <v>239</v>
      </c>
      <c r="G926" s="418" t="s">
        <v>287</v>
      </c>
      <c r="H926" s="413" t="s">
        <v>248</v>
      </c>
      <c r="I926" s="413" t="s">
        <v>2353</v>
      </c>
      <c r="J926" s="416" t="s">
        <v>410</v>
      </c>
      <c r="K926" s="458" t="s">
        <v>437</v>
      </c>
      <c r="L926" s="476">
        <v>1258875</v>
      </c>
      <c r="M926" s="476"/>
    </row>
    <row r="927" spans="1:13" s="410" customFormat="1" ht="24" customHeight="1" outlineLevel="2" x14ac:dyDescent="0.25">
      <c r="A927" s="500" t="s">
        <v>46</v>
      </c>
      <c r="B927" s="474">
        <v>68</v>
      </c>
      <c r="C927" s="413" t="s">
        <v>260</v>
      </c>
      <c r="D927" s="475">
        <v>860034313</v>
      </c>
      <c r="E927" s="418" t="s">
        <v>279</v>
      </c>
      <c r="F927" s="418" t="s">
        <v>239</v>
      </c>
      <c r="G927" s="418" t="s">
        <v>287</v>
      </c>
      <c r="H927" s="413" t="s">
        <v>248</v>
      </c>
      <c r="I927" s="413" t="s">
        <v>2353</v>
      </c>
      <c r="J927" s="416" t="s">
        <v>411</v>
      </c>
      <c r="K927" s="458" t="s">
        <v>437</v>
      </c>
      <c r="L927" s="476">
        <v>1258875</v>
      </c>
      <c r="M927" s="476"/>
    </row>
    <row r="928" spans="1:13" s="410" customFormat="1" ht="24" customHeight="1" outlineLevel="2" x14ac:dyDescent="0.25">
      <c r="A928" s="500" t="s">
        <v>46</v>
      </c>
      <c r="B928" s="474">
        <v>68</v>
      </c>
      <c r="C928" s="413" t="s">
        <v>260</v>
      </c>
      <c r="D928" s="475">
        <v>860034313</v>
      </c>
      <c r="E928" s="418" t="s">
        <v>279</v>
      </c>
      <c r="F928" s="418" t="s">
        <v>239</v>
      </c>
      <c r="G928" s="418" t="s">
        <v>287</v>
      </c>
      <c r="H928" s="413" t="s">
        <v>248</v>
      </c>
      <c r="I928" s="413" t="s">
        <v>2353</v>
      </c>
      <c r="J928" s="416" t="s">
        <v>1697</v>
      </c>
      <c r="K928" s="458" t="s">
        <v>437</v>
      </c>
      <c r="L928" s="476">
        <v>1258875</v>
      </c>
      <c r="M928" s="476"/>
    </row>
    <row r="929" spans="1:13" s="410" customFormat="1" ht="24" customHeight="1" outlineLevel="2" x14ac:dyDescent="0.25">
      <c r="A929" s="500" t="s">
        <v>46</v>
      </c>
      <c r="B929" s="474">
        <v>68</v>
      </c>
      <c r="C929" s="413" t="s">
        <v>260</v>
      </c>
      <c r="D929" s="475">
        <v>860034313</v>
      </c>
      <c r="E929" s="418" t="s">
        <v>279</v>
      </c>
      <c r="F929" s="418" t="s">
        <v>239</v>
      </c>
      <c r="G929" s="418" t="s">
        <v>287</v>
      </c>
      <c r="H929" s="413" t="s">
        <v>248</v>
      </c>
      <c r="I929" s="413" t="s">
        <v>2353</v>
      </c>
      <c r="J929" s="416" t="s">
        <v>1865</v>
      </c>
      <c r="K929" s="458" t="s">
        <v>437</v>
      </c>
      <c r="L929" s="476">
        <v>1258875</v>
      </c>
      <c r="M929" s="476"/>
    </row>
    <row r="930" spans="1:13" s="410" customFormat="1" ht="24" customHeight="1" outlineLevel="2" x14ac:dyDescent="0.25">
      <c r="A930" s="500" t="s">
        <v>46</v>
      </c>
      <c r="B930" s="474">
        <v>68</v>
      </c>
      <c r="C930" s="413" t="s">
        <v>260</v>
      </c>
      <c r="D930" s="475">
        <v>860034313</v>
      </c>
      <c r="E930" s="418" t="s">
        <v>279</v>
      </c>
      <c r="F930" s="418" t="s">
        <v>239</v>
      </c>
      <c r="G930" s="418" t="s">
        <v>287</v>
      </c>
      <c r="H930" s="413" t="s">
        <v>248</v>
      </c>
      <c r="I930" s="413" t="s">
        <v>2353</v>
      </c>
      <c r="J930" s="416" t="s">
        <v>2444</v>
      </c>
      <c r="K930" s="458" t="s">
        <v>437</v>
      </c>
      <c r="L930" s="476">
        <v>1258875</v>
      </c>
      <c r="M930" s="476"/>
    </row>
    <row r="931" spans="1:13" s="410" customFormat="1" ht="24" customHeight="1" outlineLevel="2" x14ac:dyDescent="0.25">
      <c r="A931" s="500" t="s">
        <v>46</v>
      </c>
      <c r="B931" s="474">
        <v>68</v>
      </c>
      <c r="C931" s="413" t="s">
        <v>260</v>
      </c>
      <c r="D931" s="475">
        <v>860034313</v>
      </c>
      <c r="E931" s="418" t="s">
        <v>279</v>
      </c>
      <c r="F931" s="418" t="s">
        <v>239</v>
      </c>
      <c r="G931" s="418" t="s">
        <v>287</v>
      </c>
      <c r="H931" s="413" t="s">
        <v>248</v>
      </c>
      <c r="I931" s="413" t="s">
        <v>2353</v>
      </c>
      <c r="J931" s="416" t="s">
        <v>2445</v>
      </c>
      <c r="K931" s="458" t="s">
        <v>437</v>
      </c>
      <c r="L931" s="476">
        <v>1258875</v>
      </c>
      <c r="M931" s="476"/>
    </row>
    <row r="932" spans="1:13" s="410" customFormat="1" ht="24" customHeight="1" outlineLevel="2" x14ac:dyDescent="0.25">
      <c r="A932" s="500" t="s">
        <v>46</v>
      </c>
      <c r="B932" s="474">
        <v>68</v>
      </c>
      <c r="C932" s="413" t="s">
        <v>260</v>
      </c>
      <c r="D932" s="475">
        <v>860034313</v>
      </c>
      <c r="E932" s="418" t="s">
        <v>279</v>
      </c>
      <c r="F932" s="418" t="s">
        <v>239</v>
      </c>
      <c r="G932" s="418" t="s">
        <v>287</v>
      </c>
      <c r="H932" s="413" t="s">
        <v>248</v>
      </c>
      <c r="I932" s="413" t="s">
        <v>2353</v>
      </c>
      <c r="J932" s="416" t="s">
        <v>412</v>
      </c>
      <c r="K932" s="458" t="s">
        <v>437</v>
      </c>
      <c r="L932" s="476">
        <v>57908240</v>
      </c>
      <c r="M932" s="476"/>
    </row>
    <row r="933" spans="1:13" s="410" customFormat="1" ht="24" customHeight="1" outlineLevel="2" x14ac:dyDescent="0.25">
      <c r="A933" s="500" t="s">
        <v>46</v>
      </c>
      <c r="B933" s="474">
        <v>68</v>
      </c>
      <c r="C933" s="413" t="s">
        <v>260</v>
      </c>
      <c r="D933" s="475">
        <v>860034313</v>
      </c>
      <c r="E933" s="418" t="s">
        <v>279</v>
      </c>
      <c r="F933" s="418" t="s">
        <v>239</v>
      </c>
      <c r="G933" s="418" t="s">
        <v>287</v>
      </c>
      <c r="H933" s="413" t="s">
        <v>248</v>
      </c>
      <c r="I933" s="413" t="s">
        <v>2353</v>
      </c>
      <c r="J933" s="416" t="s">
        <v>413</v>
      </c>
      <c r="K933" s="458" t="s">
        <v>438</v>
      </c>
      <c r="L933" s="476">
        <v>151756</v>
      </c>
      <c r="M933" s="476"/>
    </row>
    <row r="934" spans="1:13" s="410" customFormat="1" ht="24" customHeight="1" outlineLevel="2" x14ac:dyDescent="0.25">
      <c r="A934" s="500" t="s">
        <v>46</v>
      </c>
      <c r="B934" s="474">
        <v>68</v>
      </c>
      <c r="C934" s="413" t="s">
        <v>260</v>
      </c>
      <c r="D934" s="475">
        <v>860034313</v>
      </c>
      <c r="E934" s="418" t="s">
        <v>279</v>
      </c>
      <c r="F934" s="418" t="s">
        <v>239</v>
      </c>
      <c r="G934" s="418" t="s">
        <v>287</v>
      </c>
      <c r="H934" s="413" t="s">
        <v>248</v>
      </c>
      <c r="I934" s="413" t="s">
        <v>2353</v>
      </c>
      <c r="J934" s="416" t="s">
        <v>414</v>
      </c>
      <c r="K934" s="458" t="s">
        <v>438</v>
      </c>
      <c r="L934" s="476">
        <v>153000</v>
      </c>
      <c r="M934" s="476"/>
    </row>
    <row r="935" spans="1:13" s="410" customFormat="1" ht="24" customHeight="1" outlineLevel="2" x14ac:dyDescent="0.25">
      <c r="A935" s="500" t="s">
        <v>46</v>
      </c>
      <c r="B935" s="474">
        <v>68</v>
      </c>
      <c r="C935" s="413" t="s">
        <v>260</v>
      </c>
      <c r="D935" s="475">
        <v>860034313</v>
      </c>
      <c r="E935" s="418" t="s">
        <v>279</v>
      </c>
      <c r="F935" s="418" t="s">
        <v>239</v>
      </c>
      <c r="G935" s="418" t="s">
        <v>287</v>
      </c>
      <c r="H935" s="413" t="s">
        <v>248</v>
      </c>
      <c r="I935" s="413" t="s">
        <v>2353</v>
      </c>
      <c r="J935" s="416" t="s">
        <v>415</v>
      </c>
      <c r="K935" s="458" t="s">
        <v>438</v>
      </c>
      <c r="L935" s="476">
        <v>153000</v>
      </c>
      <c r="M935" s="476"/>
    </row>
    <row r="936" spans="1:13" s="410" customFormat="1" ht="24" customHeight="1" outlineLevel="2" x14ac:dyDescent="0.25">
      <c r="A936" s="500" t="s">
        <v>46</v>
      </c>
      <c r="B936" s="474">
        <v>68</v>
      </c>
      <c r="C936" s="413" t="s">
        <v>260</v>
      </c>
      <c r="D936" s="475">
        <v>860034313</v>
      </c>
      <c r="E936" s="418" t="s">
        <v>279</v>
      </c>
      <c r="F936" s="418" t="s">
        <v>239</v>
      </c>
      <c r="G936" s="418" t="s">
        <v>287</v>
      </c>
      <c r="H936" s="413" t="s">
        <v>248</v>
      </c>
      <c r="I936" s="413" t="s">
        <v>2353</v>
      </c>
      <c r="J936" s="416" t="s">
        <v>416</v>
      </c>
      <c r="K936" s="458" t="s">
        <v>438</v>
      </c>
      <c r="L936" s="476">
        <v>153000</v>
      </c>
      <c r="M936" s="476"/>
    </row>
    <row r="937" spans="1:13" s="410" customFormat="1" ht="24" customHeight="1" outlineLevel="2" x14ac:dyDescent="0.25">
      <c r="A937" s="500" t="s">
        <v>46</v>
      </c>
      <c r="B937" s="474">
        <v>68</v>
      </c>
      <c r="C937" s="413" t="s">
        <v>260</v>
      </c>
      <c r="D937" s="475">
        <v>860034313</v>
      </c>
      <c r="E937" s="418" t="s">
        <v>279</v>
      </c>
      <c r="F937" s="418" t="s">
        <v>239</v>
      </c>
      <c r="G937" s="418" t="s">
        <v>287</v>
      </c>
      <c r="H937" s="413" t="s">
        <v>248</v>
      </c>
      <c r="I937" s="413" t="s">
        <v>2353</v>
      </c>
      <c r="J937" s="416" t="s">
        <v>1698</v>
      </c>
      <c r="K937" s="458" t="s">
        <v>438</v>
      </c>
      <c r="L937" s="476">
        <v>153000</v>
      </c>
      <c r="M937" s="476"/>
    </row>
    <row r="938" spans="1:13" s="410" customFormat="1" ht="24" customHeight="1" outlineLevel="2" x14ac:dyDescent="0.25">
      <c r="A938" s="500" t="s">
        <v>46</v>
      </c>
      <c r="B938" s="474">
        <v>68</v>
      </c>
      <c r="C938" s="413" t="s">
        <v>260</v>
      </c>
      <c r="D938" s="475">
        <v>860034313</v>
      </c>
      <c r="E938" s="418" t="s">
        <v>279</v>
      </c>
      <c r="F938" s="418" t="s">
        <v>239</v>
      </c>
      <c r="G938" s="418" t="s">
        <v>287</v>
      </c>
      <c r="H938" s="413" t="s">
        <v>248</v>
      </c>
      <c r="I938" s="413" t="s">
        <v>2353</v>
      </c>
      <c r="J938" s="416" t="s">
        <v>1866</v>
      </c>
      <c r="K938" s="458" t="s">
        <v>438</v>
      </c>
      <c r="L938" s="476">
        <v>153000</v>
      </c>
      <c r="M938" s="476"/>
    </row>
    <row r="939" spans="1:13" s="410" customFormat="1" ht="24" customHeight="1" outlineLevel="2" x14ac:dyDescent="0.25">
      <c r="A939" s="500" t="s">
        <v>46</v>
      </c>
      <c r="B939" s="474">
        <v>68</v>
      </c>
      <c r="C939" s="413" t="s">
        <v>260</v>
      </c>
      <c r="D939" s="475">
        <v>860034313</v>
      </c>
      <c r="E939" s="418" t="s">
        <v>279</v>
      </c>
      <c r="F939" s="418" t="s">
        <v>239</v>
      </c>
      <c r="G939" s="418" t="s">
        <v>287</v>
      </c>
      <c r="H939" s="413" t="s">
        <v>248</v>
      </c>
      <c r="I939" s="413" t="s">
        <v>2353</v>
      </c>
      <c r="J939" s="416" t="s">
        <v>2446</v>
      </c>
      <c r="K939" s="458" t="s">
        <v>438</v>
      </c>
      <c r="L939" s="476">
        <v>153000</v>
      </c>
      <c r="M939" s="476"/>
    </row>
    <row r="940" spans="1:13" s="410" customFormat="1" ht="24" customHeight="1" outlineLevel="2" x14ac:dyDescent="0.25">
      <c r="A940" s="500" t="s">
        <v>46</v>
      </c>
      <c r="B940" s="474">
        <v>68</v>
      </c>
      <c r="C940" s="413" t="s">
        <v>260</v>
      </c>
      <c r="D940" s="475">
        <v>860034313</v>
      </c>
      <c r="E940" s="418" t="s">
        <v>279</v>
      </c>
      <c r="F940" s="418" t="s">
        <v>239</v>
      </c>
      <c r="G940" s="418" t="s">
        <v>287</v>
      </c>
      <c r="H940" s="413" t="s">
        <v>248</v>
      </c>
      <c r="I940" s="413" t="s">
        <v>2353</v>
      </c>
      <c r="J940" s="416" t="s">
        <v>2447</v>
      </c>
      <c r="K940" s="458" t="s">
        <v>438</v>
      </c>
      <c r="L940" s="476">
        <v>153000</v>
      </c>
      <c r="M940" s="476"/>
    </row>
    <row r="941" spans="1:13" s="410" customFormat="1" ht="24" customHeight="1" outlineLevel="2" x14ac:dyDescent="0.25">
      <c r="A941" s="500" t="s">
        <v>46</v>
      </c>
      <c r="B941" s="474">
        <v>68</v>
      </c>
      <c r="C941" s="413" t="s">
        <v>260</v>
      </c>
      <c r="D941" s="475">
        <v>860034313</v>
      </c>
      <c r="E941" s="418" t="s">
        <v>279</v>
      </c>
      <c r="F941" s="418" t="s">
        <v>239</v>
      </c>
      <c r="G941" s="418" t="s">
        <v>287</v>
      </c>
      <c r="H941" s="413" t="s">
        <v>248</v>
      </c>
      <c r="I941" s="413" t="s">
        <v>2353</v>
      </c>
      <c r="J941" s="416" t="s">
        <v>2448</v>
      </c>
      <c r="K941" s="458" t="s">
        <v>438</v>
      </c>
      <c r="L941" s="476">
        <v>153000</v>
      </c>
      <c r="M941" s="476"/>
    </row>
    <row r="942" spans="1:13" s="410" customFormat="1" ht="24" customHeight="1" outlineLevel="2" x14ac:dyDescent="0.25">
      <c r="A942" s="500" t="s">
        <v>46</v>
      </c>
      <c r="B942" s="474">
        <v>68</v>
      </c>
      <c r="C942" s="413" t="s">
        <v>260</v>
      </c>
      <c r="D942" s="475">
        <v>860034313</v>
      </c>
      <c r="E942" s="418" t="s">
        <v>279</v>
      </c>
      <c r="F942" s="418" t="s">
        <v>239</v>
      </c>
      <c r="G942" s="418" t="s">
        <v>287</v>
      </c>
      <c r="H942" s="413" t="s">
        <v>248</v>
      </c>
      <c r="I942" s="413" t="s">
        <v>2353</v>
      </c>
      <c r="J942" s="416" t="s">
        <v>417</v>
      </c>
      <c r="K942" s="458" t="s">
        <v>438</v>
      </c>
      <c r="L942" s="476">
        <v>8813014</v>
      </c>
      <c r="M942" s="476"/>
    </row>
    <row r="943" spans="1:13" s="410" customFormat="1" ht="24" customHeight="1" outlineLevel="2" x14ac:dyDescent="0.25">
      <c r="A943" s="500" t="s">
        <v>46</v>
      </c>
      <c r="B943" s="474">
        <v>68</v>
      </c>
      <c r="C943" s="413" t="s">
        <v>260</v>
      </c>
      <c r="D943" s="475">
        <v>860034313</v>
      </c>
      <c r="E943" s="418" t="s">
        <v>279</v>
      </c>
      <c r="F943" s="418" t="s">
        <v>239</v>
      </c>
      <c r="G943" s="418" t="s">
        <v>287</v>
      </c>
      <c r="H943" s="413" t="s">
        <v>248</v>
      </c>
      <c r="I943" s="413" t="s">
        <v>2353</v>
      </c>
      <c r="J943" s="416" t="s">
        <v>418</v>
      </c>
      <c r="K943" s="458" t="s">
        <v>439</v>
      </c>
      <c r="L943" s="476">
        <v>289394</v>
      </c>
      <c r="M943" s="476"/>
    </row>
    <row r="944" spans="1:13" s="410" customFormat="1" ht="24" customHeight="1" outlineLevel="2" x14ac:dyDescent="0.25">
      <c r="A944" s="500" t="s">
        <v>46</v>
      </c>
      <c r="B944" s="474">
        <v>68</v>
      </c>
      <c r="C944" s="413" t="s">
        <v>260</v>
      </c>
      <c r="D944" s="475">
        <v>860034313</v>
      </c>
      <c r="E944" s="418" t="s">
        <v>279</v>
      </c>
      <c r="F944" s="418" t="s">
        <v>239</v>
      </c>
      <c r="G944" s="418" t="s">
        <v>287</v>
      </c>
      <c r="H944" s="413" t="s">
        <v>248</v>
      </c>
      <c r="I944" s="413" t="s">
        <v>2353</v>
      </c>
      <c r="J944" s="416" t="s">
        <v>419</v>
      </c>
      <c r="K944" s="458" t="s">
        <v>439</v>
      </c>
      <c r="L944" s="476">
        <v>291000</v>
      </c>
      <c r="M944" s="476"/>
    </row>
    <row r="945" spans="1:13" s="410" customFormat="1" ht="24" customHeight="1" outlineLevel="2" x14ac:dyDescent="0.25">
      <c r="A945" s="500" t="s">
        <v>46</v>
      </c>
      <c r="B945" s="474">
        <v>68</v>
      </c>
      <c r="C945" s="413" t="s">
        <v>260</v>
      </c>
      <c r="D945" s="475">
        <v>860034313</v>
      </c>
      <c r="E945" s="418" t="s">
        <v>279</v>
      </c>
      <c r="F945" s="418" t="s">
        <v>239</v>
      </c>
      <c r="G945" s="418" t="s">
        <v>287</v>
      </c>
      <c r="H945" s="413" t="s">
        <v>248</v>
      </c>
      <c r="I945" s="413" t="s">
        <v>2353</v>
      </c>
      <c r="J945" s="416" t="s">
        <v>420</v>
      </c>
      <c r="K945" s="458" t="s">
        <v>439</v>
      </c>
      <c r="L945" s="476">
        <v>291000</v>
      </c>
      <c r="M945" s="476"/>
    </row>
    <row r="946" spans="1:13" s="410" customFormat="1" ht="24" customHeight="1" outlineLevel="2" x14ac:dyDescent="0.25">
      <c r="A946" s="500" t="s">
        <v>46</v>
      </c>
      <c r="B946" s="474">
        <v>68</v>
      </c>
      <c r="C946" s="413" t="s">
        <v>260</v>
      </c>
      <c r="D946" s="475">
        <v>860034313</v>
      </c>
      <c r="E946" s="418" t="s">
        <v>279</v>
      </c>
      <c r="F946" s="418" t="s">
        <v>239</v>
      </c>
      <c r="G946" s="418" t="s">
        <v>287</v>
      </c>
      <c r="H946" s="413" t="s">
        <v>248</v>
      </c>
      <c r="I946" s="413" t="s">
        <v>2353</v>
      </c>
      <c r="J946" s="416" t="s">
        <v>421</v>
      </c>
      <c r="K946" s="458" t="s">
        <v>439</v>
      </c>
      <c r="L946" s="476">
        <v>291000</v>
      </c>
      <c r="M946" s="476"/>
    </row>
    <row r="947" spans="1:13" s="410" customFormat="1" ht="24" customHeight="1" outlineLevel="2" x14ac:dyDescent="0.25">
      <c r="A947" s="500" t="s">
        <v>46</v>
      </c>
      <c r="B947" s="474">
        <v>68</v>
      </c>
      <c r="C947" s="413" t="s">
        <v>260</v>
      </c>
      <c r="D947" s="475">
        <v>860034313</v>
      </c>
      <c r="E947" s="418" t="s">
        <v>279</v>
      </c>
      <c r="F947" s="418" t="s">
        <v>239</v>
      </c>
      <c r="G947" s="418" t="s">
        <v>287</v>
      </c>
      <c r="H947" s="413" t="s">
        <v>248</v>
      </c>
      <c r="I947" s="413" t="s">
        <v>2353</v>
      </c>
      <c r="J947" s="416" t="s">
        <v>1699</v>
      </c>
      <c r="K947" s="458" t="s">
        <v>439</v>
      </c>
      <c r="L947" s="476">
        <v>291000</v>
      </c>
      <c r="M947" s="476"/>
    </row>
    <row r="948" spans="1:13" s="410" customFormat="1" ht="24" customHeight="1" outlineLevel="2" x14ac:dyDescent="0.25">
      <c r="A948" s="500" t="s">
        <v>46</v>
      </c>
      <c r="B948" s="474">
        <v>68</v>
      </c>
      <c r="C948" s="413" t="s">
        <v>260</v>
      </c>
      <c r="D948" s="475">
        <v>860034313</v>
      </c>
      <c r="E948" s="418" t="s">
        <v>279</v>
      </c>
      <c r="F948" s="418" t="s">
        <v>239</v>
      </c>
      <c r="G948" s="418" t="s">
        <v>287</v>
      </c>
      <c r="H948" s="413" t="s">
        <v>248</v>
      </c>
      <c r="I948" s="413" t="s">
        <v>2353</v>
      </c>
      <c r="J948" s="416" t="s">
        <v>1867</v>
      </c>
      <c r="K948" s="458" t="s">
        <v>439</v>
      </c>
      <c r="L948" s="476">
        <v>291000</v>
      </c>
      <c r="M948" s="476"/>
    </row>
    <row r="949" spans="1:13" s="410" customFormat="1" ht="24" customHeight="1" outlineLevel="2" x14ac:dyDescent="0.25">
      <c r="A949" s="500" t="s">
        <v>46</v>
      </c>
      <c r="B949" s="474">
        <v>68</v>
      </c>
      <c r="C949" s="413" t="s">
        <v>260</v>
      </c>
      <c r="D949" s="475">
        <v>860034313</v>
      </c>
      <c r="E949" s="418" t="s">
        <v>279</v>
      </c>
      <c r="F949" s="418" t="s">
        <v>239</v>
      </c>
      <c r="G949" s="418" t="s">
        <v>287</v>
      </c>
      <c r="H949" s="413" t="s">
        <v>248</v>
      </c>
      <c r="I949" s="413" t="s">
        <v>2353</v>
      </c>
      <c r="J949" s="416" t="s">
        <v>2449</v>
      </c>
      <c r="K949" s="458" t="s">
        <v>439</v>
      </c>
      <c r="L949" s="476">
        <v>291000</v>
      </c>
      <c r="M949" s="476"/>
    </row>
    <row r="950" spans="1:13" s="410" customFormat="1" ht="24" customHeight="1" outlineLevel="2" x14ac:dyDescent="0.25">
      <c r="A950" s="500" t="s">
        <v>46</v>
      </c>
      <c r="B950" s="474">
        <v>68</v>
      </c>
      <c r="C950" s="413" t="s">
        <v>260</v>
      </c>
      <c r="D950" s="475">
        <v>860034313</v>
      </c>
      <c r="E950" s="418" t="s">
        <v>279</v>
      </c>
      <c r="F950" s="418" t="s">
        <v>239</v>
      </c>
      <c r="G950" s="418" t="s">
        <v>287</v>
      </c>
      <c r="H950" s="413" t="s">
        <v>248</v>
      </c>
      <c r="I950" s="413" t="s">
        <v>2353</v>
      </c>
      <c r="J950" s="416" t="s">
        <v>2450</v>
      </c>
      <c r="K950" s="458" t="s">
        <v>439</v>
      </c>
      <c r="L950" s="476">
        <v>291000</v>
      </c>
      <c r="M950" s="476"/>
    </row>
    <row r="951" spans="1:13" s="410" customFormat="1" ht="24" customHeight="1" outlineLevel="2" x14ac:dyDescent="0.25">
      <c r="A951" s="500" t="s">
        <v>46</v>
      </c>
      <c r="B951" s="474">
        <v>68</v>
      </c>
      <c r="C951" s="413" t="s">
        <v>260</v>
      </c>
      <c r="D951" s="475">
        <v>860034313</v>
      </c>
      <c r="E951" s="418" t="s">
        <v>279</v>
      </c>
      <c r="F951" s="418" t="s">
        <v>239</v>
      </c>
      <c r="G951" s="418" t="s">
        <v>287</v>
      </c>
      <c r="H951" s="413" t="s">
        <v>248</v>
      </c>
      <c r="I951" s="413" t="s">
        <v>2353</v>
      </c>
      <c r="J951" s="416" t="s">
        <v>2451</v>
      </c>
      <c r="K951" s="458" t="s">
        <v>439</v>
      </c>
      <c r="L951" s="476">
        <v>291000</v>
      </c>
      <c r="M951" s="476"/>
    </row>
    <row r="952" spans="1:13" s="410" customFormat="1" ht="24" customHeight="1" outlineLevel="2" x14ac:dyDescent="0.25">
      <c r="A952" s="500" t="s">
        <v>46</v>
      </c>
      <c r="B952" s="474">
        <v>68</v>
      </c>
      <c r="C952" s="413" t="s">
        <v>260</v>
      </c>
      <c r="D952" s="475">
        <v>860034313</v>
      </c>
      <c r="E952" s="418" t="s">
        <v>279</v>
      </c>
      <c r="F952" s="418" t="s">
        <v>239</v>
      </c>
      <c r="G952" s="418" t="s">
        <v>287</v>
      </c>
      <c r="H952" s="413" t="s">
        <v>248</v>
      </c>
      <c r="I952" s="413" t="s">
        <v>2353</v>
      </c>
      <c r="J952" s="416" t="s">
        <v>422</v>
      </c>
      <c r="K952" s="458" t="s">
        <v>439</v>
      </c>
      <c r="L952" s="476">
        <v>17010462</v>
      </c>
      <c r="M952" s="476"/>
    </row>
    <row r="953" spans="1:13" s="410" customFormat="1" ht="24" customHeight="1" outlineLevel="2" x14ac:dyDescent="0.25">
      <c r="A953" s="500" t="s">
        <v>46</v>
      </c>
      <c r="B953" s="474">
        <v>68</v>
      </c>
      <c r="C953" s="413" t="s">
        <v>260</v>
      </c>
      <c r="D953" s="475">
        <v>860034313</v>
      </c>
      <c r="E953" s="418" t="s">
        <v>279</v>
      </c>
      <c r="F953" s="418" t="s">
        <v>239</v>
      </c>
      <c r="G953" s="418" t="s">
        <v>287</v>
      </c>
      <c r="H953" s="413" t="s">
        <v>248</v>
      </c>
      <c r="I953" s="413" t="s">
        <v>2353</v>
      </c>
      <c r="J953" s="416" t="s">
        <v>423</v>
      </c>
      <c r="K953" s="458" t="s">
        <v>440</v>
      </c>
      <c r="L953" s="476">
        <v>2282542</v>
      </c>
      <c r="M953" s="476"/>
    </row>
    <row r="954" spans="1:13" s="410" customFormat="1" ht="24" customHeight="1" outlineLevel="2" x14ac:dyDescent="0.25">
      <c r="A954" s="500" t="s">
        <v>46</v>
      </c>
      <c r="B954" s="474">
        <v>68</v>
      </c>
      <c r="C954" s="413" t="s">
        <v>260</v>
      </c>
      <c r="D954" s="475">
        <v>860034313</v>
      </c>
      <c r="E954" s="418" t="s">
        <v>279</v>
      </c>
      <c r="F954" s="418" t="s">
        <v>239</v>
      </c>
      <c r="G954" s="418" t="s">
        <v>287</v>
      </c>
      <c r="H954" s="413" t="s">
        <v>248</v>
      </c>
      <c r="I954" s="413" t="s">
        <v>2353</v>
      </c>
      <c r="J954" s="416" t="s">
        <v>424</v>
      </c>
      <c r="K954" s="458" t="s">
        <v>440</v>
      </c>
      <c r="L954" s="476">
        <v>10286796</v>
      </c>
      <c r="M954" s="476"/>
    </row>
    <row r="955" spans="1:13" s="410" customFormat="1" ht="24" customHeight="1" outlineLevel="2" x14ac:dyDescent="0.25">
      <c r="A955" s="500" t="s">
        <v>46</v>
      </c>
      <c r="B955" s="474">
        <v>68</v>
      </c>
      <c r="C955" s="413" t="s">
        <v>260</v>
      </c>
      <c r="D955" s="475">
        <v>860034313</v>
      </c>
      <c r="E955" s="418" t="s">
        <v>279</v>
      </c>
      <c r="F955" s="418" t="s">
        <v>239</v>
      </c>
      <c r="G955" s="418" t="s">
        <v>287</v>
      </c>
      <c r="H955" s="413" t="s">
        <v>248</v>
      </c>
      <c r="I955" s="413" t="s">
        <v>2353</v>
      </c>
      <c r="J955" s="416" t="s">
        <v>425</v>
      </c>
      <c r="K955" s="458" t="s">
        <v>441</v>
      </c>
      <c r="L955" s="476">
        <v>5199298</v>
      </c>
      <c r="M955" s="476"/>
    </row>
    <row r="956" spans="1:13" s="410" customFormat="1" ht="24" customHeight="1" outlineLevel="2" x14ac:dyDescent="0.25">
      <c r="A956" s="500" t="s">
        <v>46</v>
      </c>
      <c r="B956" s="474">
        <v>68</v>
      </c>
      <c r="C956" s="413" t="s">
        <v>260</v>
      </c>
      <c r="D956" s="475">
        <v>860034313</v>
      </c>
      <c r="E956" s="418" t="s">
        <v>279</v>
      </c>
      <c r="F956" s="418" t="s">
        <v>239</v>
      </c>
      <c r="G956" s="418" t="s">
        <v>287</v>
      </c>
      <c r="H956" s="413" t="s">
        <v>248</v>
      </c>
      <c r="I956" s="413" t="s">
        <v>2353</v>
      </c>
      <c r="J956" s="416" t="s">
        <v>426</v>
      </c>
      <c r="K956" s="458" t="s">
        <v>441</v>
      </c>
      <c r="L956" s="476">
        <v>1578600</v>
      </c>
      <c r="M956" s="476"/>
    </row>
    <row r="957" spans="1:13" s="410" customFormat="1" ht="24" customHeight="1" outlineLevel="1" x14ac:dyDescent="0.25">
      <c r="A957" s="500"/>
      <c r="B957" s="512"/>
      <c r="C957" s="420" t="s">
        <v>2563</v>
      </c>
      <c r="D957" s="515"/>
      <c r="E957" s="425"/>
      <c r="F957" s="425"/>
      <c r="G957" s="425"/>
      <c r="H957" s="420"/>
      <c r="I957" s="420"/>
      <c r="J957" s="423"/>
      <c r="K957" s="462"/>
      <c r="L957" s="516">
        <f>SUBTOTAL(9,L866:L956)</f>
        <v>388135826</v>
      </c>
      <c r="M957" s="516">
        <f>SUBTOTAL(9,M955:M956)</f>
        <v>0</v>
      </c>
    </row>
    <row r="958" spans="1:13" s="410" customFormat="1" ht="24" customHeight="1" outlineLevel="2" x14ac:dyDescent="0.25">
      <c r="A958" s="500" t="s">
        <v>46</v>
      </c>
      <c r="B958" s="474">
        <v>69</v>
      </c>
      <c r="C958" s="413" t="s">
        <v>261</v>
      </c>
      <c r="D958" s="475">
        <v>890903937</v>
      </c>
      <c r="E958" s="418" t="s">
        <v>280</v>
      </c>
      <c r="F958" s="418" t="s">
        <v>108</v>
      </c>
      <c r="G958" s="418" t="s">
        <v>288</v>
      </c>
      <c r="H958" s="413" t="s">
        <v>248</v>
      </c>
      <c r="I958" s="413" t="s">
        <v>2353</v>
      </c>
      <c r="J958" s="416" t="s">
        <v>427</v>
      </c>
      <c r="K958" s="458">
        <v>134196</v>
      </c>
      <c r="L958" s="476">
        <v>549979</v>
      </c>
      <c r="M958" s="476"/>
    </row>
    <row r="959" spans="1:13" s="410" customFormat="1" ht="24" customHeight="1" outlineLevel="2" x14ac:dyDescent="0.25">
      <c r="A959" s="500" t="s">
        <v>46</v>
      </c>
      <c r="B959" s="474">
        <v>69</v>
      </c>
      <c r="C959" s="413" t="s">
        <v>261</v>
      </c>
      <c r="D959" s="475">
        <v>890903937</v>
      </c>
      <c r="E959" s="418" t="s">
        <v>280</v>
      </c>
      <c r="F959" s="418" t="s">
        <v>108</v>
      </c>
      <c r="G959" s="418" t="s">
        <v>288</v>
      </c>
      <c r="H959" s="413" t="s">
        <v>248</v>
      </c>
      <c r="I959" s="413" t="s">
        <v>2353</v>
      </c>
      <c r="J959" s="416" t="s">
        <v>428</v>
      </c>
      <c r="K959" s="458">
        <v>134196</v>
      </c>
      <c r="L959" s="476">
        <v>549979</v>
      </c>
      <c r="M959" s="476"/>
    </row>
    <row r="960" spans="1:13" s="410" customFormat="1" ht="24" customHeight="1" outlineLevel="2" x14ac:dyDescent="0.25">
      <c r="A960" s="500" t="s">
        <v>46</v>
      </c>
      <c r="B960" s="474">
        <v>69</v>
      </c>
      <c r="C960" s="413" t="s">
        <v>261</v>
      </c>
      <c r="D960" s="475">
        <v>890903937</v>
      </c>
      <c r="E960" s="418" t="s">
        <v>280</v>
      </c>
      <c r="F960" s="418" t="s">
        <v>108</v>
      </c>
      <c r="G960" s="418" t="s">
        <v>288</v>
      </c>
      <c r="H960" s="413" t="s">
        <v>248</v>
      </c>
      <c r="I960" s="413" t="s">
        <v>2353</v>
      </c>
      <c r="J960" s="416" t="s">
        <v>429</v>
      </c>
      <c r="K960" s="458">
        <v>134196</v>
      </c>
      <c r="L960" s="476">
        <v>549979</v>
      </c>
      <c r="M960" s="476"/>
    </row>
    <row r="961" spans="1:14" s="410" customFormat="1" ht="24" customHeight="1" outlineLevel="2" x14ac:dyDescent="0.25">
      <c r="A961" s="500" t="s">
        <v>46</v>
      </c>
      <c r="B961" s="474">
        <v>69</v>
      </c>
      <c r="C961" s="413" t="s">
        <v>261</v>
      </c>
      <c r="D961" s="475">
        <v>890903937</v>
      </c>
      <c r="E961" s="418" t="s">
        <v>280</v>
      </c>
      <c r="F961" s="418" t="s">
        <v>108</v>
      </c>
      <c r="G961" s="418" t="s">
        <v>288</v>
      </c>
      <c r="H961" s="413" t="s">
        <v>248</v>
      </c>
      <c r="I961" s="413" t="s">
        <v>2353</v>
      </c>
      <c r="J961" s="416" t="s">
        <v>430</v>
      </c>
      <c r="K961" s="458">
        <v>134196</v>
      </c>
      <c r="L961" s="476">
        <v>549979</v>
      </c>
      <c r="M961" s="476"/>
    </row>
    <row r="962" spans="1:14" s="410" customFormat="1" ht="24" customHeight="1" outlineLevel="2" x14ac:dyDescent="0.25">
      <c r="A962" s="500" t="s">
        <v>46</v>
      </c>
      <c r="B962" s="474">
        <v>69</v>
      </c>
      <c r="C962" s="413" t="s">
        <v>261</v>
      </c>
      <c r="D962" s="475">
        <v>890903937</v>
      </c>
      <c r="E962" s="418" t="s">
        <v>280</v>
      </c>
      <c r="F962" s="418" t="s">
        <v>108</v>
      </c>
      <c r="G962" s="418" t="s">
        <v>288</v>
      </c>
      <c r="H962" s="413" t="s">
        <v>248</v>
      </c>
      <c r="I962" s="413" t="s">
        <v>2353</v>
      </c>
      <c r="J962" s="416" t="s">
        <v>1700</v>
      </c>
      <c r="K962" s="458">
        <v>134196</v>
      </c>
      <c r="L962" s="476">
        <v>549979</v>
      </c>
      <c r="M962" s="476"/>
    </row>
    <row r="963" spans="1:14" s="410" customFormat="1" ht="24" customHeight="1" outlineLevel="2" x14ac:dyDescent="0.25">
      <c r="A963" s="500" t="s">
        <v>46</v>
      </c>
      <c r="B963" s="474">
        <v>69</v>
      </c>
      <c r="C963" s="413" t="s">
        <v>261</v>
      </c>
      <c r="D963" s="475">
        <v>890903937</v>
      </c>
      <c r="E963" s="418" t="s">
        <v>280</v>
      </c>
      <c r="F963" s="418" t="s">
        <v>108</v>
      </c>
      <c r="G963" s="418" t="s">
        <v>288</v>
      </c>
      <c r="H963" s="413" t="s">
        <v>248</v>
      </c>
      <c r="I963" s="413" t="s">
        <v>2353</v>
      </c>
      <c r="J963" s="416" t="s">
        <v>1868</v>
      </c>
      <c r="K963" s="458">
        <v>134196</v>
      </c>
      <c r="L963" s="476">
        <v>549979</v>
      </c>
      <c r="M963" s="476"/>
    </row>
    <row r="964" spans="1:14" s="410" customFormat="1" ht="24" customHeight="1" outlineLevel="2" x14ac:dyDescent="0.25">
      <c r="A964" s="500" t="s">
        <v>46</v>
      </c>
      <c r="B964" s="474">
        <v>69</v>
      </c>
      <c r="C964" s="413" t="s">
        <v>261</v>
      </c>
      <c r="D964" s="475">
        <v>890903937</v>
      </c>
      <c r="E964" s="418" t="s">
        <v>280</v>
      </c>
      <c r="F964" s="418" t="s">
        <v>108</v>
      </c>
      <c r="G964" s="418" t="s">
        <v>288</v>
      </c>
      <c r="H964" s="413" t="s">
        <v>248</v>
      </c>
      <c r="I964" s="413" t="s">
        <v>2353</v>
      </c>
      <c r="J964" s="416" t="s">
        <v>2452</v>
      </c>
      <c r="K964" s="458">
        <v>134196</v>
      </c>
      <c r="L964" s="476">
        <v>549979</v>
      </c>
      <c r="M964" s="476"/>
    </row>
    <row r="965" spans="1:14" s="410" customFormat="1" ht="24" customHeight="1" outlineLevel="2" x14ac:dyDescent="0.25">
      <c r="A965" s="500" t="s">
        <v>46</v>
      </c>
      <c r="B965" s="474">
        <v>69</v>
      </c>
      <c r="C965" s="413" t="s">
        <v>261</v>
      </c>
      <c r="D965" s="475">
        <v>890903937</v>
      </c>
      <c r="E965" s="418" t="s">
        <v>280</v>
      </c>
      <c r="F965" s="418" t="s">
        <v>108</v>
      </c>
      <c r="G965" s="418" t="s">
        <v>288</v>
      </c>
      <c r="H965" s="413" t="s">
        <v>248</v>
      </c>
      <c r="I965" s="413" t="s">
        <v>2353</v>
      </c>
      <c r="J965" s="416" t="s">
        <v>2453</v>
      </c>
      <c r="K965" s="458">
        <v>134196</v>
      </c>
      <c r="L965" s="476">
        <v>549979</v>
      </c>
      <c r="M965" s="476"/>
    </row>
    <row r="966" spans="1:14" s="410" customFormat="1" ht="24" customHeight="1" outlineLevel="1" x14ac:dyDescent="0.25">
      <c r="A966" s="500"/>
      <c r="B966" s="512"/>
      <c r="C966" s="420" t="s">
        <v>2561</v>
      </c>
      <c r="D966" s="515"/>
      <c r="E966" s="425"/>
      <c r="F966" s="425"/>
      <c r="G966" s="425"/>
      <c r="H966" s="420"/>
      <c r="I966" s="420"/>
      <c r="J966" s="423"/>
      <c r="K966" s="462"/>
      <c r="L966" s="516">
        <f>SUBTOTAL(9,L958:L965)</f>
        <v>4399832</v>
      </c>
      <c r="M966" s="516">
        <f>SUBTOTAL(9,M964:M965)</f>
        <v>0</v>
      </c>
    </row>
    <row r="967" spans="1:14" s="410" customFormat="1" ht="60.75" customHeight="1" outlineLevel="2" x14ac:dyDescent="0.25">
      <c r="A967" s="500" t="s">
        <v>46</v>
      </c>
      <c r="B967" s="474">
        <v>70</v>
      </c>
      <c r="C967" s="741" t="s">
        <v>249</v>
      </c>
      <c r="D967" s="558">
        <v>890102018</v>
      </c>
      <c r="E967" s="457" t="s">
        <v>250</v>
      </c>
      <c r="F967" s="525" t="s">
        <v>239</v>
      </c>
      <c r="G967" s="742" t="s">
        <v>1840</v>
      </c>
      <c r="H967" s="413" t="s">
        <v>248</v>
      </c>
      <c r="I967" s="413" t="s">
        <v>2403</v>
      </c>
      <c r="J967" s="416" t="s">
        <v>2578</v>
      </c>
      <c r="K967" s="417" t="s">
        <v>2576</v>
      </c>
      <c r="L967" s="696">
        <v>354000</v>
      </c>
      <c r="M967" s="476"/>
    </row>
    <row r="968" spans="1:14" s="410" customFormat="1" ht="24" customHeight="1" outlineLevel="1" x14ac:dyDescent="0.25">
      <c r="A968" s="500"/>
      <c r="B968" s="512"/>
      <c r="C968" s="420" t="s">
        <v>2577</v>
      </c>
      <c r="D968" s="515"/>
      <c r="E968" s="425"/>
      <c r="F968" s="425"/>
      <c r="G968" s="425"/>
      <c r="H968" s="420"/>
      <c r="I968" s="420"/>
      <c r="J968" s="423"/>
      <c r="K968" s="462"/>
      <c r="L968" s="516">
        <f>SUBTOTAL(9,L967:L967)</f>
        <v>354000</v>
      </c>
      <c r="M968" s="516">
        <f>SUBTOTAL(9,M967:M967)</f>
        <v>0</v>
      </c>
    </row>
    <row r="969" spans="1:14" s="410" customFormat="1" ht="24" customHeight="1" x14ac:dyDescent="0.25">
      <c r="A969" s="500"/>
      <c r="B969" s="563"/>
      <c r="C969" s="428" t="s">
        <v>1811</v>
      </c>
      <c r="D969" s="564"/>
      <c r="E969" s="565"/>
      <c r="F969" s="565"/>
      <c r="G969" s="565"/>
      <c r="H969" s="566"/>
      <c r="I969" s="566"/>
      <c r="J969" s="567"/>
      <c r="K969" s="568"/>
      <c r="L969" s="487">
        <f>SUBTOTAL(9,L446:L967)</f>
        <v>3051814027.2200036</v>
      </c>
      <c r="M969" s="487">
        <f>SUBTOTAL(9,M446:M967)</f>
        <v>0</v>
      </c>
    </row>
    <row r="970" spans="1:14" s="410" customFormat="1" ht="24" customHeight="1" x14ac:dyDescent="0.25">
      <c r="A970" s="569" t="s">
        <v>56</v>
      </c>
      <c r="B970" s="927"/>
      <c r="C970" s="928"/>
      <c r="D970" s="928"/>
      <c r="E970" s="928"/>
      <c r="F970" s="928"/>
      <c r="G970" s="928"/>
      <c r="H970" s="928"/>
      <c r="I970" s="928"/>
      <c r="J970" s="928"/>
      <c r="K970" s="929"/>
      <c r="L970" s="570">
        <f>+L969+L444+L99+L70+L78</f>
        <v>4165662351.3600035</v>
      </c>
      <c r="M970" s="570">
        <f>+M969+M444+M99+M70+M78</f>
        <v>0</v>
      </c>
      <c r="N970" s="571">
        <f>+L970-'819 DERECHOS DE VOTO'!E977</f>
        <v>354000.00000238419</v>
      </c>
    </row>
    <row r="971" spans="1:14" s="410" customFormat="1" ht="38.25" customHeight="1" x14ac:dyDescent="0.25">
      <c r="A971" s="572" t="s">
        <v>44</v>
      </c>
      <c r="B971" s="573" t="s">
        <v>6</v>
      </c>
      <c r="C971" s="574" t="s">
        <v>7</v>
      </c>
      <c r="D971" s="575" t="s">
        <v>0</v>
      </c>
      <c r="E971" s="576" t="s">
        <v>8</v>
      </c>
      <c r="F971" s="576" t="s">
        <v>9</v>
      </c>
      <c r="G971" s="576" t="s">
        <v>58</v>
      </c>
      <c r="H971" s="576" t="s">
        <v>1</v>
      </c>
      <c r="I971" s="577" t="s">
        <v>60</v>
      </c>
      <c r="J971" s="577" t="s">
        <v>95</v>
      </c>
      <c r="K971" s="578" t="s">
        <v>102</v>
      </c>
      <c r="L971" s="579" t="s">
        <v>3</v>
      </c>
      <c r="M971" s="579" t="s">
        <v>57</v>
      </c>
    </row>
    <row r="972" spans="1:14" s="410" customFormat="1" ht="13.8" x14ac:dyDescent="0.25">
      <c r="A972" s="500" t="s">
        <v>55</v>
      </c>
      <c r="B972" s="455"/>
      <c r="C972" s="413"/>
      <c r="D972" s="580"/>
      <c r="E972" s="413"/>
      <c r="F972" s="413"/>
      <c r="G972" s="413"/>
      <c r="H972" s="413"/>
      <c r="I972" s="413"/>
      <c r="J972" s="581"/>
      <c r="K972" s="582"/>
      <c r="L972" s="583"/>
      <c r="M972" s="418"/>
    </row>
    <row r="973" spans="1:14" s="410" customFormat="1" ht="24" customHeight="1" x14ac:dyDescent="0.25">
      <c r="A973" s="935" t="s">
        <v>59</v>
      </c>
      <c r="B973" s="928"/>
      <c r="C973" s="928"/>
      <c r="D973" s="928"/>
      <c r="E973" s="928"/>
      <c r="F973" s="928"/>
      <c r="G973" s="928"/>
      <c r="H973" s="928"/>
      <c r="I973" s="928"/>
      <c r="J973" s="929"/>
      <c r="K973" s="584"/>
      <c r="L973" s="570">
        <f>+SUM(L972:L972)</f>
        <v>0</v>
      </c>
      <c r="M973" s="585">
        <f>+SUM(M972:M972)</f>
        <v>0</v>
      </c>
    </row>
    <row r="974" spans="1:14" s="410" customFormat="1" ht="24" customHeight="1" thickBot="1" x14ac:dyDescent="0.3">
      <c r="A974" s="930" t="s">
        <v>56</v>
      </c>
      <c r="B974" s="931"/>
      <c r="C974" s="931"/>
      <c r="D974" s="931"/>
      <c r="E974" s="931"/>
      <c r="F974" s="931"/>
      <c r="G974" s="931"/>
      <c r="H974" s="931"/>
      <c r="I974" s="931"/>
      <c r="J974" s="932"/>
      <c r="K974" s="586"/>
      <c r="L974" s="587">
        <f>+L970+L973</f>
        <v>4165662351.3600035</v>
      </c>
      <c r="M974" s="588">
        <f>+M970+M973</f>
        <v>0</v>
      </c>
    </row>
    <row r="975" spans="1:14" s="595" customFormat="1" ht="24" customHeight="1" thickBot="1" x14ac:dyDescent="0.3">
      <c r="A975" s="589" t="s">
        <v>47</v>
      </c>
      <c r="B975" s="590"/>
      <c r="C975" s="591"/>
      <c r="D975" s="592"/>
      <c r="E975" s="593"/>
      <c r="F975" s="591"/>
      <c r="G975" s="591"/>
      <c r="H975" s="591"/>
      <c r="I975" s="591"/>
      <c r="J975" s="591"/>
      <c r="K975" s="591"/>
      <c r="L975" s="594"/>
      <c r="M975" s="594"/>
    </row>
    <row r="976" spans="1:14" s="400" customFormat="1" ht="14.4" thickBot="1" x14ac:dyDescent="0.3">
      <c r="A976" s="918">
        <v>1</v>
      </c>
      <c r="B976" s="919">
        <v>2</v>
      </c>
      <c r="C976" s="920">
        <v>3</v>
      </c>
      <c r="D976" s="921">
        <v>4</v>
      </c>
      <c r="E976" s="922">
        <v>5</v>
      </c>
      <c r="F976" s="595"/>
      <c r="G976" s="595"/>
      <c r="H976" s="595"/>
      <c r="I976" s="595"/>
      <c r="J976" s="595"/>
      <c r="K976" s="596"/>
      <c r="L976" s="597"/>
      <c r="M976" s="597"/>
    </row>
    <row r="977" spans="1:20" s="596" customFormat="1" ht="35.25" customHeight="1" thickBot="1" x14ac:dyDescent="0.3">
      <c r="A977" s="598" t="s">
        <v>107</v>
      </c>
      <c r="B977" s="599" t="s">
        <v>6</v>
      </c>
      <c r="C977" s="600" t="s">
        <v>7</v>
      </c>
      <c r="D977" s="601" t="s">
        <v>3</v>
      </c>
      <c r="E977" s="602" t="s">
        <v>57</v>
      </c>
      <c r="F977" s="400"/>
      <c r="G977" s="400"/>
      <c r="H977" s="603"/>
      <c r="I977" s="400"/>
      <c r="J977" s="400"/>
      <c r="K977" s="377"/>
      <c r="L977" s="917">
        <f>+L974-'819 DERECHOS DE VOTO'!M967</f>
        <v>354000.00000238419</v>
      </c>
      <c r="M977" s="604"/>
    </row>
    <row r="978" spans="1:20" s="596" customFormat="1" ht="24" customHeight="1" x14ac:dyDescent="0.25">
      <c r="A978" s="605" t="s">
        <v>48</v>
      </c>
      <c r="B978" s="606">
        <v>10</v>
      </c>
      <c r="C978" s="490" t="s">
        <v>62</v>
      </c>
      <c r="D978" s="607">
        <f>+L70+L78+0</f>
        <v>59405485</v>
      </c>
      <c r="E978" s="608">
        <v>0</v>
      </c>
      <c r="F978" s="609"/>
      <c r="G978" s="609"/>
      <c r="L978" s="610"/>
      <c r="M978" s="610"/>
    </row>
    <row r="979" spans="1:20" s="596" customFormat="1" ht="24" customHeight="1" x14ac:dyDescent="0.25">
      <c r="A979" s="611" t="s">
        <v>49</v>
      </c>
      <c r="B979" s="612">
        <v>1</v>
      </c>
      <c r="C979" s="613" t="s">
        <v>63</v>
      </c>
      <c r="D979" s="614">
        <f>+L99</f>
        <v>306035692</v>
      </c>
      <c r="E979" s="615">
        <v>0</v>
      </c>
      <c r="L979" s="610"/>
      <c r="M979" s="610"/>
    </row>
    <row r="980" spans="1:20" s="596" customFormat="1" ht="24" customHeight="1" x14ac:dyDescent="0.25">
      <c r="A980" s="611" t="s">
        <v>50</v>
      </c>
      <c r="B980" s="612">
        <v>0</v>
      </c>
      <c r="C980" s="613" t="s">
        <v>64</v>
      </c>
      <c r="D980" s="614">
        <v>0</v>
      </c>
      <c r="E980" s="615">
        <f>+M102</f>
        <v>0</v>
      </c>
      <c r="L980" s="610"/>
      <c r="M980" s="610"/>
    </row>
    <row r="981" spans="1:20" s="596" customFormat="1" ht="27.75" customHeight="1" x14ac:dyDescent="0.25">
      <c r="A981" s="611" t="s">
        <v>51</v>
      </c>
      <c r="B981" s="612">
        <v>21</v>
      </c>
      <c r="C981" s="613" t="s">
        <v>65</v>
      </c>
      <c r="D981" s="614">
        <f>+L444</f>
        <v>748407147.13999999</v>
      </c>
      <c r="E981" s="615">
        <v>0</v>
      </c>
      <c r="F981" s="610"/>
      <c r="L981" s="610"/>
      <c r="M981" s="610"/>
    </row>
    <row r="982" spans="1:20" s="410" customFormat="1" ht="22.5" customHeight="1" x14ac:dyDescent="0.25">
      <c r="A982" s="611" t="s">
        <v>46</v>
      </c>
      <c r="B982" s="612">
        <v>69</v>
      </c>
      <c r="C982" s="613" t="s">
        <v>66</v>
      </c>
      <c r="D982" s="614">
        <f>+L969</f>
        <v>3051814027.2200036</v>
      </c>
      <c r="E982" s="615">
        <v>0</v>
      </c>
      <c r="F982" s="616"/>
      <c r="G982" s="596"/>
      <c r="H982" s="596"/>
      <c r="I982" s="596"/>
      <c r="J982" s="596"/>
      <c r="K982" s="596"/>
      <c r="L982" s="610"/>
      <c r="M982" s="610"/>
    </row>
    <row r="983" spans="1:20" s="596" customFormat="1" ht="36.75" customHeight="1" x14ac:dyDescent="0.25">
      <c r="A983" s="617"/>
      <c r="B983" s="618">
        <v>99</v>
      </c>
      <c r="C983" s="584" t="s">
        <v>56</v>
      </c>
      <c r="D983" s="619">
        <f>SUM(D978:D982)</f>
        <v>4165662351.3600035</v>
      </c>
      <c r="E983" s="620">
        <f>SUM(E978:E982)</f>
        <v>0</v>
      </c>
      <c r="F983" s="621"/>
      <c r="G983" s="622"/>
      <c r="H983" s="410"/>
      <c r="I983" s="410"/>
      <c r="J983" s="410"/>
      <c r="K983" s="410"/>
      <c r="L983" s="623"/>
      <c r="M983" s="623"/>
    </row>
    <row r="984" spans="1:20" ht="24" customHeight="1" x14ac:dyDescent="0.25">
      <c r="A984" s="624"/>
      <c r="B984" s="612"/>
      <c r="C984" s="613" t="s">
        <v>86</v>
      </c>
      <c r="D984" s="614">
        <f>+L973</f>
        <v>0</v>
      </c>
      <c r="E984" s="615">
        <f>+M973</f>
        <v>0</v>
      </c>
      <c r="F984" s="596"/>
      <c r="G984" s="596"/>
      <c r="H984" s="596"/>
      <c r="I984" s="596"/>
      <c r="J984" s="596"/>
      <c r="K984" s="596"/>
      <c r="L984" s="610"/>
      <c r="M984" s="610"/>
    </row>
    <row r="986" spans="1:20" s="625" customFormat="1" ht="13.8" x14ac:dyDescent="0.3">
      <c r="D986" s="626"/>
      <c r="H986" s="627"/>
      <c r="J986" s="628"/>
      <c r="L986" s="628"/>
      <c r="M986" s="628"/>
      <c r="R986" s="628"/>
    </row>
    <row r="987" spans="1:20" s="625" customFormat="1" ht="13.8" x14ac:dyDescent="0.3">
      <c r="D987" s="626"/>
      <c r="F987" s="630"/>
      <c r="H987" s="627"/>
      <c r="J987" s="628"/>
      <c r="L987" s="628"/>
      <c r="M987" s="628"/>
      <c r="R987" s="628"/>
    </row>
    <row r="988" spans="1:20" s="637" customFormat="1" ht="13.8" hidden="1" x14ac:dyDescent="0.3">
      <c r="B988" s="631"/>
      <c r="C988" s="632"/>
      <c r="D988" s="633"/>
      <c r="E988" s="634"/>
      <c r="F988" s="635"/>
      <c r="G988" s="636"/>
      <c r="L988" s="638"/>
      <c r="M988" s="638"/>
      <c r="N988" s="638"/>
      <c r="T988" s="639"/>
    </row>
    <row r="989" spans="1:20" s="637" customFormat="1" ht="13.8" hidden="1" x14ac:dyDescent="0.3">
      <c r="B989" s="640" t="s">
        <v>2397</v>
      </c>
      <c r="C989" s="636"/>
      <c r="D989" s="636" t="s">
        <v>2398</v>
      </c>
      <c r="E989" s="634"/>
      <c r="F989" s="634" t="s">
        <v>2399</v>
      </c>
      <c r="G989" s="634"/>
      <c r="L989" s="638"/>
      <c r="M989" s="638"/>
      <c r="N989" s="638"/>
      <c r="T989" s="639"/>
    </row>
    <row r="990" spans="1:20" s="637" customFormat="1" ht="13.8" hidden="1" x14ac:dyDescent="0.3">
      <c r="B990" s="641" t="s">
        <v>78</v>
      </c>
      <c r="C990" s="642"/>
      <c r="D990" s="642" t="s">
        <v>84</v>
      </c>
      <c r="E990" s="643"/>
      <c r="F990" s="643" t="s">
        <v>103</v>
      </c>
      <c r="G990" s="643"/>
      <c r="L990" s="638"/>
      <c r="M990" s="638"/>
      <c r="N990" s="638"/>
      <c r="T990" s="639"/>
    </row>
    <row r="991" spans="1:20" s="637" customFormat="1" ht="13.8" hidden="1" x14ac:dyDescent="0.3">
      <c r="B991" s="644" t="s">
        <v>2400</v>
      </c>
      <c r="C991" s="632"/>
      <c r="D991" s="636" t="s">
        <v>2401</v>
      </c>
      <c r="E991" s="634"/>
      <c r="F991" s="634" t="s">
        <v>2402</v>
      </c>
      <c r="G991" s="634"/>
      <c r="L991" s="638"/>
      <c r="M991" s="638"/>
      <c r="N991" s="638"/>
      <c r="T991" s="639"/>
    </row>
    <row r="992" spans="1:20" ht="24" hidden="1" customHeight="1" x14ac:dyDescent="0.25"/>
    <row r="995" spans="3:10" ht="24" customHeight="1" x14ac:dyDescent="0.25">
      <c r="C995"/>
    </row>
    <row r="996" spans="3:10" ht="24" customHeight="1" x14ac:dyDescent="0.25">
      <c r="C996" s="646" t="s">
        <v>2609</v>
      </c>
      <c r="F996" s="648" t="s">
        <v>2610</v>
      </c>
      <c r="J996" s="648" t="s">
        <v>2611</v>
      </c>
    </row>
    <row r="997" spans="3:10" ht="27.6" x14ac:dyDescent="0.25">
      <c r="C997" s="661" t="s">
        <v>2601</v>
      </c>
      <c r="D997" s="925"/>
      <c r="E997" s="926"/>
      <c r="F997" s="926" t="s">
        <v>2602</v>
      </c>
      <c r="G997" s="926"/>
      <c r="H997" s="926"/>
      <c r="I997" s="926"/>
      <c r="J997" s="926" t="s">
        <v>2605</v>
      </c>
    </row>
    <row r="998" spans="3:10" ht="13.8" x14ac:dyDescent="0.25">
      <c r="C998" s="646" t="s">
        <v>2608</v>
      </c>
      <c r="F998" s="648" t="s">
        <v>2603</v>
      </c>
      <c r="J998" s="648" t="s">
        <v>2606</v>
      </c>
    </row>
    <row r="999" spans="3:10" ht="13.8" x14ac:dyDescent="0.25">
      <c r="C999" s="646" t="s">
        <v>2600</v>
      </c>
      <c r="F999" s="648" t="s">
        <v>2604</v>
      </c>
      <c r="J999" s="648" t="s">
        <v>2607</v>
      </c>
    </row>
    <row r="1000" spans="3:10" ht="24" customHeight="1" x14ac:dyDescent="0.25">
      <c r="F1000" s="648" t="s">
        <v>2401</v>
      </c>
      <c r="J1000" s="648" t="s">
        <v>2402</v>
      </c>
    </row>
  </sheetData>
  <mergeCells count="4">
    <mergeCell ref="B970:K970"/>
    <mergeCell ref="A974:J974"/>
    <mergeCell ref="A102:J102"/>
    <mergeCell ref="A973:J973"/>
  </mergeCells>
  <conditionalFormatting sqref="B991">
    <cfRule type="duplicateValues" dxfId="2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171" scale="40" fitToHeight="0" orientation="landscape" r:id="rId1"/>
  <headerFooter alignWithMargins="0">
    <oddFooter>&amp;RPágina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EA7F-3FAB-4A71-9741-E998555C4D47}">
  <sheetPr>
    <tabColor rgb="FF00B050"/>
  </sheetPr>
  <dimension ref="A1:X1005"/>
  <sheetViews>
    <sheetView showGridLines="0" tabSelected="1" topLeftCell="B1" zoomScale="85" zoomScaleNormal="85" zoomScaleSheetLayoutView="100" workbookViewId="0">
      <selection activeCell="K989" sqref="K989"/>
    </sheetView>
  </sheetViews>
  <sheetFormatPr baseColWidth="10" defaultColWidth="11.44140625" defaultRowHeight="13.8" outlineLevelRow="2" x14ac:dyDescent="0.25"/>
  <cols>
    <col min="1" max="1" width="8" style="377" hidden="1" customWidth="1"/>
    <col min="2" max="2" width="17.6640625" style="603" customWidth="1"/>
    <col min="3" max="3" width="10.5546875" style="915" customWidth="1"/>
    <col min="4" max="4" width="53.109375" style="916" customWidth="1"/>
    <col min="5" max="5" width="19.44140625" style="645" customWidth="1"/>
    <col min="6" max="6" width="23.109375" style="648" customWidth="1"/>
    <col min="7" max="7" width="14.33203125" style="648" customWidth="1"/>
    <col min="8" max="8" width="15.33203125" style="648" customWidth="1"/>
    <col min="9" max="9" width="13.109375" style="648" customWidth="1"/>
    <col min="10" max="10" width="23.33203125" style="648" customWidth="1"/>
    <col min="11" max="11" width="36" style="648" bestFit="1" customWidth="1"/>
    <col min="12" max="12" width="22.44140625" style="647" customWidth="1"/>
    <col min="13" max="13" width="17.109375" style="648" customWidth="1"/>
    <col min="14" max="14" width="17.33203125" style="648" bestFit="1" customWidth="1"/>
    <col min="15" max="15" width="21.109375" style="910" customWidth="1"/>
    <col min="16" max="17" width="17.33203125" style="648" bestFit="1" customWidth="1"/>
    <col min="18" max="18" width="17.33203125" style="647" bestFit="1" customWidth="1"/>
    <col min="19" max="19" width="13.88671875" style="911" customWidth="1"/>
    <col min="20" max="20" width="12.33203125" style="771" customWidth="1"/>
    <col min="21" max="21" width="17.33203125" style="668" customWidth="1"/>
    <col min="22" max="22" width="18.88671875" style="658" customWidth="1"/>
    <col min="23" max="24" width="17.109375" style="659" customWidth="1"/>
    <col min="25" max="30" width="11.44140625" style="377" customWidth="1"/>
    <col min="31" max="16384" width="11.44140625" style="377"/>
  </cols>
  <sheetData>
    <row r="1" spans="1:24" x14ac:dyDescent="0.25">
      <c r="B1" s="649" t="s">
        <v>30</v>
      </c>
      <c r="C1" s="383"/>
      <c r="D1" s="650"/>
      <c r="E1" s="651"/>
      <c r="F1" s="652"/>
      <c r="G1" s="652"/>
      <c r="H1" s="652"/>
      <c r="I1" s="652"/>
      <c r="J1" s="652"/>
      <c r="K1" s="650"/>
      <c r="L1" s="653"/>
      <c r="M1" s="651"/>
      <c r="N1" s="651"/>
      <c r="O1" s="654"/>
      <c r="P1" s="651"/>
      <c r="Q1" s="651"/>
      <c r="R1" s="651"/>
      <c r="S1" s="655"/>
      <c r="T1" s="656"/>
      <c r="U1" s="657"/>
    </row>
    <row r="2" spans="1:24" x14ac:dyDescent="0.3">
      <c r="B2" s="643" t="s">
        <v>220</v>
      </c>
      <c r="C2" s="383"/>
      <c r="D2" s="650"/>
      <c r="E2" s="651"/>
      <c r="F2" s="652"/>
      <c r="G2" s="652"/>
      <c r="H2" s="652"/>
      <c r="I2" s="652"/>
      <c r="J2" s="652"/>
      <c r="K2" s="650"/>
      <c r="L2" s="653"/>
      <c r="M2" s="651"/>
      <c r="N2" s="651"/>
      <c r="O2" s="654"/>
      <c r="P2" s="651"/>
      <c r="Q2" s="651"/>
      <c r="R2" s="651"/>
      <c r="S2" s="655"/>
      <c r="T2" s="382"/>
      <c r="U2" s="382"/>
      <c r="V2" s="382"/>
      <c r="W2" s="382"/>
      <c r="X2" s="382"/>
    </row>
    <row r="3" spans="1:24" x14ac:dyDescent="0.25">
      <c r="B3" s="660" t="s">
        <v>221</v>
      </c>
      <c r="C3" s="383"/>
      <c r="D3" s="650"/>
      <c r="E3" s="651"/>
      <c r="F3" s="652"/>
      <c r="G3" s="652"/>
      <c r="H3" s="652"/>
      <c r="I3" s="652"/>
      <c r="J3" s="652"/>
      <c r="K3" s="650"/>
      <c r="L3" s="653"/>
      <c r="M3" s="651"/>
      <c r="N3" s="651"/>
      <c r="O3" s="654"/>
      <c r="P3" s="651"/>
      <c r="Q3" s="651"/>
      <c r="R3" s="651"/>
      <c r="S3" s="655"/>
      <c r="T3" s="382"/>
      <c r="U3" s="382"/>
      <c r="V3" s="382"/>
      <c r="W3" s="382"/>
      <c r="X3" s="382"/>
    </row>
    <row r="4" spans="1:24" x14ac:dyDescent="0.25">
      <c r="B4" s="661" t="s">
        <v>2547</v>
      </c>
      <c r="C4" s="383"/>
      <c r="D4" s="650"/>
      <c r="E4" s="651"/>
      <c r="F4" s="652"/>
      <c r="G4" s="652"/>
      <c r="H4" s="652"/>
      <c r="I4" s="652"/>
      <c r="J4" s="652"/>
      <c r="K4" s="650"/>
      <c r="L4" s="653"/>
      <c r="M4" s="651"/>
      <c r="N4" s="651"/>
      <c r="O4" s="654"/>
      <c r="P4" s="651"/>
      <c r="Q4" s="651"/>
      <c r="R4" s="651"/>
      <c r="S4" s="655"/>
      <c r="T4" s="382"/>
      <c r="U4" s="382"/>
      <c r="V4" s="382"/>
      <c r="W4" s="382"/>
      <c r="X4" s="382"/>
    </row>
    <row r="5" spans="1:24" ht="20.25" customHeight="1" x14ac:dyDescent="0.25">
      <c r="B5" s="661"/>
      <c r="C5" s="383"/>
      <c r="D5" s="650"/>
      <c r="E5" s="651"/>
      <c r="F5" s="652"/>
      <c r="G5" s="652"/>
      <c r="H5" s="652"/>
      <c r="I5" s="652"/>
      <c r="J5" s="652"/>
      <c r="K5" s="650"/>
      <c r="L5" s="653"/>
      <c r="M5" s="651"/>
      <c r="N5" s="651"/>
      <c r="O5" s="654"/>
      <c r="P5" s="651"/>
      <c r="Q5" s="651"/>
      <c r="R5" s="651"/>
      <c r="S5" s="655"/>
      <c r="T5" s="382"/>
      <c r="U5" s="382"/>
      <c r="V5" s="382"/>
      <c r="W5" s="382"/>
      <c r="X5" s="382"/>
    </row>
    <row r="6" spans="1:24" ht="14.4" thickBot="1" x14ac:dyDescent="0.3">
      <c r="B6" s="662">
        <v>1</v>
      </c>
      <c r="C6" s="663">
        <v>2</v>
      </c>
      <c r="D6" s="664">
        <v>3</v>
      </c>
      <c r="E6" s="665">
        <v>4</v>
      </c>
      <c r="F6" s="662">
        <v>5</v>
      </c>
      <c r="G6" s="662">
        <v>6</v>
      </c>
      <c r="H6" s="662">
        <v>7</v>
      </c>
      <c r="I6" s="662">
        <v>8</v>
      </c>
      <c r="J6" s="662">
        <v>9</v>
      </c>
      <c r="K6" s="664">
        <v>10</v>
      </c>
      <c r="L6" s="662">
        <v>11</v>
      </c>
      <c r="M6" s="662">
        <v>12</v>
      </c>
      <c r="N6" s="662">
        <v>13</v>
      </c>
      <c r="O6" s="662">
        <v>14</v>
      </c>
      <c r="P6" s="662">
        <v>15</v>
      </c>
      <c r="Q6" s="662">
        <v>16</v>
      </c>
      <c r="R6" s="662">
        <v>17</v>
      </c>
      <c r="S6" s="662">
        <v>18</v>
      </c>
      <c r="T6" s="666"/>
      <c r="U6" s="667"/>
      <c r="W6" s="668"/>
    </row>
    <row r="7" spans="1:24" s="603" customFormat="1" ht="42" thickBot="1" x14ac:dyDescent="0.3">
      <c r="A7" s="669" t="s">
        <v>77</v>
      </c>
      <c r="B7" s="670" t="s">
        <v>104</v>
      </c>
      <c r="C7" s="435" t="s">
        <v>6</v>
      </c>
      <c r="D7" s="671" t="s">
        <v>7</v>
      </c>
      <c r="E7" s="395" t="s">
        <v>0</v>
      </c>
      <c r="F7" s="395" t="s">
        <v>8</v>
      </c>
      <c r="G7" s="395" t="s">
        <v>9</v>
      </c>
      <c r="H7" s="395" t="s">
        <v>58</v>
      </c>
      <c r="I7" s="395" t="s">
        <v>1</v>
      </c>
      <c r="J7" s="395" t="s">
        <v>2</v>
      </c>
      <c r="K7" s="395" t="s">
        <v>95</v>
      </c>
      <c r="L7" s="398" t="s">
        <v>96</v>
      </c>
      <c r="M7" s="398" t="s">
        <v>3</v>
      </c>
      <c r="N7" s="398" t="s">
        <v>4</v>
      </c>
      <c r="O7" s="672" t="s">
        <v>20</v>
      </c>
      <c r="P7" s="398" t="s">
        <v>19</v>
      </c>
      <c r="Q7" s="398" t="s">
        <v>25</v>
      </c>
      <c r="R7" s="398" t="s">
        <v>5</v>
      </c>
      <c r="S7" s="673" t="s">
        <v>10</v>
      </c>
      <c r="T7" s="674"/>
      <c r="U7" s="675">
        <v>45364</v>
      </c>
      <c r="V7" s="676" t="s">
        <v>23</v>
      </c>
      <c r="W7" s="677" t="s">
        <v>21</v>
      </c>
      <c r="X7" s="677" t="s">
        <v>22</v>
      </c>
    </row>
    <row r="8" spans="1:24" s="410" customFormat="1" outlineLevel="2" x14ac:dyDescent="0.25">
      <c r="A8" s="410" t="s">
        <v>76</v>
      </c>
      <c r="B8" s="678" t="s">
        <v>26</v>
      </c>
      <c r="C8" s="679">
        <v>1</v>
      </c>
      <c r="D8" s="680" t="s">
        <v>222</v>
      </c>
      <c r="E8" s="681">
        <v>55225365</v>
      </c>
      <c r="F8" s="682" t="s">
        <v>238</v>
      </c>
      <c r="G8" s="683" t="s">
        <v>239</v>
      </c>
      <c r="H8" s="683" t="s">
        <v>230</v>
      </c>
      <c r="I8" s="403" t="s">
        <v>248</v>
      </c>
      <c r="J8" s="403" t="s">
        <v>2403</v>
      </c>
      <c r="K8" s="406" t="s">
        <v>1822</v>
      </c>
      <c r="L8" s="407">
        <v>13</v>
      </c>
      <c r="M8" s="684">
        <v>3761439</v>
      </c>
      <c r="N8" s="408">
        <f t="shared" ref="N8:N69" si="0">IF(U8&gt;1,M8,0)</f>
        <v>3761439</v>
      </c>
      <c r="O8" s="685">
        <v>45336</v>
      </c>
      <c r="P8" s="408">
        <f t="shared" ref="P8:P69" si="1">IFERROR(ROUND((N8*(W8/X8)),0),0)</f>
        <v>3787945</v>
      </c>
      <c r="Q8" s="408">
        <f t="shared" ref="Q8:Q69" si="2">+P8-N8+M8</f>
        <v>3787945</v>
      </c>
      <c r="R8" s="686">
        <f t="shared" ref="R8:R69" si="3">+Q8</f>
        <v>3787945</v>
      </c>
      <c r="S8" s="687">
        <f t="shared" ref="S8:S14" si="4">+R8/$R$967</f>
        <v>7.158724660984825E-4</v>
      </c>
      <c r="T8" s="688"/>
      <c r="U8" s="689">
        <f t="shared" ref="U8:U30" si="5">+$U$7-O8</f>
        <v>28</v>
      </c>
      <c r="V8" s="690">
        <f>+$U$7</f>
        <v>45364</v>
      </c>
      <c r="W8" s="691">
        <f>VLOOKUP(V8,IPC!$B$9:$D$855,3,2)</f>
        <v>141.47999999999999</v>
      </c>
      <c r="X8" s="691">
        <f>VLOOKUP(O8,IPC!$B$9:$D$855,3,1)</f>
        <v>140.49</v>
      </c>
    </row>
    <row r="9" spans="1:24" s="410" customFormat="1" outlineLevel="2" x14ac:dyDescent="0.25">
      <c r="A9" s="410" t="s">
        <v>76</v>
      </c>
      <c r="B9" s="411" t="s">
        <v>26</v>
      </c>
      <c r="C9" s="412">
        <v>1</v>
      </c>
      <c r="D9" s="692" t="s">
        <v>222</v>
      </c>
      <c r="E9" s="693">
        <v>55225365</v>
      </c>
      <c r="F9" s="694" t="s">
        <v>238</v>
      </c>
      <c r="G9" s="695" t="s">
        <v>239</v>
      </c>
      <c r="H9" s="695" t="s">
        <v>230</v>
      </c>
      <c r="I9" s="413" t="s">
        <v>248</v>
      </c>
      <c r="J9" s="413" t="s">
        <v>2403</v>
      </c>
      <c r="K9" s="416" t="s">
        <v>2404</v>
      </c>
      <c r="L9" s="417">
        <v>8245</v>
      </c>
      <c r="M9" s="696">
        <v>1395333</v>
      </c>
      <c r="N9" s="418">
        <f t="shared" si="0"/>
        <v>0</v>
      </c>
      <c r="O9" s="697">
        <v>45364</v>
      </c>
      <c r="P9" s="418">
        <f t="shared" si="1"/>
        <v>0</v>
      </c>
      <c r="Q9" s="418">
        <f t="shared" si="2"/>
        <v>1395333</v>
      </c>
      <c r="R9" s="698">
        <f t="shared" si="3"/>
        <v>1395333</v>
      </c>
      <c r="S9" s="699">
        <f t="shared" si="4"/>
        <v>2.6369983612185339E-4</v>
      </c>
      <c r="T9" s="688"/>
      <c r="U9" s="689">
        <f t="shared" si="5"/>
        <v>0</v>
      </c>
      <c r="V9" s="690">
        <f t="shared" ref="V9:V69" si="6">+$U$7</f>
        <v>45364</v>
      </c>
      <c r="W9" s="691">
        <f>VLOOKUP(V9,IPC!$B$9:$D$855,3,2)</f>
        <v>141.47999999999999</v>
      </c>
      <c r="X9" s="691">
        <f>VLOOKUP(O9,IPC!$B$9:$D$855,3,1)</f>
        <v>141.47999999999999</v>
      </c>
    </row>
    <row r="10" spans="1:24" s="410" customFormat="1" outlineLevel="2" x14ac:dyDescent="0.25">
      <c r="A10" s="410" t="s">
        <v>76</v>
      </c>
      <c r="B10" s="411" t="s">
        <v>26</v>
      </c>
      <c r="C10" s="412">
        <v>1</v>
      </c>
      <c r="D10" s="692" t="s">
        <v>222</v>
      </c>
      <c r="E10" s="693">
        <v>55225365</v>
      </c>
      <c r="F10" s="694" t="s">
        <v>238</v>
      </c>
      <c r="G10" s="695" t="s">
        <v>239</v>
      </c>
      <c r="H10" s="695" t="s">
        <v>230</v>
      </c>
      <c r="I10" s="413" t="s">
        <v>248</v>
      </c>
      <c r="J10" s="413" t="s">
        <v>2403</v>
      </c>
      <c r="K10" s="416" t="s">
        <v>2405</v>
      </c>
      <c r="L10" s="417" t="s">
        <v>2418</v>
      </c>
      <c r="M10" s="696">
        <v>631691</v>
      </c>
      <c r="N10" s="418">
        <f t="shared" si="0"/>
        <v>0</v>
      </c>
      <c r="O10" s="697">
        <v>45364</v>
      </c>
      <c r="P10" s="418">
        <f t="shared" si="1"/>
        <v>0</v>
      </c>
      <c r="Q10" s="418">
        <f t="shared" si="2"/>
        <v>631691</v>
      </c>
      <c r="R10" s="698">
        <f t="shared" si="3"/>
        <v>631691</v>
      </c>
      <c r="S10" s="699">
        <f t="shared" si="4"/>
        <v>1.1938140442435582E-4</v>
      </c>
      <c r="T10" s="688"/>
      <c r="U10" s="689">
        <f t="shared" si="5"/>
        <v>0</v>
      </c>
      <c r="V10" s="690">
        <f t="shared" si="6"/>
        <v>45364</v>
      </c>
      <c r="W10" s="691">
        <f>VLOOKUP(V10,IPC!$B$9:$D$855,3,2)</f>
        <v>141.47999999999999</v>
      </c>
      <c r="X10" s="691">
        <f>VLOOKUP(O10,IPC!$B$9:$D$855,3,1)</f>
        <v>141.47999999999999</v>
      </c>
    </row>
    <row r="11" spans="1:24" s="410" customFormat="1" ht="27.6" outlineLevel="2" x14ac:dyDescent="0.25">
      <c r="A11" s="410" t="s">
        <v>76</v>
      </c>
      <c r="B11" s="411" t="s">
        <v>26</v>
      </c>
      <c r="C11" s="412">
        <v>1</v>
      </c>
      <c r="D11" s="692" t="s">
        <v>222</v>
      </c>
      <c r="E11" s="693">
        <v>55225365</v>
      </c>
      <c r="F11" s="694" t="s">
        <v>238</v>
      </c>
      <c r="G11" s="695" t="s">
        <v>239</v>
      </c>
      <c r="H11" s="695" t="s">
        <v>230</v>
      </c>
      <c r="I11" s="413" t="s">
        <v>248</v>
      </c>
      <c r="J11" s="413" t="s">
        <v>2403</v>
      </c>
      <c r="K11" s="416" t="s">
        <v>2406</v>
      </c>
      <c r="L11" s="417" t="s">
        <v>2418</v>
      </c>
      <c r="M11" s="696">
        <v>75834</v>
      </c>
      <c r="N11" s="418">
        <f t="shared" si="0"/>
        <v>0</v>
      </c>
      <c r="O11" s="697">
        <v>45364</v>
      </c>
      <c r="P11" s="418">
        <f t="shared" si="1"/>
        <v>0</v>
      </c>
      <c r="Q11" s="418">
        <f t="shared" si="2"/>
        <v>75834</v>
      </c>
      <c r="R11" s="698">
        <f t="shared" si="3"/>
        <v>75834</v>
      </c>
      <c r="S11" s="699">
        <f t="shared" si="4"/>
        <v>1.4331642247739163E-5</v>
      </c>
      <c r="T11" s="688"/>
      <c r="U11" s="689">
        <f t="shared" si="5"/>
        <v>0</v>
      </c>
      <c r="V11" s="690">
        <f t="shared" si="6"/>
        <v>45364</v>
      </c>
      <c r="W11" s="691">
        <f>VLOOKUP(V11,IPC!$B$9:$D$855,3,2)</f>
        <v>141.47999999999999</v>
      </c>
      <c r="X11" s="691">
        <f>VLOOKUP(O11,IPC!$B$9:$D$855,3,1)</f>
        <v>141.47999999999999</v>
      </c>
    </row>
    <row r="12" spans="1:24" s="410" customFormat="1" outlineLevel="2" x14ac:dyDescent="0.25">
      <c r="A12" s="410" t="s">
        <v>76</v>
      </c>
      <c r="B12" s="411" t="s">
        <v>26</v>
      </c>
      <c r="C12" s="412">
        <v>1</v>
      </c>
      <c r="D12" s="692" t="s">
        <v>222</v>
      </c>
      <c r="E12" s="693">
        <v>55225365</v>
      </c>
      <c r="F12" s="694" t="s">
        <v>238</v>
      </c>
      <c r="G12" s="695" t="s">
        <v>239</v>
      </c>
      <c r="H12" s="695" t="s">
        <v>230</v>
      </c>
      <c r="I12" s="413" t="s">
        <v>248</v>
      </c>
      <c r="J12" s="413" t="s">
        <v>2403</v>
      </c>
      <c r="K12" s="416" t="s">
        <v>2407</v>
      </c>
      <c r="L12" s="417" t="s">
        <v>2418</v>
      </c>
      <c r="M12" s="696">
        <v>631691</v>
      </c>
      <c r="N12" s="418">
        <f t="shared" si="0"/>
        <v>0</v>
      </c>
      <c r="O12" s="697">
        <v>45364</v>
      </c>
      <c r="P12" s="418">
        <f t="shared" si="1"/>
        <v>0</v>
      </c>
      <c r="Q12" s="418">
        <f t="shared" si="2"/>
        <v>631691</v>
      </c>
      <c r="R12" s="698">
        <f t="shared" si="3"/>
        <v>631691</v>
      </c>
      <c r="S12" s="699">
        <f t="shared" si="4"/>
        <v>1.1938140442435582E-4</v>
      </c>
      <c r="T12" s="688"/>
      <c r="U12" s="689">
        <f t="shared" si="5"/>
        <v>0</v>
      </c>
      <c r="V12" s="690">
        <f t="shared" si="6"/>
        <v>45364</v>
      </c>
      <c r="W12" s="691">
        <f>VLOOKUP(V12,IPC!$B$9:$D$855,3,2)</f>
        <v>141.47999999999999</v>
      </c>
      <c r="X12" s="691">
        <f>VLOOKUP(O12,IPC!$B$9:$D$855,3,1)</f>
        <v>141.47999999999999</v>
      </c>
    </row>
    <row r="13" spans="1:24" s="410" customFormat="1" ht="27.6" outlineLevel="2" x14ac:dyDescent="0.25">
      <c r="A13" s="410" t="s">
        <v>76</v>
      </c>
      <c r="B13" s="411" t="s">
        <v>26</v>
      </c>
      <c r="C13" s="412">
        <v>1</v>
      </c>
      <c r="D13" s="692" t="s">
        <v>222</v>
      </c>
      <c r="E13" s="693">
        <v>55225365</v>
      </c>
      <c r="F13" s="694" t="s">
        <v>238</v>
      </c>
      <c r="G13" s="695" t="s">
        <v>239</v>
      </c>
      <c r="H13" s="695" t="s">
        <v>230</v>
      </c>
      <c r="I13" s="413" t="s">
        <v>248</v>
      </c>
      <c r="J13" s="413" t="s">
        <v>2403</v>
      </c>
      <c r="K13" s="416" t="s">
        <v>2408</v>
      </c>
      <c r="L13" s="417">
        <v>20241231</v>
      </c>
      <c r="M13" s="696">
        <v>942936</v>
      </c>
      <c r="N13" s="418">
        <f t="shared" si="0"/>
        <v>942936</v>
      </c>
      <c r="O13" s="697">
        <v>45291</v>
      </c>
      <c r="P13" s="418">
        <f t="shared" si="1"/>
        <v>968680</v>
      </c>
      <c r="Q13" s="418">
        <f t="shared" si="2"/>
        <v>968680</v>
      </c>
      <c r="R13" s="698">
        <f t="shared" si="3"/>
        <v>968680</v>
      </c>
      <c r="S13" s="699">
        <f t="shared" si="4"/>
        <v>1.8306795385368004E-4</v>
      </c>
      <c r="T13" s="688"/>
      <c r="U13" s="689">
        <f t="shared" si="5"/>
        <v>73</v>
      </c>
      <c r="V13" s="690">
        <f t="shared" si="6"/>
        <v>45364</v>
      </c>
      <c r="W13" s="691">
        <f>VLOOKUP(V13,IPC!$B$9:$D$855,3,2)</f>
        <v>141.47999999999999</v>
      </c>
      <c r="X13" s="691">
        <f>VLOOKUP(O13,IPC!$B$9:$D$855,3,1)</f>
        <v>137.72</v>
      </c>
    </row>
    <row r="14" spans="1:24" s="410" customFormat="1" ht="27.6" outlineLevel="2" x14ac:dyDescent="0.25">
      <c r="A14" s="410" t="s">
        <v>76</v>
      </c>
      <c r="B14" s="411" t="s">
        <v>26</v>
      </c>
      <c r="C14" s="412">
        <v>1</v>
      </c>
      <c r="D14" s="692" t="s">
        <v>222</v>
      </c>
      <c r="E14" s="693">
        <v>55225365</v>
      </c>
      <c r="F14" s="694" t="s">
        <v>238</v>
      </c>
      <c r="G14" s="695" t="s">
        <v>239</v>
      </c>
      <c r="H14" s="695" t="s">
        <v>230</v>
      </c>
      <c r="I14" s="413" t="s">
        <v>248</v>
      </c>
      <c r="J14" s="413" t="s">
        <v>2403</v>
      </c>
      <c r="K14" s="416" t="s">
        <v>2409</v>
      </c>
      <c r="L14" s="417">
        <v>20240313</v>
      </c>
      <c r="M14" s="696">
        <v>340398</v>
      </c>
      <c r="N14" s="418">
        <f t="shared" si="0"/>
        <v>340398</v>
      </c>
      <c r="O14" s="697">
        <v>45290</v>
      </c>
      <c r="P14" s="418">
        <f t="shared" si="1"/>
        <v>349691</v>
      </c>
      <c r="Q14" s="418">
        <f t="shared" si="2"/>
        <v>349691</v>
      </c>
      <c r="R14" s="698">
        <f t="shared" si="3"/>
        <v>349691</v>
      </c>
      <c r="S14" s="699">
        <f t="shared" si="4"/>
        <v>6.6087062653350152E-5</v>
      </c>
      <c r="T14" s="688"/>
      <c r="U14" s="689">
        <f t="shared" si="5"/>
        <v>74</v>
      </c>
      <c r="V14" s="690">
        <f t="shared" si="6"/>
        <v>45364</v>
      </c>
      <c r="W14" s="691">
        <f>VLOOKUP(V14,IPC!$B$9:$D$855,3,2)</f>
        <v>141.47999999999999</v>
      </c>
      <c r="X14" s="691">
        <f>VLOOKUP(O14,IPC!$B$9:$D$855,3,1)</f>
        <v>137.72</v>
      </c>
    </row>
    <row r="15" spans="1:24" s="410" customFormat="1" outlineLevel="1" x14ac:dyDescent="0.25">
      <c r="B15" s="411"/>
      <c r="C15" s="419"/>
      <c r="D15" s="700" t="s">
        <v>2238</v>
      </c>
      <c r="E15" s="701"/>
      <c r="F15" s="702"/>
      <c r="G15" s="703"/>
      <c r="H15" s="703"/>
      <c r="I15" s="420"/>
      <c r="J15" s="420"/>
      <c r="K15" s="423"/>
      <c r="L15" s="424"/>
      <c r="M15" s="704">
        <f>SUBTOTAL(9,M8:M14)</f>
        <v>7779322</v>
      </c>
      <c r="N15" s="425">
        <f>SUBTOTAL(9,N8:N14)</f>
        <v>5044773</v>
      </c>
      <c r="O15" s="705"/>
      <c r="P15" s="425">
        <f>SUBTOTAL(9,P8:P14)</f>
        <v>5106316</v>
      </c>
      <c r="Q15" s="425">
        <f>SUBTOTAL(9,Q8:Q14)</f>
        <v>7840865</v>
      </c>
      <c r="R15" s="460">
        <f>SUBTOTAL(9,R8:R14)</f>
        <v>7840865</v>
      </c>
      <c r="S15" s="706">
        <f>SUBTOTAL(9,S8:S14)</f>
        <v>1.481821769823817E-3</v>
      </c>
      <c r="T15" s="688"/>
      <c r="U15" s="689"/>
      <c r="V15" s="690"/>
      <c r="W15" s="691"/>
      <c r="X15" s="691"/>
    </row>
    <row r="16" spans="1:24" s="410" customFormat="1" outlineLevel="2" x14ac:dyDescent="0.25">
      <c r="A16" s="410" t="s">
        <v>76</v>
      </c>
      <c r="B16" s="411" t="s">
        <v>26</v>
      </c>
      <c r="C16" s="679">
        <v>2</v>
      </c>
      <c r="D16" s="707" t="s">
        <v>223</v>
      </c>
      <c r="E16" s="681">
        <v>22732008</v>
      </c>
      <c r="F16" s="682" t="s">
        <v>240</v>
      </c>
      <c r="G16" s="683" t="s">
        <v>239</v>
      </c>
      <c r="H16" s="683" t="s">
        <v>231</v>
      </c>
      <c r="I16" s="438" t="s">
        <v>248</v>
      </c>
      <c r="J16" s="438" t="s">
        <v>2403</v>
      </c>
      <c r="K16" s="442" t="s">
        <v>1822</v>
      </c>
      <c r="L16" s="708">
        <v>13</v>
      </c>
      <c r="M16" s="709">
        <v>3500000</v>
      </c>
      <c r="N16" s="445">
        <f t="shared" si="0"/>
        <v>3500000</v>
      </c>
      <c r="O16" s="685">
        <v>45336</v>
      </c>
      <c r="P16" s="445">
        <f t="shared" si="1"/>
        <v>3524664</v>
      </c>
      <c r="Q16" s="445">
        <f t="shared" si="2"/>
        <v>3524664</v>
      </c>
      <c r="R16" s="710">
        <f t="shared" si="3"/>
        <v>3524664</v>
      </c>
      <c r="S16" s="711">
        <f t="shared" ref="S16:S22" si="7">+R16/$R$967</f>
        <v>6.6611577249631182E-4</v>
      </c>
      <c r="T16" s="688"/>
      <c r="U16" s="689">
        <f t="shared" si="5"/>
        <v>28</v>
      </c>
      <c r="V16" s="690">
        <f t="shared" si="6"/>
        <v>45364</v>
      </c>
      <c r="W16" s="691">
        <f>VLOOKUP(V16,IPC!$B$9:$D$855,3,2)</f>
        <v>141.47999999999999</v>
      </c>
      <c r="X16" s="691">
        <f>VLOOKUP(O16,IPC!$B$9:$D$855,3,1)</f>
        <v>140.49</v>
      </c>
    </row>
    <row r="17" spans="1:24" s="410" customFormat="1" outlineLevel="2" x14ac:dyDescent="0.25">
      <c r="A17" s="410" t="s">
        <v>76</v>
      </c>
      <c r="B17" s="411" t="s">
        <v>26</v>
      </c>
      <c r="C17" s="412">
        <v>2</v>
      </c>
      <c r="D17" s="692" t="s">
        <v>223</v>
      </c>
      <c r="E17" s="693">
        <v>22732008</v>
      </c>
      <c r="F17" s="694" t="s">
        <v>240</v>
      </c>
      <c r="G17" s="695" t="s">
        <v>239</v>
      </c>
      <c r="H17" s="695" t="s">
        <v>231</v>
      </c>
      <c r="I17" s="413" t="s">
        <v>248</v>
      </c>
      <c r="J17" s="413" t="s">
        <v>2403</v>
      </c>
      <c r="K17" s="416" t="s">
        <v>2404</v>
      </c>
      <c r="L17" s="417">
        <v>8245</v>
      </c>
      <c r="M17" s="696">
        <v>1612000</v>
      </c>
      <c r="N17" s="418">
        <f t="shared" si="0"/>
        <v>0</v>
      </c>
      <c r="O17" s="697">
        <v>45364</v>
      </c>
      <c r="P17" s="418">
        <f t="shared" si="1"/>
        <v>0</v>
      </c>
      <c r="Q17" s="418">
        <f t="shared" si="2"/>
        <v>1612000</v>
      </c>
      <c r="R17" s="698">
        <f t="shared" si="3"/>
        <v>1612000</v>
      </c>
      <c r="S17" s="699">
        <f t="shared" si="7"/>
        <v>3.0464708842149339E-4</v>
      </c>
      <c r="T17" s="688"/>
      <c r="U17" s="689">
        <f t="shared" si="5"/>
        <v>0</v>
      </c>
      <c r="V17" s="690">
        <f t="shared" si="6"/>
        <v>45364</v>
      </c>
      <c r="W17" s="691">
        <f>VLOOKUP(V17,IPC!$B$9:$D$855,3,2)</f>
        <v>141.47999999999999</v>
      </c>
      <c r="X17" s="691">
        <f>VLOOKUP(O17,IPC!$B$9:$D$855,3,1)</f>
        <v>141.47999999999999</v>
      </c>
    </row>
    <row r="18" spans="1:24" s="410" customFormat="1" outlineLevel="2" x14ac:dyDescent="0.25">
      <c r="A18" s="410" t="s">
        <v>76</v>
      </c>
      <c r="B18" s="411" t="s">
        <v>26</v>
      </c>
      <c r="C18" s="412">
        <v>2</v>
      </c>
      <c r="D18" s="692" t="s">
        <v>223</v>
      </c>
      <c r="E18" s="693">
        <v>22732008</v>
      </c>
      <c r="F18" s="694" t="s">
        <v>240</v>
      </c>
      <c r="G18" s="695" t="s">
        <v>239</v>
      </c>
      <c r="H18" s="695" t="s">
        <v>231</v>
      </c>
      <c r="I18" s="413" t="s">
        <v>248</v>
      </c>
      <c r="J18" s="413" t="s">
        <v>2403</v>
      </c>
      <c r="K18" s="416" t="s">
        <v>2405</v>
      </c>
      <c r="L18" s="417" t="s">
        <v>2418</v>
      </c>
      <c r="M18" s="696">
        <v>709438</v>
      </c>
      <c r="N18" s="418">
        <f t="shared" si="0"/>
        <v>0</v>
      </c>
      <c r="O18" s="697">
        <v>45364</v>
      </c>
      <c r="P18" s="418">
        <f t="shared" si="1"/>
        <v>0</v>
      </c>
      <c r="Q18" s="418">
        <f t="shared" si="2"/>
        <v>709438</v>
      </c>
      <c r="R18" s="698">
        <f t="shared" si="3"/>
        <v>709438</v>
      </c>
      <c r="S18" s="699">
        <f t="shared" si="7"/>
        <v>1.3407457885581105E-4</v>
      </c>
      <c r="T18" s="688"/>
      <c r="U18" s="689">
        <f t="shared" si="5"/>
        <v>0</v>
      </c>
      <c r="V18" s="690">
        <f t="shared" si="6"/>
        <v>45364</v>
      </c>
      <c r="W18" s="691">
        <f>VLOOKUP(V18,IPC!$B$9:$D$855,3,2)</f>
        <v>141.47999999999999</v>
      </c>
      <c r="X18" s="691">
        <f>VLOOKUP(O18,IPC!$B$9:$D$855,3,1)</f>
        <v>141.47999999999999</v>
      </c>
    </row>
    <row r="19" spans="1:24" s="410" customFormat="1" ht="27.6" outlineLevel="2" x14ac:dyDescent="0.25">
      <c r="A19" s="410" t="s">
        <v>76</v>
      </c>
      <c r="B19" s="411" t="s">
        <v>26</v>
      </c>
      <c r="C19" s="412">
        <v>2</v>
      </c>
      <c r="D19" s="692" t="s">
        <v>223</v>
      </c>
      <c r="E19" s="693">
        <v>22732008</v>
      </c>
      <c r="F19" s="694" t="s">
        <v>240</v>
      </c>
      <c r="G19" s="695" t="s">
        <v>239</v>
      </c>
      <c r="H19" s="695" t="s">
        <v>231</v>
      </c>
      <c r="I19" s="413" t="s">
        <v>248</v>
      </c>
      <c r="J19" s="413" t="s">
        <v>2403</v>
      </c>
      <c r="K19" s="416" t="s">
        <v>2406</v>
      </c>
      <c r="L19" s="417" t="s">
        <v>2418</v>
      </c>
      <c r="M19" s="696">
        <v>85167</v>
      </c>
      <c r="N19" s="418">
        <f t="shared" si="0"/>
        <v>0</v>
      </c>
      <c r="O19" s="697">
        <v>45364</v>
      </c>
      <c r="P19" s="418">
        <f t="shared" si="1"/>
        <v>0</v>
      </c>
      <c r="Q19" s="418">
        <f t="shared" si="2"/>
        <v>85167</v>
      </c>
      <c r="R19" s="698">
        <f t="shared" si="3"/>
        <v>85167</v>
      </c>
      <c r="S19" s="699">
        <f t="shared" si="7"/>
        <v>1.6095458175926382E-5</v>
      </c>
      <c r="T19" s="688"/>
      <c r="U19" s="689">
        <f t="shared" si="5"/>
        <v>0</v>
      </c>
      <c r="V19" s="690">
        <f t="shared" si="6"/>
        <v>45364</v>
      </c>
      <c r="W19" s="691">
        <f>VLOOKUP(V19,IPC!$B$9:$D$855,3,2)</f>
        <v>141.47999999999999</v>
      </c>
      <c r="X19" s="691">
        <f>VLOOKUP(O19,IPC!$B$9:$D$855,3,1)</f>
        <v>141.47999999999999</v>
      </c>
    </row>
    <row r="20" spans="1:24" s="410" customFormat="1" outlineLevel="2" x14ac:dyDescent="0.25">
      <c r="A20" s="410" t="s">
        <v>76</v>
      </c>
      <c r="B20" s="411" t="s">
        <v>26</v>
      </c>
      <c r="C20" s="412">
        <v>2</v>
      </c>
      <c r="D20" s="692" t="s">
        <v>223</v>
      </c>
      <c r="E20" s="693">
        <v>22732008</v>
      </c>
      <c r="F20" s="694" t="s">
        <v>240</v>
      </c>
      <c r="G20" s="695" t="s">
        <v>239</v>
      </c>
      <c r="H20" s="695" t="s">
        <v>231</v>
      </c>
      <c r="I20" s="413" t="s">
        <v>248</v>
      </c>
      <c r="J20" s="413" t="s">
        <v>2403</v>
      </c>
      <c r="K20" s="416" t="s">
        <v>2407</v>
      </c>
      <c r="L20" s="417" t="s">
        <v>2418</v>
      </c>
      <c r="M20" s="696">
        <v>709438</v>
      </c>
      <c r="N20" s="418">
        <f t="shared" si="0"/>
        <v>0</v>
      </c>
      <c r="O20" s="697">
        <v>45364</v>
      </c>
      <c r="P20" s="418">
        <f t="shared" si="1"/>
        <v>0</v>
      </c>
      <c r="Q20" s="418">
        <f t="shared" si="2"/>
        <v>709438</v>
      </c>
      <c r="R20" s="698">
        <f t="shared" si="3"/>
        <v>709438</v>
      </c>
      <c r="S20" s="699">
        <f t="shared" si="7"/>
        <v>1.3407457885581105E-4</v>
      </c>
      <c r="T20" s="688"/>
      <c r="U20" s="689">
        <f t="shared" si="5"/>
        <v>0</v>
      </c>
      <c r="V20" s="690">
        <f t="shared" si="6"/>
        <v>45364</v>
      </c>
      <c r="W20" s="691">
        <f>VLOOKUP(V20,IPC!$B$9:$D$855,3,2)</f>
        <v>141.47999999999999</v>
      </c>
      <c r="X20" s="691">
        <f>VLOOKUP(O20,IPC!$B$9:$D$855,3,1)</f>
        <v>141.47999999999999</v>
      </c>
    </row>
    <row r="21" spans="1:24" s="410" customFormat="1" ht="27.6" outlineLevel="2" x14ac:dyDescent="0.25">
      <c r="A21" s="410" t="s">
        <v>76</v>
      </c>
      <c r="B21" s="411" t="s">
        <v>26</v>
      </c>
      <c r="C21" s="412">
        <v>2</v>
      </c>
      <c r="D21" s="692" t="s">
        <v>223</v>
      </c>
      <c r="E21" s="693">
        <v>22732008</v>
      </c>
      <c r="F21" s="694" t="s">
        <v>240</v>
      </c>
      <c r="G21" s="695" t="s">
        <v>239</v>
      </c>
      <c r="H21" s="695" t="s">
        <v>231</v>
      </c>
      <c r="I21" s="413" t="s">
        <v>248</v>
      </c>
      <c r="J21" s="413" t="s">
        <v>2403</v>
      </c>
      <c r="K21" s="416" t="s">
        <v>2410</v>
      </c>
      <c r="L21" s="417">
        <v>20241231</v>
      </c>
      <c r="M21" s="696">
        <v>1283333</v>
      </c>
      <c r="N21" s="418">
        <f t="shared" si="0"/>
        <v>1283333</v>
      </c>
      <c r="O21" s="697">
        <v>45038</v>
      </c>
      <c r="P21" s="418">
        <f t="shared" si="1"/>
        <v>1367214</v>
      </c>
      <c r="Q21" s="418">
        <f t="shared" si="2"/>
        <v>1367214</v>
      </c>
      <c r="R21" s="698">
        <f t="shared" si="3"/>
        <v>1367214</v>
      </c>
      <c r="S21" s="699">
        <f t="shared" si="7"/>
        <v>2.5838570989398493E-4</v>
      </c>
      <c r="T21" s="688"/>
      <c r="U21" s="689">
        <f t="shared" si="5"/>
        <v>326</v>
      </c>
      <c r="V21" s="690">
        <f t="shared" si="6"/>
        <v>45364</v>
      </c>
      <c r="W21" s="691">
        <f>VLOOKUP(V21,IPC!$B$9:$D$855,3,2)</f>
        <v>141.47999999999999</v>
      </c>
      <c r="X21" s="691">
        <f>VLOOKUP(O21,IPC!$B$9:$D$855,3,1)</f>
        <v>132.80000000000001</v>
      </c>
    </row>
    <row r="22" spans="1:24" s="410" customFormat="1" outlineLevel="2" x14ac:dyDescent="0.25">
      <c r="A22" s="410" t="s">
        <v>76</v>
      </c>
      <c r="B22" s="411" t="s">
        <v>26</v>
      </c>
      <c r="C22" s="412">
        <v>2</v>
      </c>
      <c r="D22" s="692" t="s">
        <v>223</v>
      </c>
      <c r="E22" s="693">
        <v>22732008</v>
      </c>
      <c r="F22" s="694" t="s">
        <v>240</v>
      </c>
      <c r="G22" s="695" t="s">
        <v>239</v>
      </c>
      <c r="H22" s="695" t="s">
        <v>231</v>
      </c>
      <c r="I22" s="413" t="s">
        <v>248</v>
      </c>
      <c r="J22" s="413" t="s">
        <v>2403</v>
      </c>
      <c r="K22" s="416" t="s">
        <v>2411</v>
      </c>
      <c r="L22" s="417">
        <v>20240313</v>
      </c>
      <c r="M22" s="696">
        <v>354993</v>
      </c>
      <c r="N22" s="418">
        <f t="shared" si="0"/>
        <v>354993</v>
      </c>
      <c r="O22" s="697">
        <v>45290</v>
      </c>
      <c r="P22" s="418">
        <f t="shared" si="1"/>
        <v>364685</v>
      </c>
      <c r="Q22" s="418">
        <f t="shared" si="2"/>
        <v>364685</v>
      </c>
      <c r="R22" s="698">
        <f t="shared" si="3"/>
        <v>364685</v>
      </c>
      <c r="S22" s="699">
        <f t="shared" si="7"/>
        <v>6.8920734144536176E-5</v>
      </c>
      <c r="T22" s="688"/>
      <c r="U22" s="689">
        <f t="shared" si="5"/>
        <v>74</v>
      </c>
      <c r="V22" s="690">
        <f t="shared" si="6"/>
        <v>45364</v>
      </c>
      <c r="W22" s="691">
        <f>VLOOKUP(V22,IPC!$B$9:$D$855,3,2)</f>
        <v>141.47999999999999</v>
      </c>
      <c r="X22" s="691">
        <f>VLOOKUP(O22,IPC!$B$9:$D$855,3,1)</f>
        <v>137.72</v>
      </c>
    </row>
    <row r="23" spans="1:24" s="410" customFormat="1" outlineLevel="1" x14ac:dyDescent="0.25">
      <c r="B23" s="411"/>
      <c r="C23" s="419"/>
      <c r="D23" s="700" t="s">
        <v>2239</v>
      </c>
      <c r="E23" s="701"/>
      <c r="F23" s="702"/>
      <c r="G23" s="703"/>
      <c r="H23" s="703"/>
      <c r="I23" s="420"/>
      <c r="J23" s="420"/>
      <c r="K23" s="423"/>
      <c r="L23" s="424"/>
      <c r="M23" s="704">
        <f>SUBTOTAL(9,M16:M22)</f>
        <v>8254369</v>
      </c>
      <c r="N23" s="425">
        <f>SUBTOTAL(9,N16:N22)</f>
        <v>5138326</v>
      </c>
      <c r="O23" s="705"/>
      <c r="P23" s="425">
        <f>SUBTOTAL(9,P16:P22)</f>
        <v>5256563</v>
      </c>
      <c r="Q23" s="425">
        <f>SUBTOTAL(9,Q16:Q22)</f>
        <v>8372606</v>
      </c>
      <c r="R23" s="460">
        <f>SUBTOTAL(9,R16:R22)</f>
        <v>8372606</v>
      </c>
      <c r="S23" s="706">
        <f>SUBTOTAL(9,S16:S22)</f>
        <v>1.5823139208438746E-3</v>
      </c>
      <c r="T23" s="688"/>
      <c r="U23" s="689"/>
      <c r="V23" s="690"/>
      <c r="W23" s="691"/>
      <c r="X23" s="691"/>
    </row>
    <row r="24" spans="1:24" s="410" customFormat="1" outlineLevel="2" x14ac:dyDescent="0.25">
      <c r="A24" s="410" t="s">
        <v>76</v>
      </c>
      <c r="B24" s="411" t="s">
        <v>26</v>
      </c>
      <c r="C24" s="679">
        <v>3</v>
      </c>
      <c r="D24" s="707" t="s">
        <v>224</v>
      </c>
      <c r="E24" s="681">
        <v>1045693495</v>
      </c>
      <c r="F24" s="682" t="s">
        <v>241</v>
      </c>
      <c r="G24" s="683" t="s">
        <v>239</v>
      </c>
      <c r="H24" s="683" t="s">
        <v>232</v>
      </c>
      <c r="I24" s="438" t="s">
        <v>248</v>
      </c>
      <c r="J24" s="438" t="s">
        <v>2403</v>
      </c>
      <c r="K24" s="442" t="s">
        <v>1822</v>
      </c>
      <c r="L24" s="708">
        <v>13</v>
      </c>
      <c r="M24" s="709">
        <v>2283975</v>
      </c>
      <c r="N24" s="445">
        <f t="shared" si="0"/>
        <v>2283975</v>
      </c>
      <c r="O24" s="685">
        <v>45336</v>
      </c>
      <c r="P24" s="445">
        <f t="shared" si="1"/>
        <v>2300070</v>
      </c>
      <c r="Q24" s="445">
        <f t="shared" si="2"/>
        <v>2300070</v>
      </c>
      <c r="R24" s="710">
        <f t="shared" si="3"/>
        <v>2300070</v>
      </c>
      <c r="S24" s="711">
        <f t="shared" ref="S24:S30" si="8">+R24/$R$967</f>
        <v>4.3468339247247168E-4</v>
      </c>
      <c r="T24" s="688"/>
      <c r="U24" s="689">
        <f t="shared" si="5"/>
        <v>28</v>
      </c>
      <c r="V24" s="690">
        <f t="shared" si="6"/>
        <v>45364</v>
      </c>
      <c r="W24" s="691">
        <f>VLOOKUP(V24,IPC!$B$9:$D$855,3,2)</f>
        <v>141.47999999999999</v>
      </c>
      <c r="X24" s="691">
        <f>VLOOKUP(O24,IPC!$B$9:$D$855,3,1)</f>
        <v>140.49</v>
      </c>
    </row>
    <row r="25" spans="1:24" s="410" customFormat="1" outlineLevel="2" x14ac:dyDescent="0.25">
      <c r="A25" s="410" t="s">
        <v>76</v>
      </c>
      <c r="B25" s="411" t="s">
        <v>26</v>
      </c>
      <c r="C25" s="412">
        <v>3</v>
      </c>
      <c r="D25" s="692" t="s">
        <v>224</v>
      </c>
      <c r="E25" s="693">
        <v>1045693495</v>
      </c>
      <c r="F25" s="694" t="s">
        <v>241</v>
      </c>
      <c r="G25" s="695" t="s">
        <v>239</v>
      </c>
      <c r="H25" s="695" t="s">
        <v>232</v>
      </c>
      <c r="I25" s="413" t="s">
        <v>248</v>
      </c>
      <c r="J25" s="413" t="s">
        <v>2403</v>
      </c>
      <c r="K25" s="416" t="s">
        <v>2404</v>
      </c>
      <c r="L25" s="417">
        <v>8245</v>
      </c>
      <c r="M25" s="696">
        <v>987133</v>
      </c>
      <c r="N25" s="418">
        <f t="shared" si="0"/>
        <v>0</v>
      </c>
      <c r="O25" s="697">
        <v>45364</v>
      </c>
      <c r="P25" s="418">
        <f t="shared" si="1"/>
        <v>0</v>
      </c>
      <c r="Q25" s="418">
        <f t="shared" si="2"/>
        <v>987133</v>
      </c>
      <c r="R25" s="698">
        <f t="shared" si="3"/>
        <v>987133</v>
      </c>
      <c r="S25" s="699">
        <f t="shared" si="8"/>
        <v>1.865553314731849E-4</v>
      </c>
      <c r="T25" s="688"/>
      <c r="U25" s="689">
        <f t="shared" si="5"/>
        <v>0</v>
      </c>
      <c r="V25" s="690">
        <f t="shared" si="6"/>
        <v>45364</v>
      </c>
      <c r="W25" s="691">
        <f>VLOOKUP(V25,IPC!$B$9:$D$855,3,2)</f>
        <v>141.47999999999999</v>
      </c>
      <c r="X25" s="691">
        <f>VLOOKUP(O25,IPC!$B$9:$D$855,3,1)</f>
        <v>141.47999999999999</v>
      </c>
    </row>
    <row r="26" spans="1:24" s="410" customFormat="1" outlineLevel="2" x14ac:dyDescent="0.25">
      <c r="A26" s="410" t="s">
        <v>76</v>
      </c>
      <c r="B26" s="411" t="s">
        <v>26</v>
      </c>
      <c r="C26" s="412">
        <v>3</v>
      </c>
      <c r="D26" s="692" t="s">
        <v>224</v>
      </c>
      <c r="E26" s="693">
        <v>1045693495</v>
      </c>
      <c r="F26" s="694" t="s">
        <v>241</v>
      </c>
      <c r="G26" s="695" t="s">
        <v>239</v>
      </c>
      <c r="H26" s="695" t="s">
        <v>232</v>
      </c>
      <c r="I26" s="413" t="s">
        <v>248</v>
      </c>
      <c r="J26" s="413" t="s">
        <v>2403</v>
      </c>
      <c r="K26" s="416" t="s">
        <v>2405</v>
      </c>
      <c r="L26" s="417" t="s">
        <v>2418</v>
      </c>
      <c r="M26" s="696">
        <v>499038</v>
      </c>
      <c r="N26" s="418">
        <f t="shared" si="0"/>
        <v>0</v>
      </c>
      <c r="O26" s="697">
        <v>45364</v>
      </c>
      <c r="P26" s="418">
        <f t="shared" si="1"/>
        <v>0</v>
      </c>
      <c r="Q26" s="418">
        <f t="shared" si="2"/>
        <v>499038</v>
      </c>
      <c r="R26" s="698">
        <f t="shared" si="3"/>
        <v>499038</v>
      </c>
      <c r="S26" s="699">
        <f t="shared" si="8"/>
        <v>9.4311708257869249E-5</v>
      </c>
      <c r="T26" s="688"/>
      <c r="U26" s="689">
        <f t="shared" si="5"/>
        <v>0</v>
      </c>
      <c r="V26" s="690">
        <f t="shared" si="6"/>
        <v>45364</v>
      </c>
      <c r="W26" s="691">
        <f>VLOOKUP(V26,IPC!$B$9:$D$855,3,2)</f>
        <v>141.47999999999999</v>
      </c>
      <c r="X26" s="691">
        <f>VLOOKUP(O26,IPC!$B$9:$D$855,3,1)</f>
        <v>141.47999999999999</v>
      </c>
    </row>
    <row r="27" spans="1:24" s="410" customFormat="1" ht="27.6" outlineLevel="2" x14ac:dyDescent="0.25">
      <c r="A27" s="410" t="s">
        <v>76</v>
      </c>
      <c r="B27" s="411" t="s">
        <v>26</v>
      </c>
      <c r="C27" s="412">
        <v>3</v>
      </c>
      <c r="D27" s="692" t="s">
        <v>224</v>
      </c>
      <c r="E27" s="693">
        <v>1045693495</v>
      </c>
      <c r="F27" s="694" t="s">
        <v>241</v>
      </c>
      <c r="G27" s="695" t="s">
        <v>239</v>
      </c>
      <c r="H27" s="695" t="s">
        <v>232</v>
      </c>
      <c r="I27" s="413" t="s">
        <v>248</v>
      </c>
      <c r="J27" s="413" t="s">
        <v>2403</v>
      </c>
      <c r="K27" s="416" t="s">
        <v>2406</v>
      </c>
      <c r="L27" s="417" t="s">
        <v>2418</v>
      </c>
      <c r="M27" s="696">
        <v>59909</v>
      </c>
      <c r="N27" s="712">
        <f t="shared" si="0"/>
        <v>0</v>
      </c>
      <c r="O27" s="697">
        <v>45364</v>
      </c>
      <c r="P27" s="418">
        <f t="shared" si="1"/>
        <v>0</v>
      </c>
      <c r="Q27" s="418">
        <f t="shared" si="2"/>
        <v>59909</v>
      </c>
      <c r="R27" s="698">
        <f t="shared" si="3"/>
        <v>59909</v>
      </c>
      <c r="S27" s="699">
        <f t="shared" si="8"/>
        <v>1.1322023833897796E-5</v>
      </c>
      <c r="T27" s="688"/>
      <c r="U27" s="689">
        <f t="shared" si="5"/>
        <v>0</v>
      </c>
      <c r="V27" s="690">
        <f t="shared" si="6"/>
        <v>45364</v>
      </c>
      <c r="W27" s="691">
        <f>VLOOKUP(V27,IPC!$B$9:$D$855,3,2)</f>
        <v>141.47999999999999</v>
      </c>
      <c r="X27" s="691">
        <f>VLOOKUP(O27,IPC!$B$9:$D$855,3,1)</f>
        <v>141.47999999999999</v>
      </c>
    </row>
    <row r="28" spans="1:24" s="410" customFormat="1" outlineLevel="2" x14ac:dyDescent="0.25">
      <c r="A28" s="410" t="s">
        <v>76</v>
      </c>
      <c r="B28" s="411" t="s">
        <v>26</v>
      </c>
      <c r="C28" s="412">
        <v>3</v>
      </c>
      <c r="D28" s="692" t="s">
        <v>224</v>
      </c>
      <c r="E28" s="693">
        <v>1045693495</v>
      </c>
      <c r="F28" s="694" t="s">
        <v>241</v>
      </c>
      <c r="G28" s="695" t="s">
        <v>239</v>
      </c>
      <c r="H28" s="695" t="s">
        <v>232</v>
      </c>
      <c r="I28" s="413" t="s">
        <v>248</v>
      </c>
      <c r="J28" s="413" t="s">
        <v>2403</v>
      </c>
      <c r="K28" s="416" t="s">
        <v>2407</v>
      </c>
      <c r="L28" s="417" t="s">
        <v>2418</v>
      </c>
      <c r="M28" s="696">
        <v>499038</v>
      </c>
      <c r="N28" s="418">
        <f t="shared" si="0"/>
        <v>0</v>
      </c>
      <c r="O28" s="697">
        <v>45364</v>
      </c>
      <c r="P28" s="418">
        <f t="shared" si="1"/>
        <v>0</v>
      </c>
      <c r="Q28" s="418">
        <f t="shared" si="2"/>
        <v>499038</v>
      </c>
      <c r="R28" s="698">
        <f t="shared" si="3"/>
        <v>499038</v>
      </c>
      <c r="S28" s="699">
        <f t="shared" si="8"/>
        <v>9.4311708257869249E-5</v>
      </c>
      <c r="T28" s="688"/>
      <c r="U28" s="689">
        <f t="shared" si="5"/>
        <v>0</v>
      </c>
      <c r="V28" s="690">
        <f t="shared" si="6"/>
        <v>45364</v>
      </c>
      <c r="W28" s="691">
        <f>VLOOKUP(V28,IPC!$B$9:$D$855,3,2)</f>
        <v>141.47999999999999</v>
      </c>
      <c r="X28" s="691">
        <f>VLOOKUP(O28,IPC!$B$9:$D$855,3,1)</f>
        <v>141.47999999999999</v>
      </c>
    </row>
    <row r="29" spans="1:24" s="410" customFormat="1" outlineLevel="2" x14ac:dyDescent="0.25">
      <c r="A29" s="410" t="s">
        <v>76</v>
      </c>
      <c r="B29" s="411" t="s">
        <v>26</v>
      </c>
      <c r="C29" s="412">
        <v>3</v>
      </c>
      <c r="D29" s="692" t="s">
        <v>224</v>
      </c>
      <c r="E29" s="693">
        <v>1045693495</v>
      </c>
      <c r="F29" s="694" t="s">
        <v>241</v>
      </c>
      <c r="G29" s="695" t="s">
        <v>239</v>
      </c>
      <c r="H29" s="695" t="s">
        <v>232</v>
      </c>
      <c r="I29" s="413" t="s">
        <v>248</v>
      </c>
      <c r="J29" s="413" t="s">
        <v>2403</v>
      </c>
      <c r="K29" s="416" t="s">
        <v>1829</v>
      </c>
      <c r="L29" s="417">
        <v>20241231</v>
      </c>
      <c r="M29" s="696">
        <v>690000</v>
      </c>
      <c r="N29" s="418">
        <f t="shared" si="0"/>
        <v>690000</v>
      </c>
      <c r="O29" s="697">
        <v>45290</v>
      </c>
      <c r="P29" s="418">
        <f t="shared" si="1"/>
        <v>708838</v>
      </c>
      <c r="Q29" s="418">
        <f t="shared" si="2"/>
        <v>708838</v>
      </c>
      <c r="R29" s="698">
        <f t="shared" si="3"/>
        <v>708838</v>
      </c>
      <c r="S29" s="699">
        <f t="shared" si="8"/>
        <v>1.3396118663927702E-4</v>
      </c>
      <c r="T29" s="688"/>
      <c r="U29" s="689">
        <f t="shared" si="5"/>
        <v>74</v>
      </c>
      <c r="V29" s="690">
        <f t="shared" si="6"/>
        <v>45364</v>
      </c>
      <c r="W29" s="691">
        <f>VLOOKUP(V29,IPC!$B$9:$D$855,3,2)</f>
        <v>141.47999999999999</v>
      </c>
      <c r="X29" s="691">
        <f>VLOOKUP(O29,IPC!$B$9:$D$855,3,1)</f>
        <v>137.72</v>
      </c>
    </row>
    <row r="30" spans="1:24" s="410" customFormat="1" outlineLevel="2" x14ac:dyDescent="0.25">
      <c r="A30" s="410" t="s">
        <v>76</v>
      </c>
      <c r="B30" s="411" t="s">
        <v>26</v>
      </c>
      <c r="C30" s="412">
        <v>3</v>
      </c>
      <c r="D30" s="692" t="s">
        <v>224</v>
      </c>
      <c r="E30" s="693">
        <v>1045693495</v>
      </c>
      <c r="F30" s="694" t="s">
        <v>241</v>
      </c>
      <c r="G30" s="695" t="s">
        <v>239</v>
      </c>
      <c r="H30" s="695" t="s">
        <v>232</v>
      </c>
      <c r="I30" s="413" t="s">
        <v>248</v>
      </c>
      <c r="J30" s="413" t="s">
        <v>2403</v>
      </c>
      <c r="K30" s="416" t="s">
        <v>2411</v>
      </c>
      <c r="L30" s="417">
        <v>20240313</v>
      </c>
      <c r="M30" s="696">
        <v>233281</v>
      </c>
      <c r="N30" s="418">
        <f t="shared" si="0"/>
        <v>233281</v>
      </c>
      <c r="O30" s="697">
        <v>45290</v>
      </c>
      <c r="P30" s="418">
        <f t="shared" si="1"/>
        <v>239650</v>
      </c>
      <c r="Q30" s="418">
        <f t="shared" si="2"/>
        <v>239650</v>
      </c>
      <c r="R30" s="698">
        <f t="shared" si="3"/>
        <v>239650</v>
      </c>
      <c r="S30" s="699">
        <f t="shared" si="8"/>
        <v>4.5290741153976978E-5</v>
      </c>
      <c r="T30" s="688"/>
      <c r="U30" s="689">
        <f t="shared" si="5"/>
        <v>74</v>
      </c>
      <c r="V30" s="690">
        <f t="shared" si="6"/>
        <v>45364</v>
      </c>
      <c r="W30" s="691">
        <f>VLOOKUP(V30,IPC!$B$9:$D$855,3,2)</f>
        <v>141.47999999999999</v>
      </c>
      <c r="X30" s="691">
        <f>VLOOKUP(O30,IPC!$B$9:$D$855,3,1)</f>
        <v>137.72</v>
      </c>
    </row>
    <row r="31" spans="1:24" s="410" customFormat="1" outlineLevel="1" x14ac:dyDescent="0.25">
      <c r="B31" s="411"/>
      <c r="C31" s="419"/>
      <c r="D31" s="700" t="s">
        <v>2240</v>
      </c>
      <c r="E31" s="701"/>
      <c r="F31" s="702"/>
      <c r="G31" s="703"/>
      <c r="H31" s="703"/>
      <c r="I31" s="420"/>
      <c r="J31" s="420"/>
      <c r="K31" s="423"/>
      <c r="L31" s="424"/>
      <c r="M31" s="704">
        <f>SUBTOTAL(9,M24:M30)</f>
        <v>5252374</v>
      </c>
      <c r="N31" s="425">
        <f>SUBTOTAL(9,N24:N30)</f>
        <v>3207256</v>
      </c>
      <c r="O31" s="705"/>
      <c r="P31" s="425">
        <f>SUBTOTAL(9,P24:P30)</f>
        <v>3248558</v>
      </c>
      <c r="Q31" s="425">
        <f>SUBTOTAL(9,Q24:Q30)</f>
        <v>5293676</v>
      </c>
      <c r="R31" s="460">
        <f>SUBTOTAL(9,R24:R30)</f>
        <v>5293676</v>
      </c>
      <c r="S31" s="706">
        <f>SUBTOTAL(9,S24:S30)</f>
        <v>1.0004360920885468E-3</v>
      </c>
      <c r="T31" s="688"/>
      <c r="U31" s="689"/>
      <c r="V31" s="690"/>
      <c r="W31" s="691"/>
      <c r="X31" s="691"/>
    </row>
    <row r="32" spans="1:24" s="410" customFormat="1" outlineLevel="2" x14ac:dyDescent="0.25">
      <c r="A32" s="410" t="s">
        <v>76</v>
      </c>
      <c r="B32" s="411" t="s">
        <v>26</v>
      </c>
      <c r="C32" s="679">
        <v>4</v>
      </c>
      <c r="D32" s="707" t="s">
        <v>225</v>
      </c>
      <c r="E32" s="681">
        <v>1143166114</v>
      </c>
      <c r="F32" s="682" t="s">
        <v>242</v>
      </c>
      <c r="G32" s="683" t="s">
        <v>239</v>
      </c>
      <c r="H32" s="683" t="s">
        <v>233</v>
      </c>
      <c r="I32" s="438" t="s">
        <v>248</v>
      </c>
      <c r="J32" s="438" t="s">
        <v>2403</v>
      </c>
      <c r="K32" s="442" t="s">
        <v>1822</v>
      </c>
      <c r="L32" s="708">
        <v>13</v>
      </c>
      <c r="M32" s="709">
        <v>2140606</v>
      </c>
      <c r="N32" s="445">
        <f t="shared" si="0"/>
        <v>2140606</v>
      </c>
      <c r="O32" s="685">
        <v>45336</v>
      </c>
      <c r="P32" s="445">
        <f t="shared" si="1"/>
        <v>2155690</v>
      </c>
      <c r="Q32" s="445">
        <f t="shared" si="2"/>
        <v>2155690</v>
      </c>
      <c r="R32" s="710">
        <f t="shared" si="3"/>
        <v>2155690</v>
      </c>
      <c r="S32" s="711">
        <f t="shared" ref="S32:S38" si="9">+R32/$R$967</f>
        <v>4.0739744543382702E-4</v>
      </c>
      <c r="T32" s="688"/>
      <c r="U32" s="689">
        <f t="shared" ref="U32:U69" si="10">+$U$7-O32</f>
        <v>28</v>
      </c>
      <c r="V32" s="690">
        <f t="shared" si="6"/>
        <v>45364</v>
      </c>
      <c r="W32" s="691">
        <f>VLOOKUP(V32,IPC!$B$9:$D$855,3,2)</f>
        <v>141.47999999999999</v>
      </c>
      <c r="X32" s="691">
        <f>VLOOKUP(O32,IPC!$B$9:$D$855,3,1)</f>
        <v>140.49</v>
      </c>
    </row>
    <row r="33" spans="1:24" s="410" customFormat="1" outlineLevel="2" x14ac:dyDescent="0.25">
      <c r="A33" s="410" t="s">
        <v>76</v>
      </c>
      <c r="B33" s="411" t="s">
        <v>26</v>
      </c>
      <c r="C33" s="412">
        <v>4</v>
      </c>
      <c r="D33" s="692" t="s">
        <v>225</v>
      </c>
      <c r="E33" s="693">
        <v>1143166114</v>
      </c>
      <c r="F33" s="694" t="s">
        <v>242</v>
      </c>
      <c r="G33" s="695" t="s">
        <v>239</v>
      </c>
      <c r="H33" s="695" t="s">
        <v>233</v>
      </c>
      <c r="I33" s="413" t="s">
        <v>248</v>
      </c>
      <c r="J33" s="413" t="s">
        <v>2403</v>
      </c>
      <c r="K33" s="416" t="s">
        <v>2404</v>
      </c>
      <c r="L33" s="417">
        <v>8245</v>
      </c>
      <c r="M33" s="696">
        <v>867533</v>
      </c>
      <c r="N33" s="418">
        <f t="shared" si="0"/>
        <v>0</v>
      </c>
      <c r="O33" s="697">
        <v>45364</v>
      </c>
      <c r="P33" s="418">
        <f t="shared" si="1"/>
        <v>0</v>
      </c>
      <c r="Q33" s="418">
        <f t="shared" si="2"/>
        <v>867533</v>
      </c>
      <c r="R33" s="698">
        <f t="shared" si="3"/>
        <v>867533</v>
      </c>
      <c r="S33" s="699">
        <f t="shared" si="9"/>
        <v>1.6395248297739666E-4</v>
      </c>
      <c r="T33" s="688"/>
      <c r="U33" s="689">
        <f t="shared" si="10"/>
        <v>0</v>
      </c>
      <c r="V33" s="690">
        <f t="shared" si="6"/>
        <v>45364</v>
      </c>
      <c r="W33" s="691">
        <f>VLOOKUP(V33,IPC!$B$9:$D$855,3,2)</f>
        <v>141.47999999999999</v>
      </c>
      <c r="X33" s="691">
        <f>VLOOKUP(O33,IPC!$B$9:$D$855,3,1)</f>
        <v>141.47999999999999</v>
      </c>
    </row>
    <row r="34" spans="1:24" s="410" customFormat="1" outlineLevel="2" x14ac:dyDescent="0.25">
      <c r="A34" s="410" t="s">
        <v>76</v>
      </c>
      <c r="B34" s="411" t="s">
        <v>26</v>
      </c>
      <c r="C34" s="412">
        <v>4</v>
      </c>
      <c r="D34" s="692" t="s">
        <v>225</v>
      </c>
      <c r="E34" s="693">
        <v>1143166114</v>
      </c>
      <c r="F34" s="694" t="s">
        <v>242</v>
      </c>
      <c r="G34" s="695" t="s">
        <v>239</v>
      </c>
      <c r="H34" s="695" t="s">
        <v>233</v>
      </c>
      <c r="I34" s="413" t="s">
        <v>248</v>
      </c>
      <c r="J34" s="413" t="s">
        <v>2403</v>
      </c>
      <c r="K34" s="416" t="s">
        <v>2405</v>
      </c>
      <c r="L34" s="417" t="s">
        <v>2418</v>
      </c>
      <c r="M34" s="696">
        <v>438229</v>
      </c>
      <c r="N34" s="418">
        <f t="shared" si="0"/>
        <v>0</v>
      </c>
      <c r="O34" s="697">
        <v>45364</v>
      </c>
      <c r="P34" s="418">
        <f t="shared" si="1"/>
        <v>0</v>
      </c>
      <c r="Q34" s="418">
        <f t="shared" si="2"/>
        <v>438229</v>
      </c>
      <c r="R34" s="698">
        <f t="shared" si="3"/>
        <v>438229</v>
      </c>
      <c r="S34" s="699">
        <f t="shared" si="9"/>
        <v>8.2819596099170372E-5</v>
      </c>
      <c r="T34" s="688"/>
      <c r="U34" s="689">
        <f t="shared" si="10"/>
        <v>0</v>
      </c>
      <c r="V34" s="690">
        <f t="shared" si="6"/>
        <v>45364</v>
      </c>
      <c r="W34" s="691">
        <f>VLOOKUP(V34,IPC!$B$9:$D$855,3,2)</f>
        <v>141.47999999999999</v>
      </c>
      <c r="X34" s="691">
        <f>VLOOKUP(O34,IPC!$B$9:$D$855,3,1)</f>
        <v>141.47999999999999</v>
      </c>
    </row>
    <row r="35" spans="1:24" s="410" customFormat="1" ht="27.6" outlineLevel="2" x14ac:dyDescent="0.25">
      <c r="A35" s="410" t="s">
        <v>76</v>
      </c>
      <c r="B35" s="411" t="s">
        <v>26</v>
      </c>
      <c r="C35" s="412">
        <v>4</v>
      </c>
      <c r="D35" s="692" t="s">
        <v>225</v>
      </c>
      <c r="E35" s="693">
        <v>1143166114</v>
      </c>
      <c r="F35" s="694" t="s">
        <v>242</v>
      </c>
      <c r="G35" s="695" t="s">
        <v>239</v>
      </c>
      <c r="H35" s="695" t="s">
        <v>233</v>
      </c>
      <c r="I35" s="413" t="s">
        <v>248</v>
      </c>
      <c r="J35" s="413" t="s">
        <v>2403</v>
      </c>
      <c r="K35" s="416" t="s">
        <v>2406</v>
      </c>
      <c r="L35" s="417" t="s">
        <v>2418</v>
      </c>
      <c r="M35" s="696">
        <v>52609</v>
      </c>
      <c r="N35" s="418">
        <f t="shared" si="0"/>
        <v>0</v>
      </c>
      <c r="O35" s="697">
        <v>45364</v>
      </c>
      <c r="P35" s="418">
        <f t="shared" si="1"/>
        <v>0</v>
      </c>
      <c r="Q35" s="418">
        <f t="shared" si="2"/>
        <v>52609</v>
      </c>
      <c r="R35" s="698">
        <f t="shared" si="3"/>
        <v>52609</v>
      </c>
      <c r="S35" s="699">
        <f t="shared" si="9"/>
        <v>9.9424185327334651E-6</v>
      </c>
      <c r="T35" s="688"/>
      <c r="U35" s="689">
        <f t="shared" si="10"/>
        <v>0</v>
      </c>
      <c r="V35" s="690">
        <f t="shared" si="6"/>
        <v>45364</v>
      </c>
      <c r="W35" s="691">
        <f>VLOOKUP(V35,IPC!$B$9:$D$855,3,2)</f>
        <v>141.47999999999999</v>
      </c>
      <c r="X35" s="691">
        <f>VLOOKUP(O35,IPC!$B$9:$D$855,3,1)</f>
        <v>141.47999999999999</v>
      </c>
    </row>
    <row r="36" spans="1:24" s="410" customFormat="1" outlineLevel="2" x14ac:dyDescent="0.25">
      <c r="A36" s="410" t="s">
        <v>76</v>
      </c>
      <c r="B36" s="411" t="s">
        <v>26</v>
      </c>
      <c r="C36" s="412">
        <v>4</v>
      </c>
      <c r="D36" s="692" t="s">
        <v>225</v>
      </c>
      <c r="E36" s="693">
        <v>1143166114</v>
      </c>
      <c r="F36" s="694" t="s">
        <v>242</v>
      </c>
      <c r="G36" s="695" t="s">
        <v>239</v>
      </c>
      <c r="H36" s="695" t="s">
        <v>233</v>
      </c>
      <c r="I36" s="413" t="s">
        <v>248</v>
      </c>
      <c r="J36" s="413" t="s">
        <v>2403</v>
      </c>
      <c r="K36" s="416" t="s">
        <v>2407</v>
      </c>
      <c r="L36" s="417" t="s">
        <v>2418</v>
      </c>
      <c r="M36" s="696">
        <v>438229</v>
      </c>
      <c r="N36" s="418">
        <f t="shared" si="0"/>
        <v>0</v>
      </c>
      <c r="O36" s="697">
        <v>45364</v>
      </c>
      <c r="P36" s="418">
        <f t="shared" si="1"/>
        <v>0</v>
      </c>
      <c r="Q36" s="418">
        <f t="shared" si="2"/>
        <v>438229</v>
      </c>
      <c r="R36" s="698">
        <f t="shared" si="3"/>
        <v>438229</v>
      </c>
      <c r="S36" s="699">
        <f t="shared" si="9"/>
        <v>8.2819596099170372E-5</v>
      </c>
      <c r="T36" s="688"/>
      <c r="U36" s="689">
        <f t="shared" si="10"/>
        <v>0</v>
      </c>
      <c r="V36" s="690">
        <f t="shared" si="6"/>
        <v>45364</v>
      </c>
      <c r="W36" s="691">
        <f>VLOOKUP(V36,IPC!$B$9:$D$855,3,2)</f>
        <v>141.47999999999999</v>
      </c>
      <c r="X36" s="691">
        <f>VLOOKUP(O36,IPC!$B$9:$D$855,3,1)</f>
        <v>141.47999999999999</v>
      </c>
    </row>
    <row r="37" spans="1:24" s="410" customFormat="1" ht="27.6" outlineLevel="2" x14ac:dyDescent="0.25">
      <c r="A37" s="410" t="s">
        <v>76</v>
      </c>
      <c r="B37" s="678" t="s">
        <v>26</v>
      </c>
      <c r="C37" s="412">
        <v>4</v>
      </c>
      <c r="D37" s="680" t="s">
        <v>225</v>
      </c>
      <c r="E37" s="693">
        <v>1143166114</v>
      </c>
      <c r="F37" s="682" t="s">
        <v>242</v>
      </c>
      <c r="G37" s="683" t="s">
        <v>239</v>
      </c>
      <c r="H37" s="683" t="s">
        <v>233</v>
      </c>
      <c r="I37" s="413" t="s">
        <v>248</v>
      </c>
      <c r="J37" s="413" t="s">
        <v>2403</v>
      </c>
      <c r="K37" s="406" t="s">
        <v>2412</v>
      </c>
      <c r="L37" s="407">
        <v>20241231</v>
      </c>
      <c r="M37" s="684">
        <v>600000</v>
      </c>
      <c r="N37" s="408">
        <f t="shared" ref="N37:N66" si="11">IF(U37&gt;1,M37,0)</f>
        <v>600000</v>
      </c>
      <c r="O37" s="685">
        <v>45291</v>
      </c>
      <c r="P37" s="408">
        <f t="shared" ref="P37:P66" si="12">IFERROR(ROUND((N37*(W37/X37)),0),0)</f>
        <v>616381</v>
      </c>
      <c r="Q37" s="408">
        <f t="shared" ref="Q37:Q66" si="13">+P37-N37+M37</f>
        <v>616381</v>
      </c>
      <c r="R37" s="686">
        <f t="shared" ref="R37:R66" si="14">+Q37</f>
        <v>616381</v>
      </c>
      <c r="S37" s="687">
        <f t="shared" si="9"/>
        <v>1.1648801303246187E-4</v>
      </c>
      <c r="T37" s="688"/>
      <c r="U37" s="689">
        <f t="shared" si="10"/>
        <v>73</v>
      </c>
      <c r="V37" s="690">
        <f>+$U$7</f>
        <v>45364</v>
      </c>
      <c r="W37" s="691">
        <f>VLOOKUP(V37,IPC!$B$9:$D$855,3,2)</f>
        <v>141.47999999999999</v>
      </c>
      <c r="X37" s="691">
        <f>VLOOKUP(O37,IPC!$B$9:$D$855,3,1)</f>
        <v>137.72</v>
      </c>
    </row>
    <row r="38" spans="1:24" s="410" customFormat="1" ht="27.6" outlineLevel="2" x14ac:dyDescent="0.25">
      <c r="A38" s="410" t="s">
        <v>76</v>
      </c>
      <c r="B38" s="411" t="s">
        <v>26</v>
      </c>
      <c r="C38" s="412">
        <v>4</v>
      </c>
      <c r="D38" s="692" t="s">
        <v>225</v>
      </c>
      <c r="E38" s="693">
        <v>1143166114</v>
      </c>
      <c r="F38" s="694" t="s">
        <v>242</v>
      </c>
      <c r="G38" s="695" t="s">
        <v>239</v>
      </c>
      <c r="H38" s="695" t="s">
        <v>233</v>
      </c>
      <c r="I38" s="413" t="s">
        <v>248</v>
      </c>
      <c r="J38" s="413" t="s">
        <v>2403</v>
      </c>
      <c r="K38" s="416" t="s">
        <v>2413</v>
      </c>
      <c r="L38" s="417">
        <v>20240313</v>
      </c>
      <c r="M38" s="696">
        <v>202853</v>
      </c>
      <c r="N38" s="418">
        <f t="shared" si="11"/>
        <v>0</v>
      </c>
      <c r="O38" s="697">
        <v>45364</v>
      </c>
      <c r="P38" s="418">
        <f t="shared" si="12"/>
        <v>0</v>
      </c>
      <c r="Q38" s="418">
        <f t="shared" si="13"/>
        <v>202853</v>
      </c>
      <c r="R38" s="698">
        <f t="shared" si="14"/>
        <v>202853</v>
      </c>
      <c r="S38" s="699">
        <f t="shared" si="9"/>
        <v>3.8336585500970969E-5</v>
      </c>
      <c r="T38" s="688"/>
      <c r="U38" s="689">
        <f t="shared" si="10"/>
        <v>0</v>
      </c>
      <c r="V38" s="690">
        <f t="shared" si="6"/>
        <v>45364</v>
      </c>
      <c r="W38" s="691">
        <f>VLOOKUP(V38,IPC!$B$9:$D$855,3,2)</f>
        <v>141.47999999999999</v>
      </c>
      <c r="X38" s="691">
        <f>VLOOKUP(O38,IPC!$B$9:$D$855,3,1)</f>
        <v>141.47999999999999</v>
      </c>
    </row>
    <row r="39" spans="1:24" s="410" customFormat="1" outlineLevel="1" x14ac:dyDescent="0.25">
      <c r="B39" s="411"/>
      <c r="C39" s="419"/>
      <c r="D39" s="700" t="s">
        <v>2241</v>
      </c>
      <c r="E39" s="701"/>
      <c r="F39" s="702"/>
      <c r="G39" s="703"/>
      <c r="H39" s="703"/>
      <c r="I39" s="420"/>
      <c r="J39" s="420"/>
      <c r="K39" s="423"/>
      <c r="L39" s="424"/>
      <c r="M39" s="704">
        <f>SUBTOTAL(9,M32:M38)</f>
        <v>4740059</v>
      </c>
      <c r="N39" s="425">
        <f>SUBTOTAL(9,N32:N38)</f>
        <v>2740606</v>
      </c>
      <c r="O39" s="705"/>
      <c r="P39" s="425">
        <f>SUBTOTAL(9,P32:P38)</f>
        <v>2772071</v>
      </c>
      <c r="Q39" s="425">
        <f>SUBTOTAL(9,Q32:Q38)</f>
        <v>4771524</v>
      </c>
      <c r="R39" s="460">
        <f>SUBTOTAL(9,R32:R38)</f>
        <v>4771524</v>
      </c>
      <c r="S39" s="706">
        <f>SUBTOTAL(9,S32:S38)</f>
        <v>9.0175613767573071E-4</v>
      </c>
      <c r="T39" s="688"/>
      <c r="U39" s="689"/>
      <c r="V39" s="690"/>
      <c r="W39" s="691"/>
      <c r="X39" s="691"/>
    </row>
    <row r="40" spans="1:24" s="410" customFormat="1" outlineLevel="2" x14ac:dyDescent="0.25">
      <c r="A40" s="410" t="s">
        <v>76</v>
      </c>
      <c r="B40" s="411" t="s">
        <v>26</v>
      </c>
      <c r="C40" s="679">
        <v>5</v>
      </c>
      <c r="D40" s="707" t="s">
        <v>226</v>
      </c>
      <c r="E40" s="681">
        <v>1104375777</v>
      </c>
      <c r="F40" s="682" t="s">
        <v>243</v>
      </c>
      <c r="G40" s="683" t="s">
        <v>239</v>
      </c>
      <c r="H40" s="683" t="s">
        <v>234</v>
      </c>
      <c r="I40" s="438" t="s">
        <v>248</v>
      </c>
      <c r="J40" s="438" t="s">
        <v>2403</v>
      </c>
      <c r="K40" s="442" t="s">
        <v>1822</v>
      </c>
      <c r="L40" s="708">
        <v>13</v>
      </c>
      <c r="M40" s="709">
        <v>1300606</v>
      </c>
      <c r="N40" s="445">
        <f t="shared" si="11"/>
        <v>1300606</v>
      </c>
      <c r="O40" s="685">
        <v>45336</v>
      </c>
      <c r="P40" s="445">
        <f t="shared" si="12"/>
        <v>1309771</v>
      </c>
      <c r="Q40" s="445">
        <f t="shared" si="13"/>
        <v>1309771</v>
      </c>
      <c r="R40" s="710">
        <f t="shared" si="14"/>
        <v>1309771</v>
      </c>
      <c r="S40" s="711">
        <f t="shared" ref="S40:S45" si="15">+R40/$R$967</f>
        <v>2.475297280700421E-4</v>
      </c>
      <c r="T40" s="688"/>
      <c r="U40" s="689">
        <f t="shared" si="10"/>
        <v>28</v>
      </c>
      <c r="V40" s="690">
        <f t="shared" si="6"/>
        <v>45364</v>
      </c>
      <c r="W40" s="691">
        <f>VLOOKUP(V40,IPC!$B$9:$D$855,3,2)</f>
        <v>141.47999999999999</v>
      </c>
      <c r="X40" s="691">
        <f>VLOOKUP(O40,IPC!$B$9:$D$855,3,1)</f>
        <v>140.49</v>
      </c>
    </row>
    <row r="41" spans="1:24" s="410" customFormat="1" outlineLevel="2" x14ac:dyDescent="0.25">
      <c r="A41" s="410" t="s">
        <v>76</v>
      </c>
      <c r="B41" s="411" t="s">
        <v>26</v>
      </c>
      <c r="C41" s="412">
        <v>5</v>
      </c>
      <c r="D41" s="692" t="s">
        <v>226</v>
      </c>
      <c r="E41" s="693">
        <v>1104375777</v>
      </c>
      <c r="F41" s="694" t="s">
        <v>243</v>
      </c>
      <c r="G41" s="695" t="s">
        <v>239</v>
      </c>
      <c r="H41" s="695" t="s">
        <v>234</v>
      </c>
      <c r="I41" s="413" t="s">
        <v>248</v>
      </c>
      <c r="J41" s="413" t="s">
        <v>2403</v>
      </c>
      <c r="K41" s="416" t="s">
        <v>2404</v>
      </c>
      <c r="L41" s="417">
        <v>8245</v>
      </c>
      <c r="M41" s="696">
        <v>588467</v>
      </c>
      <c r="N41" s="418">
        <f t="shared" si="11"/>
        <v>0</v>
      </c>
      <c r="O41" s="697">
        <v>45364</v>
      </c>
      <c r="P41" s="418">
        <f t="shared" si="12"/>
        <v>0</v>
      </c>
      <c r="Q41" s="418">
        <f t="shared" si="13"/>
        <v>588467</v>
      </c>
      <c r="R41" s="698">
        <f t="shared" si="14"/>
        <v>588467</v>
      </c>
      <c r="S41" s="699">
        <f t="shared" si="15"/>
        <v>1.1121262914524253E-4</v>
      </c>
      <c r="T41" s="688"/>
      <c r="U41" s="689">
        <f t="shared" si="10"/>
        <v>0</v>
      </c>
      <c r="V41" s="690">
        <f t="shared" si="6"/>
        <v>45364</v>
      </c>
      <c r="W41" s="691">
        <f>VLOOKUP(V41,IPC!$B$9:$D$855,3,2)</f>
        <v>141.47999999999999</v>
      </c>
      <c r="X41" s="691">
        <f>VLOOKUP(O41,IPC!$B$9:$D$855,3,1)</f>
        <v>141.47999999999999</v>
      </c>
    </row>
    <row r="42" spans="1:24" s="410" customFormat="1" outlineLevel="2" x14ac:dyDescent="0.25">
      <c r="A42" s="410" t="s">
        <v>76</v>
      </c>
      <c r="B42" s="411" t="s">
        <v>26</v>
      </c>
      <c r="C42" s="412">
        <v>5</v>
      </c>
      <c r="D42" s="692" t="s">
        <v>226</v>
      </c>
      <c r="E42" s="693">
        <v>1104375777</v>
      </c>
      <c r="F42" s="694" t="s">
        <v>243</v>
      </c>
      <c r="G42" s="695" t="s">
        <v>239</v>
      </c>
      <c r="H42" s="695" t="s">
        <v>234</v>
      </c>
      <c r="I42" s="413" t="s">
        <v>248</v>
      </c>
      <c r="J42" s="413" t="s">
        <v>2403</v>
      </c>
      <c r="K42" s="416" t="s">
        <v>2405</v>
      </c>
      <c r="L42" s="417" t="s">
        <v>2418</v>
      </c>
      <c r="M42" s="696">
        <v>263865</v>
      </c>
      <c r="N42" s="418">
        <f t="shared" si="11"/>
        <v>0</v>
      </c>
      <c r="O42" s="697">
        <v>45364</v>
      </c>
      <c r="P42" s="418">
        <f t="shared" si="12"/>
        <v>0</v>
      </c>
      <c r="Q42" s="418">
        <f t="shared" si="13"/>
        <v>263865</v>
      </c>
      <c r="R42" s="698">
        <f t="shared" si="14"/>
        <v>263865</v>
      </c>
      <c r="S42" s="699">
        <f t="shared" si="15"/>
        <v>4.9867062026263868E-5</v>
      </c>
      <c r="T42" s="688"/>
      <c r="U42" s="689">
        <f t="shared" si="10"/>
        <v>0</v>
      </c>
      <c r="V42" s="690">
        <f t="shared" si="6"/>
        <v>45364</v>
      </c>
      <c r="W42" s="691">
        <f>VLOOKUP(V42,IPC!$B$9:$D$855,3,2)</f>
        <v>141.47999999999999</v>
      </c>
      <c r="X42" s="691">
        <f>VLOOKUP(O42,IPC!$B$9:$D$855,3,1)</f>
        <v>141.47999999999999</v>
      </c>
    </row>
    <row r="43" spans="1:24" s="410" customFormat="1" ht="27.6" outlineLevel="2" x14ac:dyDescent="0.25">
      <c r="A43" s="410" t="s">
        <v>76</v>
      </c>
      <c r="B43" s="411" t="s">
        <v>26</v>
      </c>
      <c r="C43" s="412">
        <v>5</v>
      </c>
      <c r="D43" s="692" t="s">
        <v>226</v>
      </c>
      <c r="E43" s="693">
        <v>1104375777</v>
      </c>
      <c r="F43" s="694" t="s">
        <v>243</v>
      </c>
      <c r="G43" s="695" t="s">
        <v>239</v>
      </c>
      <c r="H43" s="695" t="s">
        <v>234</v>
      </c>
      <c r="I43" s="413" t="s">
        <v>248</v>
      </c>
      <c r="J43" s="413" t="s">
        <v>2403</v>
      </c>
      <c r="K43" s="416" t="s">
        <v>2406</v>
      </c>
      <c r="L43" s="417" t="s">
        <v>2418</v>
      </c>
      <c r="M43" s="696">
        <v>31676</v>
      </c>
      <c r="N43" s="418">
        <f t="shared" si="11"/>
        <v>0</v>
      </c>
      <c r="O43" s="697">
        <v>45364</v>
      </c>
      <c r="P43" s="418">
        <f t="shared" si="12"/>
        <v>0</v>
      </c>
      <c r="Q43" s="418">
        <f t="shared" si="13"/>
        <v>31676</v>
      </c>
      <c r="R43" s="698">
        <f t="shared" si="14"/>
        <v>31676</v>
      </c>
      <c r="S43" s="699">
        <f t="shared" si="15"/>
        <v>5.986353084887857E-6</v>
      </c>
      <c r="T43" s="688"/>
      <c r="U43" s="689">
        <f t="shared" si="10"/>
        <v>0</v>
      </c>
      <c r="V43" s="690">
        <f t="shared" si="6"/>
        <v>45364</v>
      </c>
      <c r="W43" s="691">
        <f>VLOOKUP(V43,IPC!$B$9:$D$855,3,2)</f>
        <v>141.47999999999999</v>
      </c>
      <c r="X43" s="691">
        <f>VLOOKUP(O43,IPC!$B$9:$D$855,3,1)</f>
        <v>141.47999999999999</v>
      </c>
    </row>
    <row r="44" spans="1:24" s="410" customFormat="1" outlineLevel="2" x14ac:dyDescent="0.25">
      <c r="A44" s="410" t="s">
        <v>76</v>
      </c>
      <c r="B44" s="411" t="s">
        <v>26</v>
      </c>
      <c r="C44" s="412">
        <v>5</v>
      </c>
      <c r="D44" s="692" t="s">
        <v>226</v>
      </c>
      <c r="E44" s="693">
        <v>1104375777</v>
      </c>
      <c r="F44" s="694" t="s">
        <v>243</v>
      </c>
      <c r="G44" s="695" t="s">
        <v>239</v>
      </c>
      <c r="H44" s="695" t="s">
        <v>234</v>
      </c>
      <c r="I44" s="413" t="s">
        <v>248</v>
      </c>
      <c r="J44" s="413" t="s">
        <v>2403</v>
      </c>
      <c r="K44" s="416" t="s">
        <v>2407</v>
      </c>
      <c r="L44" s="417" t="s">
        <v>2418</v>
      </c>
      <c r="M44" s="696">
        <v>263865</v>
      </c>
      <c r="N44" s="418">
        <f t="shared" si="11"/>
        <v>0</v>
      </c>
      <c r="O44" s="697">
        <v>45364</v>
      </c>
      <c r="P44" s="418">
        <f t="shared" si="12"/>
        <v>0</v>
      </c>
      <c r="Q44" s="418">
        <f t="shared" si="13"/>
        <v>263865</v>
      </c>
      <c r="R44" s="698">
        <f t="shared" si="14"/>
        <v>263865</v>
      </c>
      <c r="S44" s="699">
        <f t="shared" si="15"/>
        <v>4.9867062026263868E-5</v>
      </c>
      <c r="T44" s="688"/>
      <c r="U44" s="689">
        <f t="shared" si="10"/>
        <v>0</v>
      </c>
      <c r="V44" s="690">
        <f t="shared" si="6"/>
        <v>45364</v>
      </c>
      <c r="W44" s="691">
        <f>VLOOKUP(V44,IPC!$B$9:$D$855,3,2)</f>
        <v>141.47999999999999</v>
      </c>
      <c r="X44" s="691">
        <f>VLOOKUP(O44,IPC!$B$9:$D$855,3,1)</f>
        <v>141.47999999999999</v>
      </c>
    </row>
    <row r="45" spans="1:24" s="410" customFormat="1" ht="27.6" outlineLevel="2" x14ac:dyDescent="0.25">
      <c r="A45" s="410" t="s">
        <v>76</v>
      </c>
      <c r="B45" s="411" t="s">
        <v>26</v>
      </c>
      <c r="C45" s="412">
        <v>5</v>
      </c>
      <c r="D45" s="692" t="s">
        <v>226</v>
      </c>
      <c r="E45" s="693">
        <v>1104375777</v>
      </c>
      <c r="F45" s="694" t="s">
        <v>243</v>
      </c>
      <c r="G45" s="695" t="s">
        <v>239</v>
      </c>
      <c r="H45" s="695" t="s">
        <v>234</v>
      </c>
      <c r="I45" s="413" t="s">
        <v>248</v>
      </c>
      <c r="J45" s="413" t="s">
        <v>2403</v>
      </c>
      <c r="K45" s="416" t="s">
        <v>2413</v>
      </c>
      <c r="L45" s="417">
        <v>20240313</v>
      </c>
      <c r="M45" s="696">
        <v>60702</v>
      </c>
      <c r="N45" s="418">
        <f t="shared" si="11"/>
        <v>0</v>
      </c>
      <c r="O45" s="697">
        <v>45364</v>
      </c>
      <c r="P45" s="418">
        <f t="shared" si="12"/>
        <v>0</v>
      </c>
      <c r="Q45" s="418">
        <f t="shared" si="13"/>
        <v>60702</v>
      </c>
      <c r="R45" s="698">
        <f t="shared" si="14"/>
        <v>60702</v>
      </c>
      <c r="S45" s="699">
        <f t="shared" si="15"/>
        <v>1.1471890546750305E-5</v>
      </c>
      <c r="T45" s="688"/>
      <c r="U45" s="689">
        <f t="shared" si="10"/>
        <v>0</v>
      </c>
      <c r="V45" s="690">
        <f t="shared" si="6"/>
        <v>45364</v>
      </c>
      <c r="W45" s="691">
        <f>VLOOKUP(V45,IPC!$B$9:$D$855,3,2)</f>
        <v>141.47999999999999</v>
      </c>
      <c r="X45" s="691">
        <f>VLOOKUP(O45,IPC!$B$9:$D$855,3,1)</f>
        <v>141.47999999999999</v>
      </c>
    </row>
    <row r="46" spans="1:24" s="410" customFormat="1" outlineLevel="1" x14ac:dyDescent="0.25">
      <c r="B46" s="411"/>
      <c r="C46" s="419"/>
      <c r="D46" s="700" t="s">
        <v>2242</v>
      </c>
      <c r="E46" s="701"/>
      <c r="F46" s="702"/>
      <c r="G46" s="703"/>
      <c r="H46" s="703"/>
      <c r="I46" s="420"/>
      <c r="J46" s="420"/>
      <c r="K46" s="423"/>
      <c r="L46" s="424"/>
      <c r="M46" s="704">
        <f>SUBTOTAL(9,M40:M45)</f>
        <v>2509181</v>
      </c>
      <c r="N46" s="425">
        <f>SUBTOTAL(9,N40:N45)</f>
        <v>1300606</v>
      </c>
      <c r="O46" s="705"/>
      <c r="P46" s="425">
        <f>SUBTOTAL(9,P40:P45)</f>
        <v>1309771</v>
      </c>
      <c r="Q46" s="425">
        <f>SUBTOTAL(9,Q40:Q45)</f>
        <v>2518346</v>
      </c>
      <c r="R46" s="460">
        <f>SUBTOTAL(9,R40:R45)</f>
        <v>2518346</v>
      </c>
      <c r="S46" s="706">
        <f>SUBTOTAL(9,S40:S45)</f>
        <v>4.7593472489945059E-4</v>
      </c>
      <c r="T46" s="688"/>
      <c r="U46" s="689"/>
      <c r="V46" s="690"/>
      <c r="W46" s="691"/>
      <c r="X46" s="691"/>
    </row>
    <row r="47" spans="1:24" s="410" customFormat="1" outlineLevel="2" x14ac:dyDescent="0.25">
      <c r="A47" s="410" t="s">
        <v>76</v>
      </c>
      <c r="B47" s="411" t="s">
        <v>26</v>
      </c>
      <c r="C47" s="679">
        <v>6</v>
      </c>
      <c r="D47" s="707" t="s">
        <v>227</v>
      </c>
      <c r="E47" s="681">
        <v>32780428</v>
      </c>
      <c r="F47" s="682" t="s">
        <v>244</v>
      </c>
      <c r="G47" s="683" t="s">
        <v>245</v>
      </c>
      <c r="H47" s="683" t="s">
        <v>235</v>
      </c>
      <c r="I47" s="438" t="s">
        <v>248</v>
      </c>
      <c r="J47" s="438" t="s">
        <v>2403</v>
      </c>
      <c r="K47" s="442" t="s">
        <v>1822</v>
      </c>
      <c r="L47" s="708">
        <v>13</v>
      </c>
      <c r="M47" s="709">
        <v>1300606</v>
      </c>
      <c r="N47" s="445">
        <f t="shared" si="11"/>
        <v>1300606</v>
      </c>
      <c r="O47" s="685">
        <v>45336</v>
      </c>
      <c r="P47" s="445">
        <f t="shared" si="12"/>
        <v>1309771</v>
      </c>
      <c r="Q47" s="445">
        <f t="shared" si="13"/>
        <v>1309771</v>
      </c>
      <c r="R47" s="710">
        <f t="shared" si="14"/>
        <v>1309771</v>
      </c>
      <c r="S47" s="711">
        <f t="shared" ref="S47:S53" si="16">+R47/$R$967</f>
        <v>2.475297280700421E-4</v>
      </c>
      <c r="T47" s="688"/>
      <c r="U47" s="689">
        <f t="shared" si="10"/>
        <v>28</v>
      </c>
      <c r="V47" s="690">
        <f t="shared" si="6"/>
        <v>45364</v>
      </c>
      <c r="W47" s="691">
        <f>VLOOKUP(V47,IPC!$B$9:$D$855,3,2)</f>
        <v>141.47999999999999</v>
      </c>
      <c r="X47" s="691">
        <f>VLOOKUP(O47,IPC!$B$9:$D$855,3,1)</f>
        <v>140.49</v>
      </c>
    </row>
    <row r="48" spans="1:24" s="410" customFormat="1" outlineLevel="2" x14ac:dyDescent="0.25">
      <c r="A48" s="410" t="s">
        <v>76</v>
      </c>
      <c r="B48" s="411" t="s">
        <v>26</v>
      </c>
      <c r="C48" s="412">
        <v>6</v>
      </c>
      <c r="D48" s="692" t="s">
        <v>227</v>
      </c>
      <c r="E48" s="693">
        <v>32780428</v>
      </c>
      <c r="F48" s="694" t="s">
        <v>244</v>
      </c>
      <c r="G48" s="695" t="s">
        <v>245</v>
      </c>
      <c r="H48" s="695" t="s">
        <v>235</v>
      </c>
      <c r="I48" s="413" t="s">
        <v>248</v>
      </c>
      <c r="J48" s="413" t="s">
        <v>2403</v>
      </c>
      <c r="K48" s="416" t="s">
        <v>2404</v>
      </c>
      <c r="L48" s="417">
        <v>8245</v>
      </c>
      <c r="M48" s="696">
        <v>555037</v>
      </c>
      <c r="N48" s="418">
        <f t="shared" si="11"/>
        <v>0</v>
      </c>
      <c r="O48" s="697">
        <v>45364</v>
      </c>
      <c r="P48" s="418">
        <f t="shared" si="12"/>
        <v>0</v>
      </c>
      <c r="Q48" s="418">
        <f t="shared" si="13"/>
        <v>555037</v>
      </c>
      <c r="R48" s="698">
        <f t="shared" si="14"/>
        <v>555037</v>
      </c>
      <c r="S48" s="699">
        <f t="shared" si="16"/>
        <v>1.0489479281402012E-4</v>
      </c>
      <c r="T48" s="688"/>
      <c r="U48" s="689">
        <f t="shared" si="10"/>
        <v>0</v>
      </c>
      <c r="V48" s="690">
        <f t="shared" si="6"/>
        <v>45364</v>
      </c>
      <c r="W48" s="691">
        <f>VLOOKUP(V48,IPC!$B$9:$D$855,3,2)</f>
        <v>141.47999999999999</v>
      </c>
      <c r="X48" s="691">
        <f>VLOOKUP(O48,IPC!$B$9:$D$855,3,1)</f>
        <v>141.47999999999999</v>
      </c>
    </row>
    <row r="49" spans="1:24" s="410" customFormat="1" outlineLevel="2" x14ac:dyDescent="0.25">
      <c r="A49" s="410" t="s">
        <v>76</v>
      </c>
      <c r="B49" s="411" t="s">
        <v>26</v>
      </c>
      <c r="C49" s="412">
        <v>6</v>
      </c>
      <c r="D49" s="692" t="s">
        <v>227</v>
      </c>
      <c r="E49" s="693">
        <v>32780428</v>
      </c>
      <c r="F49" s="694" t="s">
        <v>244</v>
      </c>
      <c r="G49" s="695" t="s">
        <v>245</v>
      </c>
      <c r="H49" s="695" t="s">
        <v>235</v>
      </c>
      <c r="I49" s="413" t="s">
        <v>248</v>
      </c>
      <c r="J49" s="413" t="s">
        <v>2403</v>
      </c>
      <c r="K49" s="416" t="s">
        <v>2405</v>
      </c>
      <c r="L49" s="417" t="s">
        <v>2418</v>
      </c>
      <c r="M49" s="696">
        <v>296341</v>
      </c>
      <c r="N49" s="418">
        <f t="shared" si="11"/>
        <v>0</v>
      </c>
      <c r="O49" s="697">
        <v>45364</v>
      </c>
      <c r="P49" s="418">
        <f t="shared" si="12"/>
        <v>0</v>
      </c>
      <c r="Q49" s="418">
        <f t="shared" si="13"/>
        <v>296341</v>
      </c>
      <c r="R49" s="698">
        <f t="shared" si="14"/>
        <v>296341</v>
      </c>
      <c r="S49" s="699">
        <f t="shared" si="16"/>
        <v>5.6004604733197133E-5</v>
      </c>
      <c r="T49" s="688"/>
      <c r="U49" s="689">
        <f t="shared" si="10"/>
        <v>0</v>
      </c>
      <c r="V49" s="690">
        <f t="shared" si="6"/>
        <v>45364</v>
      </c>
      <c r="W49" s="691">
        <f>VLOOKUP(V49,IPC!$B$9:$D$855,3,2)</f>
        <v>141.47999999999999</v>
      </c>
      <c r="X49" s="691">
        <f>VLOOKUP(O49,IPC!$B$9:$D$855,3,1)</f>
        <v>141.47999999999999</v>
      </c>
    </row>
    <row r="50" spans="1:24" s="410" customFormat="1" ht="27.6" outlineLevel="2" x14ac:dyDescent="0.25">
      <c r="A50" s="410" t="s">
        <v>76</v>
      </c>
      <c r="B50" s="411" t="s">
        <v>26</v>
      </c>
      <c r="C50" s="412">
        <v>6</v>
      </c>
      <c r="D50" s="692" t="s">
        <v>227</v>
      </c>
      <c r="E50" s="693">
        <v>32780428</v>
      </c>
      <c r="F50" s="694" t="s">
        <v>244</v>
      </c>
      <c r="G50" s="695" t="s">
        <v>245</v>
      </c>
      <c r="H50" s="695" t="s">
        <v>235</v>
      </c>
      <c r="I50" s="413" t="s">
        <v>248</v>
      </c>
      <c r="J50" s="413" t="s">
        <v>2403</v>
      </c>
      <c r="K50" s="416" t="s">
        <v>2406</v>
      </c>
      <c r="L50" s="417" t="s">
        <v>2418</v>
      </c>
      <c r="M50" s="696">
        <v>35575</v>
      </c>
      <c r="N50" s="418">
        <f t="shared" si="11"/>
        <v>0</v>
      </c>
      <c r="O50" s="697">
        <v>45364</v>
      </c>
      <c r="P50" s="418">
        <f t="shared" si="12"/>
        <v>0</v>
      </c>
      <c r="Q50" s="418">
        <f t="shared" si="13"/>
        <v>35575</v>
      </c>
      <c r="R50" s="698">
        <f t="shared" si="14"/>
        <v>35575</v>
      </c>
      <c r="S50" s="699">
        <f t="shared" si="16"/>
        <v>6.7232135053316554E-6</v>
      </c>
      <c r="T50" s="688"/>
      <c r="U50" s="689">
        <f t="shared" si="10"/>
        <v>0</v>
      </c>
      <c r="V50" s="690">
        <f t="shared" si="6"/>
        <v>45364</v>
      </c>
      <c r="W50" s="691">
        <f>VLOOKUP(V50,IPC!$B$9:$D$855,3,2)</f>
        <v>141.47999999999999</v>
      </c>
      <c r="X50" s="691">
        <f>VLOOKUP(O50,IPC!$B$9:$D$855,3,1)</f>
        <v>141.47999999999999</v>
      </c>
    </row>
    <row r="51" spans="1:24" s="410" customFormat="1" outlineLevel="2" x14ac:dyDescent="0.25">
      <c r="A51" s="410" t="s">
        <v>76</v>
      </c>
      <c r="B51" s="411" t="s">
        <v>26</v>
      </c>
      <c r="C51" s="412">
        <v>6</v>
      </c>
      <c r="D51" s="692" t="s">
        <v>227</v>
      </c>
      <c r="E51" s="693">
        <v>32780428</v>
      </c>
      <c r="F51" s="694" t="s">
        <v>244</v>
      </c>
      <c r="G51" s="695" t="s">
        <v>245</v>
      </c>
      <c r="H51" s="695" t="s">
        <v>235</v>
      </c>
      <c r="I51" s="413" t="s">
        <v>248</v>
      </c>
      <c r="J51" s="413" t="s">
        <v>2403</v>
      </c>
      <c r="K51" s="416" t="s">
        <v>2407</v>
      </c>
      <c r="L51" s="417" t="s">
        <v>2418</v>
      </c>
      <c r="M51" s="696">
        <v>296341</v>
      </c>
      <c r="N51" s="418">
        <f t="shared" si="11"/>
        <v>0</v>
      </c>
      <c r="O51" s="697">
        <v>45364</v>
      </c>
      <c r="P51" s="418">
        <f t="shared" si="12"/>
        <v>0</v>
      </c>
      <c r="Q51" s="418">
        <f t="shared" si="13"/>
        <v>296341</v>
      </c>
      <c r="R51" s="698">
        <f t="shared" si="14"/>
        <v>296341</v>
      </c>
      <c r="S51" s="699">
        <f t="shared" si="16"/>
        <v>5.6004604733197133E-5</v>
      </c>
      <c r="T51" s="688"/>
      <c r="U51" s="689">
        <f t="shared" si="10"/>
        <v>0</v>
      </c>
      <c r="V51" s="690">
        <f t="shared" si="6"/>
        <v>45364</v>
      </c>
      <c r="W51" s="691">
        <f>VLOOKUP(V51,IPC!$B$9:$D$855,3,2)</f>
        <v>141.47999999999999</v>
      </c>
      <c r="X51" s="691">
        <f>VLOOKUP(O51,IPC!$B$9:$D$855,3,1)</f>
        <v>141.47999999999999</v>
      </c>
    </row>
    <row r="52" spans="1:24" s="410" customFormat="1" ht="27.6" outlineLevel="2" x14ac:dyDescent="0.25">
      <c r="A52" s="410" t="s">
        <v>76</v>
      </c>
      <c r="B52" s="411" t="s">
        <v>26</v>
      </c>
      <c r="C52" s="412">
        <v>6</v>
      </c>
      <c r="D52" s="692" t="s">
        <v>227</v>
      </c>
      <c r="E52" s="693">
        <v>32780428</v>
      </c>
      <c r="F52" s="694" t="s">
        <v>244</v>
      </c>
      <c r="G52" s="695" t="s">
        <v>245</v>
      </c>
      <c r="H52" s="695" t="s">
        <v>235</v>
      </c>
      <c r="I52" s="413" t="s">
        <v>248</v>
      </c>
      <c r="J52" s="413" t="s">
        <v>2403</v>
      </c>
      <c r="K52" s="416" t="s">
        <v>2414</v>
      </c>
      <c r="L52" s="417">
        <v>20241231</v>
      </c>
      <c r="M52" s="696">
        <v>464000</v>
      </c>
      <c r="N52" s="418">
        <f t="shared" si="11"/>
        <v>464000</v>
      </c>
      <c r="O52" s="697">
        <v>45291</v>
      </c>
      <c r="P52" s="418">
        <f t="shared" si="12"/>
        <v>476668</v>
      </c>
      <c r="Q52" s="418">
        <f t="shared" si="13"/>
        <v>476668</v>
      </c>
      <c r="R52" s="698">
        <f t="shared" si="14"/>
        <v>476668</v>
      </c>
      <c r="S52" s="699">
        <f t="shared" si="16"/>
        <v>9.0084068451424582E-5</v>
      </c>
      <c r="T52" s="688"/>
      <c r="U52" s="689">
        <f t="shared" si="10"/>
        <v>73</v>
      </c>
      <c r="V52" s="690">
        <f t="shared" si="6"/>
        <v>45364</v>
      </c>
      <c r="W52" s="691">
        <f>VLOOKUP(V52,IPC!$B$9:$D$855,3,2)</f>
        <v>141.47999999999999</v>
      </c>
      <c r="X52" s="691">
        <f>VLOOKUP(O52,IPC!$B$9:$D$855,3,1)</f>
        <v>137.72</v>
      </c>
    </row>
    <row r="53" spans="1:24" s="410" customFormat="1" outlineLevel="2" x14ac:dyDescent="0.25">
      <c r="A53" s="410" t="s">
        <v>76</v>
      </c>
      <c r="B53" s="411" t="s">
        <v>26</v>
      </c>
      <c r="C53" s="412">
        <v>6</v>
      </c>
      <c r="D53" s="692" t="s">
        <v>227</v>
      </c>
      <c r="E53" s="693">
        <v>32780428</v>
      </c>
      <c r="F53" s="694" t="s">
        <v>244</v>
      </c>
      <c r="G53" s="695" t="s">
        <v>245</v>
      </c>
      <c r="H53" s="695" t="s">
        <v>235</v>
      </c>
      <c r="I53" s="413" t="s">
        <v>248</v>
      </c>
      <c r="J53" s="413" t="s">
        <v>2403</v>
      </c>
      <c r="K53" s="416" t="s">
        <v>2415</v>
      </c>
      <c r="L53" s="417">
        <v>20240313</v>
      </c>
      <c r="M53" s="696">
        <v>142697</v>
      </c>
      <c r="N53" s="418">
        <f t="shared" si="11"/>
        <v>0</v>
      </c>
      <c r="O53" s="697">
        <v>45364</v>
      </c>
      <c r="P53" s="418">
        <f t="shared" si="12"/>
        <v>0</v>
      </c>
      <c r="Q53" s="418">
        <f t="shared" si="13"/>
        <v>142697</v>
      </c>
      <c r="R53" s="698">
        <f t="shared" si="14"/>
        <v>142697</v>
      </c>
      <c r="S53" s="699">
        <f t="shared" si="16"/>
        <v>2.6967881871266652E-5</v>
      </c>
      <c r="T53" s="688"/>
      <c r="U53" s="689">
        <f t="shared" si="10"/>
        <v>0</v>
      </c>
      <c r="V53" s="690">
        <f t="shared" si="6"/>
        <v>45364</v>
      </c>
      <c r="W53" s="691">
        <f>VLOOKUP(V53,IPC!$B$9:$D$855,3,2)</f>
        <v>141.47999999999999</v>
      </c>
      <c r="X53" s="691">
        <f>VLOOKUP(O53,IPC!$B$9:$D$855,3,1)</f>
        <v>141.47999999999999</v>
      </c>
    </row>
    <row r="54" spans="1:24" s="410" customFormat="1" outlineLevel="1" x14ac:dyDescent="0.25">
      <c r="B54" s="411"/>
      <c r="C54" s="419"/>
      <c r="D54" s="700" t="s">
        <v>2243</v>
      </c>
      <c r="E54" s="701"/>
      <c r="F54" s="702"/>
      <c r="G54" s="703"/>
      <c r="H54" s="703"/>
      <c r="I54" s="420"/>
      <c r="J54" s="420"/>
      <c r="K54" s="423"/>
      <c r="L54" s="424"/>
      <c r="M54" s="704">
        <f>SUBTOTAL(9,M47:M53)</f>
        <v>3090597</v>
      </c>
      <c r="N54" s="425">
        <f>SUBTOTAL(9,N47:N53)</f>
        <v>1764606</v>
      </c>
      <c r="O54" s="705"/>
      <c r="P54" s="425">
        <f>SUBTOTAL(9,P47:P53)</f>
        <v>1786439</v>
      </c>
      <c r="Q54" s="425">
        <f>SUBTOTAL(9,Q47:Q53)</f>
        <v>3112430</v>
      </c>
      <c r="R54" s="460">
        <f>SUBTOTAL(9,R47:R53)</f>
        <v>3112430</v>
      </c>
      <c r="S54" s="706">
        <f>SUBTOTAL(9,S47:S53)</f>
        <v>5.8820889417847942E-4</v>
      </c>
      <c r="T54" s="688"/>
      <c r="U54" s="689"/>
      <c r="V54" s="690"/>
      <c r="W54" s="691"/>
      <c r="X54" s="691"/>
    </row>
    <row r="55" spans="1:24" s="410" customFormat="1" outlineLevel="2" x14ac:dyDescent="0.25">
      <c r="A55" s="410" t="s">
        <v>76</v>
      </c>
      <c r="B55" s="411" t="s">
        <v>26</v>
      </c>
      <c r="C55" s="679">
        <v>7</v>
      </c>
      <c r="D55" s="707" t="s">
        <v>228</v>
      </c>
      <c r="E55" s="681">
        <v>26930473</v>
      </c>
      <c r="F55" s="682" t="s">
        <v>246</v>
      </c>
      <c r="G55" s="683" t="s">
        <v>239</v>
      </c>
      <c r="H55" s="683" t="s">
        <v>236</v>
      </c>
      <c r="I55" s="438" t="s">
        <v>248</v>
      </c>
      <c r="J55" s="438" t="s">
        <v>2403</v>
      </c>
      <c r="K55" s="442" t="s">
        <v>1822</v>
      </c>
      <c r="L55" s="708">
        <v>13</v>
      </c>
      <c r="M55" s="709">
        <v>1300606</v>
      </c>
      <c r="N55" s="445">
        <f t="shared" si="11"/>
        <v>1300606</v>
      </c>
      <c r="O55" s="685">
        <v>45336</v>
      </c>
      <c r="P55" s="445">
        <f t="shared" si="12"/>
        <v>1309771</v>
      </c>
      <c r="Q55" s="445">
        <f t="shared" si="13"/>
        <v>1309771</v>
      </c>
      <c r="R55" s="710">
        <f t="shared" si="14"/>
        <v>1309771</v>
      </c>
      <c r="S55" s="711">
        <f t="shared" ref="S55:S61" si="17">+R55/$R$967</f>
        <v>2.475297280700421E-4</v>
      </c>
      <c r="T55" s="688"/>
      <c r="U55" s="689">
        <f t="shared" si="10"/>
        <v>28</v>
      </c>
      <c r="V55" s="690">
        <f t="shared" si="6"/>
        <v>45364</v>
      </c>
      <c r="W55" s="691">
        <f>VLOOKUP(V55,IPC!$B$9:$D$855,3,2)</f>
        <v>141.47999999999999</v>
      </c>
      <c r="X55" s="691">
        <f>VLOOKUP(O55,IPC!$B$9:$D$855,3,1)</f>
        <v>140.49</v>
      </c>
    </row>
    <row r="56" spans="1:24" s="410" customFormat="1" outlineLevel="2" x14ac:dyDescent="0.25">
      <c r="A56" s="410" t="s">
        <v>76</v>
      </c>
      <c r="B56" s="411" t="s">
        <v>26</v>
      </c>
      <c r="C56" s="412">
        <v>7</v>
      </c>
      <c r="D56" s="692" t="s">
        <v>228</v>
      </c>
      <c r="E56" s="693">
        <v>26930473</v>
      </c>
      <c r="F56" s="694" t="s">
        <v>246</v>
      </c>
      <c r="G56" s="695" t="s">
        <v>239</v>
      </c>
      <c r="H56" s="695" t="s">
        <v>236</v>
      </c>
      <c r="I56" s="413" t="s">
        <v>248</v>
      </c>
      <c r="J56" s="413" t="s">
        <v>2403</v>
      </c>
      <c r="K56" s="416" t="s">
        <v>2404</v>
      </c>
      <c r="L56" s="417">
        <v>8245</v>
      </c>
      <c r="M56" s="696">
        <v>588467</v>
      </c>
      <c r="N56" s="418">
        <f t="shared" si="11"/>
        <v>0</v>
      </c>
      <c r="O56" s="697">
        <v>45364</v>
      </c>
      <c r="P56" s="418">
        <f t="shared" si="12"/>
        <v>0</v>
      </c>
      <c r="Q56" s="418">
        <f t="shared" si="13"/>
        <v>588467</v>
      </c>
      <c r="R56" s="698">
        <f t="shared" si="14"/>
        <v>588467</v>
      </c>
      <c r="S56" s="699">
        <f t="shared" si="17"/>
        <v>1.1121262914524253E-4</v>
      </c>
      <c r="T56" s="688"/>
      <c r="U56" s="689">
        <f t="shared" si="10"/>
        <v>0</v>
      </c>
      <c r="V56" s="690">
        <f t="shared" si="6"/>
        <v>45364</v>
      </c>
      <c r="W56" s="691">
        <f>VLOOKUP(V56,IPC!$B$9:$D$855,3,2)</f>
        <v>141.47999999999999</v>
      </c>
      <c r="X56" s="691">
        <f>VLOOKUP(O56,IPC!$B$9:$D$855,3,1)</f>
        <v>141.47999999999999</v>
      </c>
    </row>
    <row r="57" spans="1:24" s="410" customFormat="1" outlineLevel="2" x14ac:dyDescent="0.25">
      <c r="A57" s="410" t="s">
        <v>76</v>
      </c>
      <c r="B57" s="411" t="s">
        <v>26</v>
      </c>
      <c r="C57" s="412">
        <v>7</v>
      </c>
      <c r="D57" s="692" t="s">
        <v>228</v>
      </c>
      <c r="E57" s="693">
        <v>26930473</v>
      </c>
      <c r="F57" s="694" t="s">
        <v>246</v>
      </c>
      <c r="G57" s="695" t="s">
        <v>239</v>
      </c>
      <c r="H57" s="695" t="s">
        <v>236</v>
      </c>
      <c r="I57" s="413" t="s">
        <v>248</v>
      </c>
      <c r="J57" s="413" t="s">
        <v>2403</v>
      </c>
      <c r="K57" s="416" t="s">
        <v>2405</v>
      </c>
      <c r="L57" s="417" t="s">
        <v>2418</v>
      </c>
      <c r="M57" s="696">
        <v>243568</v>
      </c>
      <c r="N57" s="712">
        <f t="shared" si="11"/>
        <v>0</v>
      </c>
      <c r="O57" s="697">
        <v>45364</v>
      </c>
      <c r="P57" s="418">
        <f t="shared" si="12"/>
        <v>0</v>
      </c>
      <c r="Q57" s="418">
        <f t="shared" si="13"/>
        <v>243568</v>
      </c>
      <c r="R57" s="698">
        <f t="shared" si="14"/>
        <v>243568</v>
      </c>
      <c r="S57" s="699">
        <f t="shared" si="17"/>
        <v>4.6031192327944356E-5</v>
      </c>
      <c r="T57" s="688"/>
      <c r="U57" s="689">
        <f t="shared" si="10"/>
        <v>0</v>
      </c>
      <c r="V57" s="690">
        <f t="shared" si="6"/>
        <v>45364</v>
      </c>
      <c r="W57" s="691">
        <f>VLOOKUP(V57,IPC!$B$9:$D$855,3,2)</f>
        <v>141.47999999999999</v>
      </c>
      <c r="X57" s="691">
        <f>VLOOKUP(O57,IPC!$B$9:$D$855,3,1)</f>
        <v>141.47999999999999</v>
      </c>
    </row>
    <row r="58" spans="1:24" s="410" customFormat="1" ht="27.6" outlineLevel="2" x14ac:dyDescent="0.25">
      <c r="A58" s="410" t="s">
        <v>76</v>
      </c>
      <c r="B58" s="411" t="s">
        <v>26</v>
      </c>
      <c r="C58" s="412">
        <v>7</v>
      </c>
      <c r="D58" s="692" t="s">
        <v>228</v>
      </c>
      <c r="E58" s="693">
        <v>26930473</v>
      </c>
      <c r="F58" s="694" t="s">
        <v>246</v>
      </c>
      <c r="G58" s="695" t="s">
        <v>239</v>
      </c>
      <c r="H58" s="695" t="s">
        <v>236</v>
      </c>
      <c r="I58" s="413" t="s">
        <v>248</v>
      </c>
      <c r="J58" s="413" t="s">
        <v>2403</v>
      </c>
      <c r="K58" s="416" t="s">
        <v>2406</v>
      </c>
      <c r="L58" s="417" t="s">
        <v>2418</v>
      </c>
      <c r="M58" s="696">
        <v>29240</v>
      </c>
      <c r="N58" s="418">
        <f t="shared" si="11"/>
        <v>0</v>
      </c>
      <c r="O58" s="697">
        <v>45364</v>
      </c>
      <c r="P58" s="418">
        <f t="shared" si="12"/>
        <v>0</v>
      </c>
      <c r="Q58" s="418">
        <f t="shared" si="13"/>
        <v>29240</v>
      </c>
      <c r="R58" s="698">
        <f t="shared" si="14"/>
        <v>29240</v>
      </c>
      <c r="S58" s="699">
        <f t="shared" si="17"/>
        <v>5.5259806857595948E-6</v>
      </c>
      <c r="T58" s="688"/>
      <c r="U58" s="689">
        <f t="shared" si="10"/>
        <v>0</v>
      </c>
      <c r="V58" s="690">
        <f t="shared" si="6"/>
        <v>45364</v>
      </c>
      <c r="W58" s="691">
        <f>VLOOKUP(V58,IPC!$B$9:$D$855,3,2)</f>
        <v>141.47999999999999</v>
      </c>
      <c r="X58" s="691">
        <f>VLOOKUP(O58,IPC!$B$9:$D$855,3,1)</f>
        <v>141.47999999999999</v>
      </c>
    </row>
    <row r="59" spans="1:24" s="410" customFormat="1" outlineLevel="2" x14ac:dyDescent="0.25">
      <c r="A59" s="410" t="s">
        <v>76</v>
      </c>
      <c r="B59" s="411" t="s">
        <v>26</v>
      </c>
      <c r="C59" s="412">
        <v>7</v>
      </c>
      <c r="D59" s="692" t="s">
        <v>228</v>
      </c>
      <c r="E59" s="693">
        <v>26930473</v>
      </c>
      <c r="F59" s="694" t="s">
        <v>246</v>
      </c>
      <c r="G59" s="695" t="s">
        <v>239</v>
      </c>
      <c r="H59" s="695" t="s">
        <v>236</v>
      </c>
      <c r="I59" s="413" t="s">
        <v>248</v>
      </c>
      <c r="J59" s="413" t="s">
        <v>2403</v>
      </c>
      <c r="K59" s="416" t="s">
        <v>2407</v>
      </c>
      <c r="L59" s="417" t="s">
        <v>2418</v>
      </c>
      <c r="M59" s="696">
        <v>243568</v>
      </c>
      <c r="N59" s="418">
        <f t="shared" si="11"/>
        <v>0</v>
      </c>
      <c r="O59" s="697">
        <v>45364</v>
      </c>
      <c r="P59" s="418">
        <f t="shared" si="12"/>
        <v>0</v>
      </c>
      <c r="Q59" s="418">
        <f t="shared" si="13"/>
        <v>243568</v>
      </c>
      <c r="R59" s="698">
        <f t="shared" si="14"/>
        <v>243568</v>
      </c>
      <c r="S59" s="699">
        <f t="shared" si="17"/>
        <v>4.6031192327944356E-5</v>
      </c>
      <c r="T59" s="688"/>
      <c r="U59" s="689">
        <f t="shared" si="10"/>
        <v>0</v>
      </c>
      <c r="V59" s="690">
        <f t="shared" si="6"/>
        <v>45364</v>
      </c>
      <c r="W59" s="691">
        <f>VLOOKUP(V59,IPC!$B$9:$D$855,3,2)</f>
        <v>141.47999999999999</v>
      </c>
      <c r="X59" s="691">
        <f>VLOOKUP(O59,IPC!$B$9:$D$855,3,1)</f>
        <v>141.47999999999999</v>
      </c>
    </row>
    <row r="60" spans="1:24" s="410" customFormat="1" ht="27.6" outlineLevel="2" x14ac:dyDescent="0.25">
      <c r="A60" s="410" t="s">
        <v>76</v>
      </c>
      <c r="B60" s="411" t="s">
        <v>26</v>
      </c>
      <c r="C60" s="412">
        <v>7</v>
      </c>
      <c r="D60" s="692" t="s">
        <v>228</v>
      </c>
      <c r="E60" s="693">
        <v>26930473</v>
      </c>
      <c r="F60" s="694" t="s">
        <v>246</v>
      </c>
      <c r="G60" s="695" t="s">
        <v>239</v>
      </c>
      <c r="H60" s="695" t="s">
        <v>236</v>
      </c>
      <c r="I60" s="413" t="s">
        <v>248</v>
      </c>
      <c r="J60" s="413" t="s">
        <v>2403</v>
      </c>
      <c r="K60" s="416" t="s">
        <v>2416</v>
      </c>
      <c r="L60" s="417">
        <v>20241231</v>
      </c>
      <c r="M60" s="696">
        <v>232000</v>
      </c>
      <c r="N60" s="418">
        <f t="shared" si="11"/>
        <v>232000</v>
      </c>
      <c r="O60" s="697">
        <v>45291</v>
      </c>
      <c r="P60" s="418">
        <f t="shared" si="12"/>
        <v>238334</v>
      </c>
      <c r="Q60" s="418">
        <f t="shared" si="13"/>
        <v>238334</v>
      </c>
      <c r="R60" s="698">
        <f t="shared" si="14"/>
        <v>238334</v>
      </c>
      <c r="S60" s="699">
        <f t="shared" si="17"/>
        <v>4.5042034225712291E-5</v>
      </c>
      <c r="T60" s="688"/>
      <c r="U60" s="689">
        <f t="shared" si="10"/>
        <v>73</v>
      </c>
      <c r="V60" s="690">
        <f t="shared" si="6"/>
        <v>45364</v>
      </c>
      <c r="W60" s="691">
        <f>VLOOKUP(V60,IPC!$B$9:$D$855,3,2)</f>
        <v>141.47999999999999</v>
      </c>
      <c r="X60" s="691">
        <f>VLOOKUP(O60,IPC!$B$9:$D$855,3,1)</f>
        <v>137.72</v>
      </c>
    </row>
    <row r="61" spans="1:24" s="410" customFormat="1" outlineLevel="2" x14ac:dyDescent="0.25">
      <c r="A61" s="410" t="s">
        <v>76</v>
      </c>
      <c r="B61" s="411" t="s">
        <v>26</v>
      </c>
      <c r="C61" s="412">
        <v>7</v>
      </c>
      <c r="D61" s="692" t="s">
        <v>228</v>
      </c>
      <c r="E61" s="693">
        <v>26930473</v>
      </c>
      <c r="F61" s="694" t="s">
        <v>246</v>
      </c>
      <c r="G61" s="695" t="s">
        <v>239</v>
      </c>
      <c r="H61" s="695" t="s">
        <v>236</v>
      </c>
      <c r="I61" s="413" t="s">
        <v>248</v>
      </c>
      <c r="J61" s="413" t="s">
        <v>2403</v>
      </c>
      <c r="K61" s="416" t="s">
        <v>2415</v>
      </c>
      <c r="L61" s="417">
        <v>20240313</v>
      </c>
      <c r="M61" s="696">
        <v>108364</v>
      </c>
      <c r="N61" s="418">
        <f t="shared" si="11"/>
        <v>0</v>
      </c>
      <c r="O61" s="697">
        <v>45364</v>
      </c>
      <c r="P61" s="418">
        <f t="shared" si="12"/>
        <v>0</v>
      </c>
      <c r="Q61" s="418">
        <f t="shared" si="13"/>
        <v>108364</v>
      </c>
      <c r="R61" s="698">
        <f t="shared" si="14"/>
        <v>108364</v>
      </c>
      <c r="S61" s="699">
        <f t="shared" si="17"/>
        <v>2.0479390254160491E-5</v>
      </c>
      <c r="T61" s="688"/>
      <c r="U61" s="689">
        <f t="shared" ref="U61:U66" si="18">+$U$7-O61</f>
        <v>0</v>
      </c>
      <c r="V61" s="690">
        <f t="shared" si="6"/>
        <v>45364</v>
      </c>
      <c r="W61" s="691">
        <f>VLOOKUP(V61,IPC!$B$9:$D$855,3,2)</f>
        <v>141.47999999999999</v>
      </c>
      <c r="X61" s="691">
        <f>VLOOKUP(O61,IPC!$B$9:$D$855,3,1)</f>
        <v>141.47999999999999</v>
      </c>
    </row>
    <row r="62" spans="1:24" s="410" customFormat="1" outlineLevel="1" x14ac:dyDescent="0.25">
      <c r="B62" s="411"/>
      <c r="C62" s="419"/>
      <c r="D62" s="700" t="s">
        <v>2244</v>
      </c>
      <c r="E62" s="701"/>
      <c r="F62" s="702"/>
      <c r="G62" s="703"/>
      <c r="H62" s="703"/>
      <c r="I62" s="420"/>
      <c r="J62" s="420"/>
      <c r="K62" s="423"/>
      <c r="L62" s="424"/>
      <c r="M62" s="704">
        <f>SUBTOTAL(9,M55:M61)</f>
        <v>2745813</v>
      </c>
      <c r="N62" s="425">
        <f>SUBTOTAL(9,N55:N61)</f>
        <v>1532606</v>
      </c>
      <c r="O62" s="705"/>
      <c r="P62" s="425">
        <f>SUBTOTAL(9,P55:P61)</f>
        <v>1548105</v>
      </c>
      <c r="Q62" s="425">
        <f>SUBTOTAL(9,Q55:Q61)</f>
        <v>2761312</v>
      </c>
      <c r="R62" s="460">
        <f>SUBTOTAL(9,R55:R61)</f>
        <v>2761312</v>
      </c>
      <c r="S62" s="706">
        <f>SUBTOTAL(9,S55:S61)</f>
        <v>5.2185214703680564E-4</v>
      </c>
      <c r="T62" s="688"/>
      <c r="U62" s="689"/>
      <c r="V62" s="690"/>
      <c r="W62" s="691"/>
      <c r="X62" s="691"/>
    </row>
    <row r="63" spans="1:24" s="410" customFormat="1" outlineLevel="2" x14ac:dyDescent="0.25">
      <c r="A63" s="410" t="s">
        <v>76</v>
      </c>
      <c r="B63" s="411" t="s">
        <v>26</v>
      </c>
      <c r="C63" s="679">
        <v>8</v>
      </c>
      <c r="D63" s="707" t="s">
        <v>229</v>
      </c>
      <c r="E63" s="681">
        <v>1129526537</v>
      </c>
      <c r="F63" s="682" t="s">
        <v>247</v>
      </c>
      <c r="G63" s="683" t="s">
        <v>245</v>
      </c>
      <c r="H63" s="683" t="s">
        <v>237</v>
      </c>
      <c r="I63" s="438" t="s">
        <v>248</v>
      </c>
      <c r="J63" s="438" t="s">
        <v>2403</v>
      </c>
      <c r="K63" s="442" t="s">
        <v>1822</v>
      </c>
      <c r="L63" s="708">
        <v>13</v>
      </c>
      <c r="M63" s="709">
        <v>1640606</v>
      </c>
      <c r="N63" s="445">
        <f t="shared" si="11"/>
        <v>1640606</v>
      </c>
      <c r="O63" s="685">
        <v>45336</v>
      </c>
      <c r="P63" s="445">
        <f t="shared" si="12"/>
        <v>1652167</v>
      </c>
      <c r="Q63" s="445">
        <f t="shared" si="13"/>
        <v>1652167</v>
      </c>
      <c r="R63" s="710">
        <f t="shared" si="14"/>
        <v>1652167</v>
      </c>
      <c r="S63" s="711">
        <f t="shared" ref="S63:S69" si="19">+R63/$R$967</f>
        <v>3.1223813035736569E-4</v>
      </c>
      <c r="T63" s="688"/>
      <c r="U63" s="689">
        <f t="shared" si="18"/>
        <v>28</v>
      </c>
      <c r="V63" s="690">
        <f t="shared" si="6"/>
        <v>45364</v>
      </c>
      <c r="W63" s="691">
        <f>VLOOKUP(V63,IPC!$B$9:$D$855,3,2)</f>
        <v>141.47999999999999</v>
      </c>
      <c r="X63" s="691">
        <f>VLOOKUP(O63,IPC!$B$9:$D$855,3,1)</f>
        <v>140.49</v>
      </c>
    </row>
    <row r="64" spans="1:24" s="410" customFormat="1" outlineLevel="2" x14ac:dyDescent="0.25">
      <c r="A64" s="410" t="s">
        <v>76</v>
      </c>
      <c r="B64" s="411" t="s">
        <v>26</v>
      </c>
      <c r="C64" s="412">
        <v>8</v>
      </c>
      <c r="D64" s="692" t="s">
        <v>229</v>
      </c>
      <c r="E64" s="693">
        <v>1129526537</v>
      </c>
      <c r="F64" s="694" t="s">
        <v>247</v>
      </c>
      <c r="G64" s="695" t="s">
        <v>245</v>
      </c>
      <c r="H64" s="695" t="s">
        <v>237</v>
      </c>
      <c r="I64" s="413" t="s">
        <v>248</v>
      </c>
      <c r="J64" s="413" t="s">
        <v>2403</v>
      </c>
      <c r="K64" s="416" t="s">
        <v>2404</v>
      </c>
      <c r="L64" s="417">
        <v>8245</v>
      </c>
      <c r="M64" s="696">
        <v>747933</v>
      </c>
      <c r="N64" s="418">
        <f t="shared" si="11"/>
        <v>0</v>
      </c>
      <c r="O64" s="697">
        <v>45364</v>
      </c>
      <c r="P64" s="418">
        <f t="shared" si="12"/>
        <v>0</v>
      </c>
      <c r="Q64" s="418">
        <f t="shared" si="13"/>
        <v>747933</v>
      </c>
      <c r="R64" s="698">
        <f t="shared" si="14"/>
        <v>747933</v>
      </c>
      <c r="S64" s="699">
        <f t="shared" si="19"/>
        <v>1.4134963448160845E-4</v>
      </c>
      <c r="T64" s="688"/>
      <c r="U64" s="689">
        <f t="shared" si="18"/>
        <v>0</v>
      </c>
      <c r="V64" s="690">
        <f t="shared" si="6"/>
        <v>45364</v>
      </c>
      <c r="W64" s="691">
        <f>VLOOKUP(V64,IPC!$B$9:$D$855,3,2)</f>
        <v>141.47999999999999</v>
      </c>
      <c r="X64" s="691">
        <f>VLOOKUP(O64,IPC!$B$9:$D$855,3,1)</f>
        <v>141.47999999999999</v>
      </c>
    </row>
    <row r="65" spans="1:24" s="410" customFormat="1" outlineLevel="2" x14ac:dyDescent="0.25">
      <c r="A65" s="410" t="s">
        <v>76</v>
      </c>
      <c r="B65" s="411" t="s">
        <v>26</v>
      </c>
      <c r="C65" s="412">
        <v>8</v>
      </c>
      <c r="D65" s="692" t="s">
        <v>229</v>
      </c>
      <c r="E65" s="693">
        <v>1129526537</v>
      </c>
      <c r="F65" s="694" t="s">
        <v>247</v>
      </c>
      <c r="G65" s="695" t="s">
        <v>245</v>
      </c>
      <c r="H65" s="695" t="s">
        <v>237</v>
      </c>
      <c r="I65" s="413" t="s">
        <v>248</v>
      </c>
      <c r="J65" s="413" t="s">
        <v>2403</v>
      </c>
      <c r="K65" s="416" t="s">
        <v>2405</v>
      </c>
      <c r="L65" s="417" t="s">
        <v>2418</v>
      </c>
      <c r="M65" s="696">
        <v>374271</v>
      </c>
      <c r="N65" s="418">
        <f t="shared" si="11"/>
        <v>0</v>
      </c>
      <c r="O65" s="697">
        <v>45364</v>
      </c>
      <c r="P65" s="418">
        <f t="shared" si="12"/>
        <v>0</v>
      </c>
      <c r="Q65" s="418">
        <f t="shared" si="13"/>
        <v>374271</v>
      </c>
      <c r="R65" s="698">
        <f t="shared" si="14"/>
        <v>374271</v>
      </c>
      <c r="S65" s="699">
        <f t="shared" si="19"/>
        <v>7.0732363790695254E-5</v>
      </c>
      <c r="T65" s="688"/>
      <c r="U65" s="689">
        <f t="shared" si="18"/>
        <v>0</v>
      </c>
      <c r="V65" s="690">
        <f t="shared" si="6"/>
        <v>45364</v>
      </c>
      <c r="W65" s="691">
        <f>VLOOKUP(V65,IPC!$B$9:$D$855,3,2)</f>
        <v>141.47999999999999</v>
      </c>
      <c r="X65" s="691">
        <f>VLOOKUP(O65,IPC!$B$9:$D$855,3,1)</f>
        <v>141.47999999999999</v>
      </c>
    </row>
    <row r="66" spans="1:24" s="410" customFormat="1" ht="27.6" outlineLevel="2" x14ac:dyDescent="0.25">
      <c r="A66" s="410" t="s">
        <v>76</v>
      </c>
      <c r="B66" s="411" t="s">
        <v>26</v>
      </c>
      <c r="C66" s="412">
        <v>8</v>
      </c>
      <c r="D66" s="692" t="s">
        <v>229</v>
      </c>
      <c r="E66" s="693">
        <v>1129526537</v>
      </c>
      <c r="F66" s="694" t="s">
        <v>247</v>
      </c>
      <c r="G66" s="695" t="s">
        <v>245</v>
      </c>
      <c r="H66" s="695" t="s">
        <v>237</v>
      </c>
      <c r="I66" s="413" t="s">
        <v>248</v>
      </c>
      <c r="J66" s="413" t="s">
        <v>2403</v>
      </c>
      <c r="K66" s="416" t="s">
        <v>2406</v>
      </c>
      <c r="L66" s="417" t="s">
        <v>2418</v>
      </c>
      <c r="M66" s="696">
        <v>44931</v>
      </c>
      <c r="N66" s="418">
        <f t="shared" si="11"/>
        <v>0</v>
      </c>
      <c r="O66" s="697">
        <v>45364</v>
      </c>
      <c r="P66" s="418">
        <f t="shared" si="12"/>
        <v>0</v>
      </c>
      <c r="Q66" s="418">
        <f t="shared" si="13"/>
        <v>44931</v>
      </c>
      <c r="R66" s="698">
        <f t="shared" si="14"/>
        <v>44931</v>
      </c>
      <c r="S66" s="699">
        <f t="shared" si="19"/>
        <v>8.4913761351526794E-6</v>
      </c>
      <c r="T66" s="688"/>
      <c r="U66" s="689">
        <f t="shared" si="18"/>
        <v>0</v>
      </c>
      <c r="V66" s="690">
        <f t="shared" si="6"/>
        <v>45364</v>
      </c>
      <c r="W66" s="691">
        <f>VLOOKUP(V66,IPC!$B$9:$D$855,3,2)</f>
        <v>141.47999999999999</v>
      </c>
      <c r="X66" s="691">
        <f>VLOOKUP(O66,IPC!$B$9:$D$855,3,1)</f>
        <v>141.47999999999999</v>
      </c>
    </row>
    <row r="67" spans="1:24" s="410" customFormat="1" outlineLevel="2" x14ac:dyDescent="0.25">
      <c r="A67" s="410" t="s">
        <v>76</v>
      </c>
      <c r="B67" s="411" t="s">
        <v>26</v>
      </c>
      <c r="C67" s="412">
        <v>8</v>
      </c>
      <c r="D67" s="692" t="s">
        <v>229</v>
      </c>
      <c r="E67" s="693">
        <v>1129526537</v>
      </c>
      <c r="F67" s="694" t="s">
        <v>247</v>
      </c>
      <c r="G67" s="695" t="s">
        <v>245</v>
      </c>
      <c r="H67" s="695" t="s">
        <v>237</v>
      </c>
      <c r="I67" s="413" t="s">
        <v>248</v>
      </c>
      <c r="J67" s="413" t="s">
        <v>2403</v>
      </c>
      <c r="K67" s="416" t="s">
        <v>2407</v>
      </c>
      <c r="L67" s="417" t="s">
        <v>2418</v>
      </c>
      <c r="M67" s="696">
        <v>374271</v>
      </c>
      <c r="N67" s="418">
        <f t="shared" si="0"/>
        <v>0</v>
      </c>
      <c r="O67" s="697">
        <v>45364</v>
      </c>
      <c r="P67" s="418">
        <f t="shared" si="1"/>
        <v>0</v>
      </c>
      <c r="Q67" s="418">
        <f t="shared" si="2"/>
        <v>374271</v>
      </c>
      <c r="R67" s="698">
        <f t="shared" si="3"/>
        <v>374271</v>
      </c>
      <c r="S67" s="699">
        <f t="shared" si="19"/>
        <v>7.0732363790695254E-5</v>
      </c>
      <c r="T67" s="688"/>
      <c r="U67" s="689">
        <f t="shared" si="10"/>
        <v>0</v>
      </c>
      <c r="V67" s="690">
        <f t="shared" si="6"/>
        <v>45364</v>
      </c>
      <c r="W67" s="691">
        <f>VLOOKUP(V67,IPC!$B$9:$D$855,3,2)</f>
        <v>141.47999999999999</v>
      </c>
      <c r="X67" s="691">
        <f>VLOOKUP(O67,IPC!$B$9:$D$855,3,1)</f>
        <v>141.47999999999999</v>
      </c>
    </row>
    <row r="68" spans="1:24" s="410" customFormat="1" ht="27.6" outlineLevel="2" x14ac:dyDescent="0.25">
      <c r="A68" s="410" t="s">
        <v>76</v>
      </c>
      <c r="B68" s="411" t="s">
        <v>26</v>
      </c>
      <c r="C68" s="412">
        <v>8</v>
      </c>
      <c r="D68" s="692" t="s">
        <v>229</v>
      </c>
      <c r="E68" s="693">
        <v>1129526537</v>
      </c>
      <c r="F68" s="694" t="s">
        <v>247</v>
      </c>
      <c r="G68" s="695" t="s">
        <v>245</v>
      </c>
      <c r="H68" s="695" t="s">
        <v>237</v>
      </c>
      <c r="I68" s="413" t="s">
        <v>248</v>
      </c>
      <c r="J68" s="413" t="s">
        <v>2403</v>
      </c>
      <c r="K68" s="416" t="s">
        <v>2417</v>
      </c>
      <c r="L68" s="417">
        <v>20241231</v>
      </c>
      <c r="M68" s="696">
        <v>303333</v>
      </c>
      <c r="N68" s="418">
        <f t="shared" si="0"/>
        <v>303333</v>
      </c>
      <c r="O68" s="697">
        <v>45085</v>
      </c>
      <c r="P68" s="418">
        <f t="shared" si="1"/>
        <v>320792</v>
      </c>
      <c r="Q68" s="418">
        <f t="shared" si="2"/>
        <v>320792</v>
      </c>
      <c r="R68" s="698">
        <f t="shared" si="3"/>
        <v>320792</v>
      </c>
      <c r="S68" s="699">
        <f t="shared" si="19"/>
        <v>6.0625526543987417E-5</v>
      </c>
      <c r="T68" s="688"/>
      <c r="U68" s="689">
        <f t="shared" si="10"/>
        <v>279</v>
      </c>
      <c r="V68" s="690">
        <f t="shared" si="6"/>
        <v>45364</v>
      </c>
      <c r="W68" s="691">
        <f>VLOOKUP(V68,IPC!$B$9:$D$855,3,2)</f>
        <v>141.47999999999999</v>
      </c>
      <c r="X68" s="691">
        <f>VLOOKUP(O68,IPC!$B$9:$D$855,3,1)</f>
        <v>133.78</v>
      </c>
    </row>
    <row r="69" spans="1:24" s="410" customFormat="1" outlineLevel="2" x14ac:dyDescent="0.25">
      <c r="A69" s="410" t="s">
        <v>76</v>
      </c>
      <c r="B69" s="411" t="s">
        <v>26</v>
      </c>
      <c r="C69" s="412">
        <v>8</v>
      </c>
      <c r="D69" s="692" t="s">
        <v>229</v>
      </c>
      <c r="E69" s="693">
        <v>1129526537</v>
      </c>
      <c r="F69" s="694" t="s">
        <v>247</v>
      </c>
      <c r="G69" s="695" t="s">
        <v>245</v>
      </c>
      <c r="H69" s="695" t="s">
        <v>237</v>
      </c>
      <c r="I69" s="413" t="s">
        <v>248</v>
      </c>
      <c r="J69" s="413" t="s">
        <v>2403</v>
      </c>
      <c r="K69" s="416" t="s">
        <v>2415</v>
      </c>
      <c r="L69" s="417">
        <v>20240313</v>
      </c>
      <c r="M69" s="696">
        <v>172425</v>
      </c>
      <c r="N69" s="418">
        <f t="shared" si="0"/>
        <v>172425</v>
      </c>
      <c r="O69" s="697">
        <v>45290</v>
      </c>
      <c r="P69" s="418">
        <f t="shared" si="1"/>
        <v>177133</v>
      </c>
      <c r="Q69" s="418">
        <f t="shared" si="2"/>
        <v>177133</v>
      </c>
      <c r="R69" s="698">
        <f t="shared" si="3"/>
        <v>177133</v>
      </c>
      <c r="S69" s="699">
        <f t="shared" si="19"/>
        <v>3.3475839152211159E-5</v>
      </c>
      <c r="T69" s="688"/>
      <c r="U69" s="689">
        <f t="shared" si="10"/>
        <v>74</v>
      </c>
      <c r="V69" s="690">
        <f t="shared" si="6"/>
        <v>45364</v>
      </c>
      <c r="W69" s="691">
        <f>VLOOKUP(V69,IPC!$B$9:$D$855,3,2)</f>
        <v>141.47999999999999</v>
      </c>
      <c r="X69" s="691">
        <f>VLOOKUP(O69,IPC!$B$9:$D$855,3,1)</f>
        <v>137.72</v>
      </c>
    </row>
    <row r="70" spans="1:24" s="410" customFormat="1" outlineLevel="1" x14ac:dyDescent="0.25">
      <c r="B70" s="411"/>
      <c r="C70" s="419"/>
      <c r="D70" s="700" t="s">
        <v>2245</v>
      </c>
      <c r="E70" s="701"/>
      <c r="F70" s="702"/>
      <c r="G70" s="703"/>
      <c r="H70" s="703"/>
      <c r="I70" s="420"/>
      <c r="J70" s="420"/>
      <c r="K70" s="423"/>
      <c r="L70" s="424"/>
      <c r="M70" s="704">
        <f>SUBTOTAL(9,M63:M69)</f>
        <v>3657770</v>
      </c>
      <c r="N70" s="425">
        <f>SUBTOTAL(9,N63:N69)</f>
        <v>2116364</v>
      </c>
      <c r="O70" s="705"/>
      <c r="P70" s="425">
        <f>SUBTOTAL(9,P63:P69)</f>
        <v>2150092</v>
      </c>
      <c r="Q70" s="425">
        <f>SUBTOTAL(9,Q63:Q69)</f>
        <v>3691498</v>
      </c>
      <c r="R70" s="460">
        <f>SUBTOTAL(9,R63:R69)</f>
        <v>3691498</v>
      </c>
      <c r="S70" s="706">
        <f>SUBTOTAL(9,S63:S69)</f>
        <v>6.97645234251716E-4</v>
      </c>
      <c r="T70" s="688"/>
      <c r="U70" s="689"/>
      <c r="V70" s="690"/>
      <c r="W70" s="691"/>
      <c r="X70" s="691"/>
    </row>
    <row r="71" spans="1:24" s="410" customFormat="1" ht="14.4" thickBot="1" x14ac:dyDescent="0.3">
      <c r="B71" s="411"/>
      <c r="C71" s="427"/>
      <c r="D71" s="713" t="s">
        <v>2536</v>
      </c>
      <c r="E71" s="714"/>
      <c r="F71" s="715"/>
      <c r="G71" s="716"/>
      <c r="H71" s="716"/>
      <c r="I71" s="428"/>
      <c r="J71" s="428"/>
      <c r="K71" s="431"/>
      <c r="L71" s="432"/>
      <c r="M71" s="717">
        <f>SUBTOTAL(9,M8:M69)</f>
        <v>38029485</v>
      </c>
      <c r="N71" s="433">
        <f>SUBTOTAL(9,N8:N69)</f>
        <v>22845143</v>
      </c>
      <c r="O71" s="718"/>
      <c r="P71" s="433">
        <f>SUBTOTAL(9,P8:P69)</f>
        <v>23177915</v>
      </c>
      <c r="Q71" s="433">
        <f>SUBTOTAL(9,Q8:Q69)</f>
        <v>38362257</v>
      </c>
      <c r="R71" s="719">
        <f>SUBTOTAL(9,R8:R69)</f>
        <v>38362257</v>
      </c>
      <c r="S71" s="720">
        <f>SUBTOTAL(9,S8:S69)</f>
        <v>7.24996892079842E-3</v>
      </c>
      <c r="T71" s="688"/>
      <c r="U71" s="689"/>
      <c r="V71" s="690"/>
      <c r="W71" s="691"/>
      <c r="X71" s="691"/>
    </row>
    <row r="72" spans="1:24" s="727" customFormat="1" ht="42" thickBot="1" x14ac:dyDescent="0.3">
      <c r="A72" s="721"/>
      <c r="B72" s="670" t="s">
        <v>104</v>
      </c>
      <c r="C72" s="435" t="s">
        <v>6</v>
      </c>
      <c r="D72" s="671" t="s">
        <v>7</v>
      </c>
      <c r="E72" s="398" t="s">
        <v>0</v>
      </c>
      <c r="F72" s="395" t="s">
        <v>8</v>
      </c>
      <c r="G72" s="395" t="s">
        <v>9</v>
      </c>
      <c r="H72" s="395" t="s">
        <v>58</v>
      </c>
      <c r="I72" s="395" t="s">
        <v>1</v>
      </c>
      <c r="J72" s="395" t="s">
        <v>2</v>
      </c>
      <c r="K72" s="395" t="s">
        <v>95</v>
      </c>
      <c r="L72" s="435" t="s">
        <v>96</v>
      </c>
      <c r="M72" s="395" t="s">
        <v>3</v>
      </c>
      <c r="N72" s="395" t="s">
        <v>4</v>
      </c>
      <c r="O72" s="722" t="s">
        <v>20</v>
      </c>
      <c r="P72" s="395" t="s">
        <v>19</v>
      </c>
      <c r="Q72" s="395" t="s">
        <v>25</v>
      </c>
      <c r="R72" s="395" t="s">
        <v>5</v>
      </c>
      <c r="S72" s="723" t="s">
        <v>10</v>
      </c>
      <c r="T72" s="724"/>
      <c r="U72" s="689" t="e">
        <f t="shared" ref="U72:U80" si="20">+$U$7-O72</f>
        <v>#VALUE!</v>
      </c>
      <c r="V72" s="725">
        <f t="shared" ref="V72:V81" si="21">+$U$7</f>
        <v>45364</v>
      </c>
      <c r="W72" s="726">
        <f>VLOOKUP(V72,IPC!$B$9:$D$855,3,2)</f>
        <v>141.47999999999999</v>
      </c>
      <c r="X72" s="726"/>
    </row>
    <row r="73" spans="1:24" s="410" customFormat="1" ht="23.25" customHeight="1" outlineLevel="2" x14ac:dyDescent="0.25">
      <c r="A73" s="410" t="s">
        <v>76</v>
      </c>
      <c r="B73" s="728" t="s">
        <v>27</v>
      </c>
      <c r="C73" s="679">
        <v>1</v>
      </c>
      <c r="D73" s="729" t="s">
        <v>1837</v>
      </c>
      <c r="E73" s="730">
        <v>900267988</v>
      </c>
      <c r="F73" s="440" t="s">
        <v>1838</v>
      </c>
      <c r="G73" s="525" t="s">
        <v>239</v>
      </c>
      <c r="H73" s="731" t="s">
        <v>1839</v>
      </c>
      <c r="I73" s="413" t="s">
        <v>248</v>
      </c>
      <c r="J73" s="413" t="s">
        <v>2403</v>
      </c>
      <c r="K73" s="442" t="s">
        <v>1841</v>
      </c>
      <c r="L73" s="708">
        <v>2023</v>
      </c>
      <c r="M73" s="709">
        <v>2000000</v>
      </c>
      <c r="N73" s="732">
        <f>IF(U73&gt;1,M73,0)</f>
        <v>0</v>
      </c>
      <c r="O73" s="685">
        <v>45489</v>
      </c>
      <c r="P73" s="445">
        <f>IFERROR(ROUND((N73*(W73/X73)),0),0)</f>
        <v>0</v>
      </c>
      <c r="Q73" s="445">
        <f>+P73-N73+M73</f>
        <v>2000000</v>
      </c>
      <c r="R73" s="710">
        <f>+Q73</f>
        <v>2000000</v>
      </c>
      <c r="S73" s="711">
        <f>+R73/$R$967</f>
        <v>3.7797405511351536E-4</v>
      </c>
      <c r="T73" s="688"/>
      <c r="U73" s="689">
        <f t="shared" ref="U73" si="22">+$U$7-O73</f>
        <v>-125</v>
      </c>
      <c r="V73" s="690">
        <f t="shared" si="21"/>
        <v>45364</v>
      </c>
      <c r="W73" s="691">
        <f>VLOOKUP(V73,IPC!$B$9:$D$855,3,2)</f>
        <v>141.47999999999999</v>
      </c>
      <c r="X73" s="691">
        <f>VLOOKUP(O73,IPC!$B$9:$D$855,3,1)</f>
        <v>141.47999999999999</v>
      </c>
    </row>
    <row r="74" spans="1:24" s="410" customFormat="1" ht="23.25" customHeight="1" outlineLevel="1" x14ac:dyDescent="0.25">
      <c r="B74" s="728"/>
      <c r="C74" s="733"/>
      <c r="D74" s="734" t="s">
        <v>2246</v>
      </c>
      <c r="E74" s="735"/>
      <c r="F74" s="449"/>
      <c r="G74" s="529"/>
      <c r="H74" s="736"/>
      <c r="I74" s="420"/>
      <c r="J74" s="420"/>
      <c r="K74" s="451"/>
      <c r="L74" s="737"/>
      <c r="M74" s="738">
        <f>SUBTOTAL(9,M73:M73)</f>
        <v>2000000</v>
      </c>
      <c r="N74" s="454">
        <f>SUBTOTAL(9,N73:N73)</f>
        <v>0</v>
      </c>
      <c r="O74" s="739"/>
      <c r="P74" s="454">
        <f>SUBTOTAL(9,P73:P73)</f>
        <v>0</v>
      </c>
      <c r="Q74" s="454">
        <f>SUBTOTAL(9,Q73:Q73)</f>
        <v>2000000</v>
      </c>
      <c r="R74" s="446">
        <f>SUBTOTAL(9,R73:R73)</f>
        <v>2000000</v>
      </c>
      <c r="S74" s="740">
        <f>SUBTOTAL(9,S73:S73)</f>
        <v>3.7797405511351536E-4</v>
      </c>
      <c r="T74" s="688"/>
      <c r="U74" s="689"/>
      <c r="V74" s="690"/>
      <c r="W74" s="691"/>
      <c r="X74" s="691"/>
    </row>
    <row r="75" spans="1:24" s="410" customFormat="1" ht="23.25" customHeight="1" outlineLevel="2" x14ac:dyDescent="0.25">
      <c r="A75" s="410" t="s">
        <v>76</v>
      </c>
      <c r="B75" s="728" t="s">
        <v>27</v>
      </c>
      <c r="C75" s="679">
        <v>2</v>
      </c>
      <c r="D75" s="729" t="s">
        <v>249</v>
      </c>
      <c r="E75" s="730">
        <v>890102018</v>
      </c>
      <c r="F75" s="440" t="s">
        <v>250</v>
      </c>
      <c r="G75" s="525" t="s">
        <v>239</v>
      </c>
      <c r="H75" s="731" t="s">
        <v>1840</v>
      </c>
      <c r="I75" s="413" t="s">
        <v>248</v>
      </c>
      <c r="J75" s="413" t="s">
        <v>2403</v>
      </c>
      <c r="K75" s="442" t="s">
        <v>2571</v>
      </c>
      <c r="L75" s="708" t="s">
        <v>2574</v>
      </c>
      <c r="M75" s="709">
        <v>9684000</v>
      </c>
      <c r="N75" s="732">
        <f>IF(U75&gt;1,M75,0)</f>
        <v>9684000</v>
      </c>
      <c r="O75" s="685">
        <v>44830</v>
      </c>
      <c r="P75" s="445">
        <f>IFERROR(ROUND((N75*(W75/X75)),0),0)</f>
        <v>11172570</v>
      </c>
      <c r="Q75" s="445">
        <f>+P75-N75+M75</f>
        <v>11172570</v>
      </c>
      <c r="R75" s="710">
        <f>+Q75</f>
        <v>11172570</v>
      </c>
      <c r="S75" s="711">
        <f>+R75/$R$967</f>
        <v>2.1114707944698045E-3</v>
      </c>
      <c r="T75" s="688"/>
      <c r="U75" s="689">
        <f t="shared" si="20"/>
        <v>534</v>
      </c>
      <c r="V75" s="690">
        <f t="shared" si="21"/>
        <v>45364</v>
      </c>
      <c r="W75" s="691">
        <f>VLOOKUP(V75,IPC!$B$9:$D$855,3,2)</f>
        <v>141.47999999999999</v>
      </c>
      <c r="X75" s="691">
        <f>VLOOKUP(O75,IPC!$B$9:$D$855,3,1)</f>
        <v>122.63</v>
      </c>
    </row>
    <row r="76" spans="1:24" s="410" customFormat="1" ht="43.5" customHeight="1" outlineLevel="2" x14ac:dyDescent="0.25">
      <c r="A76" s="410" t="s">
        <v>76</v>
      </c>
      <c r="B76" s="411" t="s">
        <v>27</v>
      </c>
      <c r="C76" s="412">
        <v>2</v>
      </c>
      <c r="D76" s="741" t="s">
        <v>249</v>
      </c>
      <c r="E76" s="558">
        <v>890102018</v>
      </c>
      <c r="F76" s="457" t="s">
        <v>250</v>
      </c>
      <c r="G76" s="525" t="s">
        <v>239</v>
      </c>
      <c r="H76" s="742" t="s">
        <v>1840</v>
      </c>
      <c r="I76" s="413" t="s">
        <v>248</v>
      </c>
      <c r="J76" s="413" t="s">
        <v>2403</v>
      </c>
      <c r="K76" s="416" t="s">
        <v>2572</v>
      </c>
      <c r="L76" s="417" t="s">
        <v>2575</v>
      </c>
      <c r="M76" s="696">
        <v>2623000</v>
      </c>
      <c r="N76" s="712">
        <f>IF(U76&gt;1,M76,0)</f>
        <v>2623000</v>
      </c>
      <c r="O76" s="697">
        <v>45132</v>
      </c>
      <c r="P76" s="418">
        <f>IFERROR(ROUND((N76*(W76/X76)),0),0)</f>
        <v>2760149</v>
      </c>
      <c r="Q76" s="418">
        <f>+P76-N76+M76</f>
        <v>2760149</v>
      </c>
      <c r="R76" s="698">
        <f>+Q76</f>
        <v>2760149</v>
      </c>
      <c r="S76" s="699">
        <f>+R76/$R$967</f>
        <v>5.2163235512375718E-4</v>
      </c>
      <c r="T76" s="688"/>
      <c r="U76" s="689">
        <f t="shared" si="20"/>
        <v>232</v>
      </c>
      <c r="V76" s="690">
        <f t="shared" si="21"/>
        <v>45364</v>
      </c>
      <c r="W76" s="691">
        <f>VLOOKUP(V76,IPC!$B$9:$D$855,3,2)</f>
        <v>141.47999999999999</v>
      </c>
      <c r="X76" s="691">
        <f>VLOOKUP(O76,IPC!$B$9:$D$855,3,1)</f>
        <v>134.44999999999999</v>
      </c>
    </row>
    <row r="77" spans="1:24" s="410" customFormat="1" ht="43.5" customHeight="1" outlineLevel="2" x14ac:dyDescent="0.25">
      <c r="A77" s="410" t="s">
        <v>76</v>
      </c>
      <c r="B77" s="411" t="s">
        <v>27</v>
      </c>
      <c r="C77" s="412">
        <v>2</v>
      </c>
      <c r="D77" s="741" t="s">
        <v>249</v>
      </c>
      <c r="E77" s="558">
        <v>890102018</v>
      </c>
      <c r="F77" s="457" t="s">
        <v>250</v>
      </c>
      <c r="G77" s="525" t="s">
        <v>239</v>
      </c>
      <c r="H77" s="742" t="s">
        <v>1840</v>
      </c>
      <c r="I77" s="413" t="s">
        <v>248</v>
      </c>
      <c r="J77" s="413" t="s">
        <v>2403</v>
      </c>
      <c r="K77" s="416" t="s">
        <v>2573</v>
      </c>
      <c r="L77" s="417" t="s">
        <v>2576</v>
      </c>
      <c r="M77" s="696">
        <v>7069000</v>
      </c>
      <c r="N77" s="712">
        <f>IF(U77&gt;1,M77,0)</f>
        <v>7069000</v>
      </c>
      <c r="O77" s="697">
        <v>45349</v>
      </c>
      <c r="P77" s="418">
        <f>IFERROR(ROUND((N77*(W77/X77)),0),0)</f>
        <v>7118814</v>
      </c>
      <c r="Q77" s="418">
        <f>+P77-N77+M77</f>
        <v>7118814</v>
      </c>
      <c r="R77" s="698">
        <f>+Q77</f>
        <v>7118814</v>
      </c>
      <c r="S77" s="699">
        <f>+R77/$R$967</f>
        <v>1.3453634975894326E-3</v>
      </c>
      <c r="T77" s="688"/>
      <c r="U77" s="689">
        <f t="shared" ref="U77" si="23">+$U$7-O77</f>
        <v>15</v>
      </c>
      <c r="V77" s="690">
        <f t="shared" si="21"/>
        <v>45364</v>
      </c>
      <c r="W77" s="691">
        <f>VLOOKUP(V77,IPC!$B$9:$D$855,3,2)</f>
        <v>141.47999999999999</v>
      </c>
      <c r="X77" s="691">
        <f>VLOOKUP(O77,IPC!$B$9:$D$855,3,1)</f>
        <v>140.49</v>
      </c>
    </row>
    <row r="78" spans="1:24" s="410" customFormat="1" ht="43.5" customHeight="1" outlineLevel="1" x14ac:dyDescent="0.25">
      <c r="B78" s="411"/>
      <c r="C78" s="419"/>
      <c r="D78" s="743" t="s">
        <v>2247</v>
      </c>
      <c r="E78" s="561"/>
      <c r="F78" s="461"/>
      <c r="G78" s="536"/>
      <c r="H78" s="744"/>
      <c r="I78" s="420"/>
      <c r="J78" s="420"/>
      <c r="K78" s="423"/>
      <c r="L78" s="424"/>
      <c r="M78" s="704">
        <f>SUBTOTAL(9,M75:M77)</f>
        <v>19376000</v>
      </c>
      <c r="N78" s="425">
        <f>SUBTOTAL(9,N75:N77)</f>
        <v>19376000</v>
      </c>
      <c r="O78" s="705"/>
      <c r="P78" s="425">
        <f>SUBTOTAL(9,P75:P77)</f>
        <v>21051533</v>
      </c>
      <c r="Q78" s="425">
        <f>SUBTOTAL(9,Q75:Q77)</f>
        <v>21051533</v>
      </c>
      <c r="R78" s="460">
        <f>SUBTOTAL(9,R75:R77)</f>
        <v>21051533</v>
      </c>
      <c r="S78" s="706">
        <f>SUBTOTAL(9,S75:S77)</f>
        <v>3.9784666471829946E-3</v>
      </c>
      <c r="T78" s="688"/>
      <c r="U78" s="689"/>
      <c r="V78" s="690"/>
      <c r="W78" s="691"/>
      <c r="X78" s="691"/>
    </row>
    <row r="79" spans="1:24" s="410" customFormat="1" ht="43.5" customHeight="1" thickBot="1" x14ac:dyDescent="0.3">
      <c r="B79" s="411"/>
      <c r="C79" s="427"/>
      <c r="D79" s="713" t="s">
        <v>2537</v>
      </c>
      <c r="E79" s="745"/>
      <c r="F79" s="746"/>
      <c r="G79" s="540"/>
      <c r="H79" s="747"/>
      <c r="I79" s="428"/>
      <c r="J79" s="428"/>
      <c r="K79" s="431"/>
      <c r="L79" s="432"/>
      <c r="M79" s="717">
        <f>SUBTOTAL(9,M73:M77)</f>
        <v>21376000</v>
      </c>
      <c r="N79" s="433">
        <f>SUBTOTAL(9,N73:N77)</f>
        <v>19376000</v>
      </c>
      <c r="O79" s="718"/>
      <c r="P79" s="433">
        <f>SUBTOTAL(9,P73:P77)</f>
        <v>21051533</v>
      </c>
      <c r="Q79" s="433">
        <f>SUBTOTAL(9,Q73:Q77)</f>
        <v>23051533</v>
      </c>
      <c r="R79" s="719">
        <f>SUBTOTAL(9,R73:R77)</f>
        <v>23051533</v>
      </c>
      <c r="S79" s="720">
        <f>SUBTOTAL(9,S73:S77)</f>
        <v>4.3564407022965096E-3</v>
      </c>
      <c r="T79" s="688"/>
      <c r="U79" s="689"/>
      <c r="V79" s="690"/>
      <c r="W79" s="691"/>
      <c r="X79" s="691"/>
    </row>
    <row r="80" spans="1:24" s="410" customFormat="1" ht="42" thickBot="1" x14ac:dyDescent="0.3">
      <c r="B80" s="394" t="s">
        <v>104</v>
      </c>
      <c r="C80" s="398" t="s">
        <v>6</v>
      </c>
      <c r="D80" s="748" t="s">
        <v>7</v>
      </c>
      <c r="E80" s="398" t="s">
        <v>0</v>
      </c>
      <c r="F80" s="398" t="s">
        <v>8</v>
      </c>
      <c r="G80" s="398" t="s">
        <v>9</v>
      </c>
      <c r="H80" s="398" t="s">
        <v>58</v>
      </c>
      <c r="I80" s="398" t="s">
        <v>1</v>
      </c>
      <c r="J80" s="398" t="s">
        <v>2</v>
      </c>
      <c r="K80" s="398" t="s">
        <v>95</v>
      </c>
      <c r="L80" s="398" t="s">
        <v>96</v>
      </c>
      <c r="M80" s="398" t="s">
        <v>3</v>
      </c>
      <c r="N80" s="398" t="s">
        <v>4</v>
      </c>
      <c r="O80" s="722" t="s">
        <v>20</v>
      </c>
      <c r="P80" s="398" t="s">
        <v>19</v>
      </c>
      <c r="Q80" s="398" t="s">
        <v>25</v>
      </c>
      <c r="R80" s="398" t="s">
        <v>5</v>
      </c>
      <c r="S80" s="723" t="s">
        <v>10</v>
      </c>
      <c r="T80" s="749"/>
      <c r="U80" s="689" t="e">
        <f t="shared" si="20"/>
        <v>#VALUE!</v>
      </c>
      <c r="V80" s="690">
        <f t="shared" si="21"/>
        <v>45364</v>
      </c>
      <c r="W80" s="691">
        <f>VLOOKUP(V80,IPC!$B$9:$D$855,3,2)</f>
        <v>141.47999999999999</v>
      </c>
      <c r="X80" s="691"/>
    </row>
    <row r="81" spans="1:24" s="410" customFormat="1" ht="27.6" outlineLevel="2" x14ac:dyDescent="0.25">
      <c r="A81" s="410" t="s">
        <v>76</v>
      </c>
      <c r="B81" s="411" t="s">
        <v>28</v>
      </c>
      <c r="C81" s="489">
        <v>1</v>
      </c>
      <c r="D81" s="557" t="s">
        <v>256</v>
      </c>
      <c r="E81" s="558">
        <v>860003020</v>
      </c>
      <c r="F81" s="457" t="s">
        <v>262</v>
      </c>
      <c r="G81" s="441" t="s">
        <v>239</v>
      </c>
      <c r="H81" s="521" t="s">
        <v>281</v>
      </c>
      <c r="I81" s="413" t="s">
        <v>248</v>
      </c>
      <c r="J81" s="413" t="s">
        <v>2403</v>
      </c>
      <c r="K81" s="521" t="s">
        <v>293</v>
      </c>
      <c r="L81" s="559">
        <v>9600168880</v>
      </c>
      <c r="M81" s="418">
        <v>39017537</v>
      </c>
      <c r="N81" s="712">
        <f t="shared" ref="N81:N88" si="24">IF(U81&gt;1,M81,0)</f>
        <v>0</v>
      </c>
      <c r="O81" s="753">
        <v>46292</v>
      </c>
      <c r="P81" s="418">
        <f t="shared" ref="P81:P87" si="25">IFERROR(ROUND((N81*(W81/X81)),0),0)</f>
        <v>0</v>
      </c>
      <c r="Q81" s="418">
        <f t="shared" ref="Q81:Q87" si="26">+P81-N81+M81</f>
        <v>39017537</v>
      </c>
      <c r="R81" s="698">
        <f t="shared" ref="R81:R87" si="27">+Q81</f>
        <v>39017537</v>
      </c>
      <c r="S81" s="699">
        <f>+R81/$R$967</f>
        <v>7.3738083402158129E-3</v>
      </c>
      <c r="T81" s="688"/>
      <c r="U81" s="689">
        <f t="shared" ref="U81:U87" si="28">+$U$7-O81</f>
        <v>-928</v>
      </c>
      <c r="V81" s="690">
        <f t="shared" si="21"/>
        <v>45364</v>
      </c>
      <c r="W81" s="691">
        <f>VLOOKUP(V81,IPC!$B$9:$D$855,3,2)</f>
        <v>141.47999999999999</v>
      </c>
      <c r="X81" s="691">
        <f>VLOOKUP(O81,IPC!$B$9:$D$855,3,1)</f>
        <v>141.47999999999999</v>
      </c>
    </row>
    <row r="82" spans="1:24" s="410" customFormat="1" ht="27.6" outlineLevel="2" x14ac:dyDescent="0.25">
      <c r="A82" s="410" t="s">
        <v>76</v>
      </c>
      <c r="B82" s="411" t="s">
        <v>28</v>
      </c>
      <c r="C82" s="489">
        <v>1</v>
      </c>
      <c r="D82" s="557" t="s">
        <v>256</v>
      </c>
      <c r="E82" s="558">
        <v>860003020</v>
      </c>
      <c r="F82" s="457" t="s">
        <v>262</v>
      </c>
      <c r="G82" s="441" t="s">
        <v>239</v>
      </c>
      <c r="H82" s="521" t="s">
        <v>281</v>
      </c>
      <c r="I82" s="413" t="s">
        <v>248</v>
      </c>
      <c r="J82" s="413" t="s">
        <v>2403</v>
      </c>
      <c r="K82" s="521" t="s">
        <v>299</v>
      </c>
      <c r="L82" s="559">
        <v>9600194662</v>
      </c>
      <c r="M82" s="418">
        <v>22971057.890000001</v>
      </c>
      <c r="N82" s="712">
        <f t="shared" ref="N82" si="29">IF(U82&gt;1,M82,0)</f>
        <v>0</v>
      </c>
      <c r="O82" s="753">
        <v>45722</v>
      </c>
      <c r="P82" s="418">
        <f t="shared" ref="P82" si="30">IFERROR(ROUND((N82*(W82/X82)),0),0)</f>
        <v>0</v>
      </c>
      <c r="Q82" s="418">
        <f t="shared" ref="Q82" si="31">+P82-N82+M82</f>
        <v>22971057.890000001</v>
      </c>
      <c r="R82" s="698">
        <f t="shared" ref="R82" si="32">+Q82</f>
        <v>22971057.890000001</v>
      </c>
      <c r="S82" s="699">
        <f>+R82/$R$967</f>
        <v>4.3412319504653064E-3</v>
      </c>
      <c r="T82" s="688"/>
      <c r="U82" s="689">
        <f t="shared" ref="U82" si="33">+$U$7-O82</f>
        <v>-358</v>
      </c>
      <c r="V82" s="690">
        <f t="shared" ref="V82" si="34">+$U$7</f>
        <v>45364</v>
      </c>
      <c r="W82" s="691">
        <f>VLOOKUP(V82,IPC!$B$9:$D$855,3,2)</f>
        <v>141.47999999999999</v>
      </c>
      <c r="X82" s="691">
        <f>VLOOKUP(O82,IPC!$B$9:$D$855,3,1)</f>
        <v>141.47999999999999</v>
      </c>
    </row>
    <row r="83" spans="1:24" s="410" customFormat="1" ht="27.6" outlineLevel="2" x14ac:dyDescent="0.25">
      <c r="A83" s="410" t="s">
        <v>76</v>
      </c>
      <c r="B83" s="411" t="s">
        <v>28</v>
      </c>
      <c r="C83" s="489">
        <v>1</v>
      </c>
      <c r="D83" s="557" t="s">
        <v>256</v>
      </c>
      <c r="E83" s="558">
        <v>860003020</v>
      </c>
      <c r="F83" s="457" t="s">
        <v>262</v>
      </c>
      <c r="G83" s="441" t="s">
        <v>239</v>
      </c>
      <c r="H83" s="521" t="s">
        <v>281</v>
      </c>
      <c r="I83" s="413" t="s">
        <v>248</v>
      </c>
      <c r="J83" s="413" t="s">
        <v>2403</v>
      </c>
      <c r="K83" s="521" t="s">
        <v>305</v>
      </c>
      <c r="L83" s="559">
        <v>9600194654</v>
      </c>
      <c r="M83" s="418">
        <v>180430000</v>
      </c>
      <c r="N83" s="712">
        <f t="shared" ref="N83:N86" si="35">IF(U83&gt;1,M83,0)</f>
        <v>0</v>
      </c>
      <c r="O83" s="753">
        <v>47640</v>
      </c>
      <c r="P83" s="418">
        <f t="shared" ref="P83:P86" si="36">IFERROR(ROUND((N83*(W83/X83)),0),0)</f>
        <v>0</v>
      </c>
      <c r="Q83" s="418">
        <f t="shared" ref="Q83:Q86" si="37">+P83-N83+M83</f>
        <v>180430000</v>
      </c>
      <c r="R83" s="698">
        <f t="shared" ref="R83:R85" si="38">+Q83</f>
        <v>180430000</v>
      </c>
      <c r="S83" s="699">
        <f>+R83/$R$967</f>
        <v>3.4098929382065789E-2</v>
      </c>
      <c r="T83" s="688"/>
      <c r="U83" s="689">
        <f t="shared" ref="U83:U85" si="39">+$U$7-O83</f>
        <v>-2276</v>
      </c>
      <c r="V83" s="690">
        <f t="shared" ref="V83:V90" si="40">+$U$7</f>
        <v>45364</v>
      </c>
      <c r="W83" s="691">
        <f>VLOOKUP(V83,IPC!$B$9:$D$855,3,2)</f>
        <v>141.47999999999999</v>
      </c>
      <c r="X83" s="691">
        <f>VLOOKUP(O83,IPC!$B$9:$D$855,3,1)</f>
        <v>141.47999999999999</v>
      </c>
    </row>
    <row r="84" spans="1:24" s="410" customFormat="1" outlineLevel="1" x14ac:dyDescent="0.25">
      <c r="B84" s="411"/>
      <c r="C84" s="754"/>
      <c r="D84" s="560" t="s">
        <v>2248</v>
      </c>
      <c r="E84" s="561"/>
      <c r="F84" s="461"/>
      <c r="G84" s="450"/>
      <c r="H84" s="536"/>
      <c r="I84" s="420"/>
      <c r="J84" s="420"/>
      <c r="K84" s="536"/>
      <c r="L84" s="562"/>
      <c r="M84" s="425">
        <f>SUBTOTAL(9,M81:M83)</f>
        <v>242418594.88999999</v>
      </c>
      <c r="N84" s="425">
        <f>SUBTOTAL(9,N81:N83)</f>
        <v>0</v>
      </c>
      <c r="O84" s="755"/>
      <c r="P84" s="425">
        <f>SUBTOTAL(9,P81:P83)</f>
        <v>0</v>
      </c>
      <c r="Q84" s="425">
        <f>SUBTOTAL(9,Q81:Q83)</f>
        <v>242418594.88999999</v>
      </c>
      <c r="R84" s="460">
        <f>SUBTOTAL(9,R81:R83)</f>
        <v>242418594.88999999</v>
      </c>
      <c r="S84" s="706">
        <f>SUBTOTAL(9,S81:S83)</f>
        <v>4.581396967274691E-2</v>
      </c>
      <c r="T84" s="688"/>
      <c r="U84" s="689"/>
      <c r="V84" s="690"/>
      <c r="W84" s="691"/>
      <c r="X84" s="691"/>
    </row>
    <row r="85" spans="1:24" s="410" customFormat="1" ht="27.6" outlineLevel="2" x14ac:dyDescent="0.25">
      <c r="A85" s="410" t="s">
        <v>76</v>
      </c>
      <c r="B85" s="411" t="s">
        <v>28</v>
      </c>
      <c r="C85" s="489">
        <v>2</v>
      </c>
      <c r="D85" s="557" t="s">
        <v>257</v>
      </c>
      <c r="E85" s="558">
        <v>860043186</v>
      </c>
      <c r="F85" s="457" t="s">
        <v>263</v>
      </c>
      <c r="G85" s="441" t="s">
        <v>239</v>
      </c>
      <c r="H85" s="521" t="s">
        <v>282</v>
      </c>
      <c r="I85" s="413" t="s">
        <v>248</v>
      </c>
      <c r="J85" s="413" t="s">
        <v>2403</v>
      </c>
      <c r="K85" s="521" t="s">
        <v>2566</v>
      </c>
      <c r="L85" s="559">
        <v>111000203497</v>
      </c>
      <c r="M85" s="418">
        <v>258758958</v>
      </c>
      <c r="N85" s="712">
        <f t="shared" si="35"/>
        <v>0</v>
      </c>
      <c r="O85" s="753">
        <v>46750</v>
      </c>
      <c r="P85" s="418">
        <f t="shared" si="36"/>
        <v>0</v>
      </c>
      <c r="Q85" s="418">
        <f t="shared" si="37"/>
        <v>258758958</v>
      </c>
      <c r="R85" s="698">
        <f t="shared" si="38"/>
        <v>258758958</v>
      </c>
      <c r="S85" s="699">
        <f t="shared" ref="S85:S94" si="41">+R85/$R$967</f>
        <v>4.8902086326103905E-2</v>
      </c>
      <c r="T85" s="688"/>
      <c r="U85" s="689">
        <f t="shared" si="39"/>
        <v>-1386</v>
      </c>
      <c r="V85" s="690">
        <f t="shared" si="40"/>
        <v>45364</v>
      </c>
      <c r="W85" s="691">
        <f>VLOOKUP(V85,IPC!$B$9:$D$855,3,2)</f>
        <v>141.47999999999999</v>
      </c>
      <c r="X85" s="691">
        <f>VLOOKUP(O85,IPC!$B$9:$D$855,3,1)</f>
        <v>141.47999999999999</v>
      </c>
    </row>
    <row r="86" spans="1:24" s="410" customFormat="1" ht="27.6" outlineLevel="2" x14ac:dyDescent="0.25">
      <c r="B86" s="411" t="s">
        <v>28</v>
      </c>
      <c r="C86" s="489">
        <v>2</v>
      </c>
      <c r="D86" s="557" t="s">
        <v>257</v>
      </c>
      <c r="E86" s="558">
        <v>860043186</v>
      </c>
      <c r="F86" s="457" t="s">
        <v>263</v>
      </c>
      <c r="G86" s="441" t="s">
        <v>239</v>
      </c>
      <c r="H86" s="521" t="s">
        <v>282</v>
      </c>
      <c r="I86" s="413" t="s">
        <v>248</v>
      </c>
      <c r="J86" s="413" t="s">
        <v>2403</v>
      </c>
      <c r="K86" s="521" t="s">
        <v>2585</v>
      </c>
      <c r="L86" s="559">
        <v>111000203497</v>
      </c>
      <c r="M86" s="418">
        <v>6773948</v>
      </c>
      <c r="N86" s="712">
        <f t="shared" si="35"/>
        <v>0</v>
      </c>
      <c r="O86" s="753">
        <v>46750</v>
      </c>
      <c r="P86" s="418">
        <f t="shared" si="36"/>
        <v>0</v>
      </c>
      <c r="Q86" s="418">
        <f t="shared" si="37"/>
        <v>6773948</v>
      </c>
      <c r="R86" s="698">
        <f t="shared" ref="R86" si="42">+Q86</f>
        <v>6773948</v>
      </c>
      <c r="S86" s="699">
        <f t="shared" si="41"/>
        <v>1.2801882973440437E-3</v>
      </c>
      <c r="T86" s="688"/>
      <c r="U86" s="689">
        <f t="shared" ref="U86" si="43">+$U$7-O86</f>
        <v>-1386</v>
      </c>
      <c r="V86" s="690">
        <f t="shared" si="40"/>
        <v>45364</v>
      </c>
      <c r="W86" s="691">
        <f>VLOOKUP(V86,IPC!$B$9:$D$855,3,2)</f>
        <v>141.47999999999999</v>
      </c>
      <c r="X86" s="691">
        <f>VLOOKUP(O86,IPC!$B$9:$D$855,3,1)</f>
        <v>141.47999999999999</v>
      </c>
    </row>
    <row r="87" spans="1:24" s="410" customFormat="1" ht="27.6" outlineLevel="2" x14ac:dyDescent="0.25">
      <c r="A87" s="410" t="s">
        <v>76</v>
      </c>
      <c r="B87" s="411" t="s">
        <v>28</v>
      </c>
      <c r="C87" s="489">
        <v>2</v>
      </c>
      <c r="D87" s="557" t="s">
        <v>257</v>
      </c>
      <c r="E87" s="558">
        <v>860043186</v>
      </c>
      <c r="F87" s="457" t="s">
        <v>263</v>
      </c>
      <c r="G87" s="441" t="s">
        <v>239</v>
      </c>
      <c r="H87" s="521" t="s">
        <v>282</v>
      </c>
      <c r="I87" s="413" t="s">
        <v>248</v>
      </c>
      <c r="J87" s="413" t="s">
        <v>2403</v>
      </c>
      <c r="K87" s="521" t="s">
        <v>2567</v>
      </c>
      <c r="L87" s="559">
        <v>111000203460</v>
      </c>
      <c r="M87" s="418">
        <v>33307283</v>
      </c>
      <c r="N87" s="712">
        <f t="shared" si="24"/>
        <v>0</v>
      </c>
      <c r="O87" s="753">
        <v>46750</v>
      </c>
      <c r="P87" s="418">
        <f t="shared" si="25"/>
        <v>0</v>
      </c>
      <c r="Q87" s="418">
        <f t="shared" si="26"/>
        <v>33307283</v>
      </c>
      <c r="R87" s="698">
        <f t="shared" si="27"/>
        <v>33307283</v>
      </c>
      <c r="S87" s="699">
        <f t="shared" si="41"/>
        <v>6.2946444101617269E-3</v>
      </c>
      <c r="T87" s="688"/>
      <c r="U87" s="689">
        <f t="shared" si="28"/>
        <v>-1386</v>
      </c>
      <c r="V87" s="690">
        <f t="shared" si="40"/>
        <v>45364</v>
      </c>
      <c r="W87" s="691">
        <f>VLOOKUP(V87,IPC!$B$9:$D$855,3,2)</f>
        <v>141.47999999999999</v>
      </c>
      <c r="X87" s="691">
        <f>VLOOKUP(O87,IPC!$B$9:$D$855,3,1)</f>
        <v>141.47999999999999</v>
      </c>
    </row>
    <row r="88" spans="1:24" s="410" customFormat="1" ht="27.6" outlineLevel="2" x14ac:dyDescent="0.25">
      <c r="B88" s="411" t="s">
        <v>28</v>
      </c>
      <c r="C88" s="489">
        <v>2</v>
      </c>
      <c r="D88" s="557" t="s">
        <v>257</v>
      </c>
      <c r="E88" s="558">
        <v>860043186</v>
      </c>
      <c r="F88" s="457" t="s">
        <v>263</v>
      </c>
      <c r="G88" s="441" t="s">
        <v>239</v>
      </c>
      <c r="H88" s="521" t="s">
        <v>282</v>
      </c>
      <c r="I88" s="413" t="s">
        <v>248</v>
      </c>
      <c r="J88" s="413" t="s">
        <v>2403</v>
      </c>
      <c r="K88" s="521" t="s">
        <v>2585</v>
      </c>
      <c r="L88" s="559">
        <v>111000203460</v>
      </c>
      <c r="M88" s="418">
        <v>325258</v>
      </c>
      <c r="N88" s="712">
        <f t="shared" si="24"/>
        <v>0</v>
      </c>
      <c r="O88" s="753">
        <v>46750</v>
      </c>
      <c r="P88" s="418">
        <f t="shared" ref="P88" si="44">IFERROR(ROUND((N88*(W88/X88)),0),0)</f>
        <v>0</v>
      </c>
      <c r="Q88" s="418">
        <f t="shared" ref="Q88" si="45">+P88-N88+M88</f>
        <v>325258</v>
      </c>
      <c r="R88" s="698">
        <f t="shared" ref="R88" si="46">+Q88</f>
        <v>325258</v>
      </c>
      <c r="S88" s="699">
        <f t="shared" si="41"/>
        <v>6.146954260905589E-5</v>
      </c>
      <c r="T88" s="688"/>
      <c r="U88" s="689">
        <f t="shared" ref="U88" si="47">+$U$7-O88</f>
        <v>-1386</v>
      </c>
      <c r="V88" s="690">
        <f t="shared" si="40"/>
        <v>45364</v>
      </c>
      <c r="W88" s="691">
        <f>VLOOKUP(V88,IPC!$B$9:$D$855,3,2)</f>
        <v>141.47999999999999</v>
      </c>
      <c r="X88" s="691">
        <f>VLOOKUP(O88,IPC!$B$9:$D$855,3,1)</f>
        <v>141.47999999999999</v>
      </c>
    </row>
    <row r="89" spans="1:24" s="410" customFormat="1" ht="27.6" outlineLevel="2" x14ac:dyDescent="0.25">
      <c r="A89" s="410" t="s">
        <v>76</v>
      </c>
      <c r="B89" s="411" t="s">
        <v>28</v>
      </c>
      <c r="C89" s="489">
        <v>2</v>
      </c>
      <c r="D89" s="557" t="s">
        <v>257</v>
      </c>
      <c r="E89" s="558">
        <v>860043186</v>
      </c>
      <c r="F89" s="457" t="s">
        <v>263</v>
      </c>
      <c r="G89" s="441" t="s">
        <v>239</v>
      </c>
      <c r="H89" s="521" t="s">
        <v>282</v>
      </c>
      <c r="I89" s="413" t="s">
        <v>248</v>
      </c>
      <c r="J89" s="413" t="s">
        <v>2403</v>
      </c>
      <c r="K89" s="521" t="s">
        <v>2568</v>
      </c>
      <c r="L89" s="559">
        <v>111000203488</v>
      </c>
      <c r="M89" s="418">
        <v>89810165</v>
      </c>
      <c r="N89" s="712">
        <f t="shared" ref="N89:N99" si="48">IF(U89&gt;1,M89,0)</f>
        <v>0</v>
      </c>
      <c r="O89" s="753">
        <v>46750</v>
      </c>
      <c r="P89" s="418">
        <f t="shared" ref="P89:P99" si="49">IFERROR(ROUND((N89*(W89/X89)),0),0)</f>
        <v>0</v>
      </c>
      <c r="Q89" s="418">
        <f t="shared" ref="Q89:Q99" si="50">+P89-N89+M89</f>
        <v>89810165</v>
      </c>
      <c r="R89" s="698">
        <f t="shared" ref="R89:R99" si="51">+Q89</f>
        <v>89810165</v>
      </c>
      <c r="S89" s="699">
        <f t="shared" si="41"/>
        <v>1.6972956127731954E-2</v>
      </c>
      <c r="T89" s="688"/>
      <c r="U89" s="689">
        <f t="shared" ref="U89:U100" si="52">+$U$7-O89</f>
        <v>-1386</v>
      </c>
      <c r="V89" s="690">
        <f t="shared" si="40"/>
        <v>45364</v>
      </c>
      <c r="W89" s="691">
        <f>VLOOKUP(V89,IPC!$B$9:$D$855,3,2)</f>
        <v>141.47999999999999</v>
      </c>
      <c r="X89" s="691">
        <f>VLOOKUP(O89,IPC!$B$9:$D$855,3,1)</f>
        <v>141.47999999999999</v>
      </c>
    </row>
    <row r="90" spans="1:24" s="410" customFormat="1" ht="27.6" outlineLevel="2" x14ac:dyDescent="0.25">
      <c r="B90" s="411" t="s">
        <v>28</v>
      </c>
      <c r="C90" s="489">
        <v>2</v>
      </c>
      <c r="D90" s="557" t="s">
        <v>257</v>
      </c>
      <c r="E90" s="558">
        <v>860043186</v>
      </c>
      <c r="F90" s="457" t="s">
        <v>263</v>
      </c>
      <c r="G90" s="441" t="s">
        <v>239</v>
      </c>
      <c r="H90" s="521" t="s">
        <v>282</v>
      </c>
      <c r="I90" s="413" t="s">
        <v>248</v>
      </c>
      <c r="J90" s="413" t="s">
        <v>2403</v>
      </c>
      <c r="K90" s="521" t="s">
        <v>2585</v>
      </c>
      <c r="L90" s="559">
        <v>111000203488</v>
      </c>
      <c r="M90" s="418">
        <v>918312</v>
      </c>
      <c r="N90" s="712">
        <f t="shared" ref="N90" si="53">IF(U90&gt;1,M90,0)</f>
        <v>0</v>
      </c>
      <c r="O90" s="753">
        <v>46750</v>
      </c>
      <c r="P90" s="418">
        <f t="shared" ref="P90" si="54">IFERROR(ROUND((N90*(W90/X90)),0),0)</f>
        <v>0</v>
      </c>
      <c r="Q90" s="418">
        <f t="shared" ref="Q90" si="55">+P90-N90+M90</f>
        <v>918312</v>
      </c>
      <c r="R90" s="698">
        <f t="shared" ref="R90" si="56">+Q90</f>
        <v>918312</v>
      </c>
      <c r="S90" s="699">
        <f t="shared" si="41"/>
        <v>1.7354905524970127E-4</v>
      </c>
      <c r="T90" s="688"/>
      <c r="U90" s="689">
        <f t="shared" ref="U90" si="57">+$U$7-O90</f>
        <v>-1386</v>
      </c>
      <c r="V90" s="690">
        <f t="shared" si="40"/>
        <v>45364</v>
      </c>
      <c r="W90" s="691">
        <f>VLOOKUP(V90,IPC!$B$9:$D$855,3,2)</f>
        <v>141.47999999999999</v>
      </c>
      <c r="X90" s="691">
        <f>VLOOKUP(O90,IPC!$B$9:$D$855,3,1)</f>
        <v>141.47999999999999</v>
      </c>
    </row>
    <row r="91" spans="1:24" s="410" customFormat="1" ht="27.6" outlineLevel="2" x14ac:dyDescent="0.25">
      <c r="A91" s="410" t="s">
        <v>76</v>
      </c>
      <c r="B91" s="411" t="s">
        <v>28</v>
      </c>
      <c r="C91" s="489">
        <v>2</v>
      </c>
      <c r="D91" s="557" t="s">
        <v>257</v>
      </c>
      <c r="E91" s="558">
        <v>860043186</v>
      </c>
      <c r="F91" s="457" t="s">
        <v>263</v>
      </c>
      <c r="G91" s="441" t="s">
        <v>239</v>
      </c>
      <c r="H91" s="521" t="s">
        <v>282</v>
      </c>
      <c r="I91" s="413" t="s">
        <v>248</v>
      </c>
      <c r="J91" s="413" t="s">
        <v>2403</v>
      </c>
      <c r="K91" s="521" t="s">
        <v>2569</v>
      </c>
      <c r="L91" s="559">
        <v>119000012711</v>
      </c>
      <c r="M91" s="418">
        <v>104444489</v>
      </c>
      <c r="N91" s="712">
        <f t="shared" si="48"/>
        <v>0</v>
      </c>
      <c r="O91" s="753">
        <v>45740</v>
      </c>
      <c r="P91" s="418">
        <f t="shared" si="49"/>
        <v>0</v>
      </c>
      <c r="Q91" s="418">
        <f t="shared" si="50"/>
        <v>104444489</v>
      </c>
      <c r="R91" s="698">
        <f t="shared" si="51"/>
        <v>104444489</v>
      </c>
      <c r="S91" s="699">
        <f t="shared" si="41"/>
        <v>1.9738653520794475E-2</v>
      </c>
      <c r="T91" s="688"/>
      <c r="U91" s="689">
        <f t="shared" si="52"/>
        <v>-376</v>
      </c>
      <c r="V91" s="690">
        <f t="shared" ref="V91:V100" si="58">+$U$7</f>
        <v>45364</v>
      </c>
      <c r="W91" s="691">
        <f>VLOOKUP(V91,IPC!$B$9:$D$855,3,2)</f>
        <v>141.47999999999999</v>
      </c>
      <c r="X91" s="691">
        <f>VLOOKUP(O91,IPC!$B$9:$D$855,3,1)</f>
        <v>141.47999999999999</v>
      </c>
    </row>
    <row r="92" spans="1:24" s="410" customFormat="1" ht="27.6" outlineLevel="2" x14ac:dyDescent="0.25">
      <c r="B92" s="411" t="s">
        <v>28</v>
      </c>
      <c r="C92" s="489">
        <v>2</v>
      </c>
      <c r="D92" s="557" t="s">
        <v>257</v>
      </c>
      <c r="E92" s="558">
        <v>860043186</v>
      </c>
      <c r="F92" s="457" t="s">
        <v>263</v>
      </c>
      <c r="G92" s="441" t="s">
        <v>239</v>
      </c>
      <c r="H92" s="521" t="s">
        <v>282</v>
      </c>
      <c r="I92" s="413" t="s">
        <v>248</v>
      </c>
      <c r="J92" s="413" t="s">
        <v>2403</v>
      </c>
      <c r="K92" s="521" t="s">
        <v>2585</v>
      </c>
      <c r="L92" s="559">
        <v>119000012711</v>
      </c>
      <c r="M92" s="418">
        <v>3510575</v>
      </c>
      <c r="N92" s="712">
        <f t="shared" ref="N92" si="59">IF(U92&gt;1,M92,0)</f>
        <v>0</v>
      </c>
      <c r="O92" s="753">
        <v>45740</v>
      </c>
      <c r="P92" s="418">
        <f t="shared" ref="P92" si="60">IFERROR(ROUND((N92*(W92/X92)),0),0)</f>
        <v>0</v>
      </c>
      <c r="Q92" s="418">
        <f t="shared" ref="Q92" si="61">+P92-N92+M92</f>
        <v>3510575</v>
      </c>
      <c r="R92" s="698">
        <f t="shared" ref="R92" si="62">+Q92</f>
        <v>3510575</v>
      </c>
      <c r="S92" s="699">
        <f t="shared" si="41"/>
        <v>6.6345313426506461E-4</v>
      </c>
      <c r="T92" s="688"/>
      <c r="U92" s="689">
        <f t="shared" ref="U92" si="63">+$U$7-O92</f>
        <v>-376</v>
      </c>
      <c r="V92" s="690">
        <f t="shared" si="58"/>
        <v>45364</v>
      </c>
      <c r="W92" s="691">
        <f>VLOOKUP(V92,IPC!$B$9:$D$855,3,2)</f>
        <v>141.47999999999999</v>
      </c>
      <c r="X92" s="691">
        <f>VLOOKUP(O92,IPC!$B$9:$D$855,3,1)</f>
        <v>141.47999999999999</v>
      </c>
    </row>
    <row r="93" spans="1:24" s="410" customFormat="1" ht="27.6" outlineLevel="2" x14ac:dyDescent="0.25">
      <c r="A93" s="410" t="s">
        <v>76</v>
      </c>
      <c r="B93" s="411" t="s">
        <v>28</v>
      </c>
      <c r="C93" s="489">
        <v>2</v>
      </c>
      <c r="D93" s="557" t="s">
        <v>257</v>
      </c>
      <c r="E93" s="558">
        <v>860043186</v>
      </c>
      <c r="F93" s="457" t="s">
        <v>263</v>
      </c>
      <c r="G93" s="441" t="s">
        <v>239</v>
      </c>
      <c r="H93" s="521" t="s">
        <v>282</v>
      </c>
      <c r="I93" s="413" t="s">
        <v>248</v>
      </c>
      <c r="J93" s="413" t="s">
        <v>2403</v>
      </c>
      <c r="K93" s="521" t="s">
        <v>2570</v>
      </c>
      <c r="L93" s="559">
        <v>5559054624787410</v>
      </c>
      <c r="M93" s="418">
        <v>11969541</v>
      </c>
      <c r="N93" s="712">
        <f t="shared" si="48"/>
        <v>11969541</v>
      </c>
      <c r="O93" s="753">
        <v>45301</v>
      </c>
      <c r="P93" s="418">
        <f t="shared" si="49"/>
        <v>12184851</v>
      </c>
      <c r="Q93" s="418">
        <f t="shared" si="50"/>
        <v>12184851</v>
      </c>
      <c r="R93" s="698">
        <f t="shared" si="51"/>
        <v>12184851</v>
      </c>
      <c r="S93" s="699">
        <f t="shared" si="41"/>
        <v>2.3027787717119865E-3</v>
      </c>
      <c r="T93" s="688"/>
      <c r="U93" s="689">
        <f t="shared" si="52"/>
        <v>63</v>
      </c>
      <c r="V93" s="690">
        <f t="shared" si="58"/>
        <v>45364</v>
      </c>
      <c r="W93" s="691">
        <f>VLOOKUP(V93,IPC!$B$9:$D$855,3,2)</f>
        <v>141.47999999999999</v>
      </c>
      <c r="X93" s="691">
        <f>VLOOKUP(O93,IPC!$B$9:$D$855,3,1)</f>
        <v>138.97999999999999</v>
      </c>
    </row>
    <row r="94" spans="1:24" s="410" customFormat="1" ht="27.6" outlineLevel="2" x14ac:dyDescent="0.25">
      <c r="B94" s="411" t="s">
        <v>28</v>
      </c>
      <c r="C94" s="489">
        <v>2</v>
      </c>
      <c r="D94" s="557" t="s">
        <v>257</v>
      </c>
      <c r="E94" s="558">
        <v>860043186</v>
      </c>
      <c r="F94" s="457" t="s">
        <v>263</v>
      </c>
      <c r="G94" s="441" t="s">
        <v>239</v>
      </c>
      <c r="H94" s="521" t="s">
        <v>282</v>
      </c>
      <c r="I94" s="413" t="s">
        <v>248</v>
      </c>
      <c r="J94" s="413" t="s">
        <v>2403</v>
      </c>
      <c r="K94" s="521" t="s">
        <v>2587</v>
      </c>
      <c r="L94" s="559">
        <v>5559054624787410</v>
      </c>
      <c r="M94" s="418">
        <v>115287</v>
      </c>
      <c r="N94" s="712">
        <f t="shared" si="48"/>
        <v>115287</v>
      </c>
      <c r="O94" s="753">
        <v>45301</v>
      </c>
      <c r="P94" s="418">
        <f t="shared" ref="P94" si="64">IFERROR(ROUND((N94*(W94/X94)),0),0)</f>
        <v>117361</v>
      </c>
      <c r="Q94" s="418">
        <f t="shared" ref="Q94" si="65">+P94-N94+M94</f>
        <v>117361</v>
      </c>
      <c r="R94" s="698">
        <f t="shared" ref="R94" si="66">+Q94</f>
        <v>117361</v>
      </c>
      <c r="S94" s="699">
        <f t="shared" si="41"/>
        <v>2.2179706541088638E-5</v>
      </c>
      <c r="T94" s="688"/>
      <c r="U94" s="689">
        <f t="shared" ref="U94" si="67">+$U$7-O94</f>
        <v>63</v>
      </c>
      <c r="V94" s="690">
        <f t="shared" si="58"/>
        <v>45364</v>
      </c>
      <c r="W94" s="691">
        <f>VLOOKUP(V94,IPC!$B$9:$D$855,3,2)</f>
        <v>141.47999999999999</v>
      </c>
      <c r="X94" s="691">
        <f>VLOOKUP(O94,IPC!$B$9:$D$855,3,1)</f>
        <v>138.97999999999999</v>
      </c>
    </row>
    <row r="95" spans="1:24" s="410" customFormat="1" outlineLevel="1" x14ac:dyDescent="0.25">
      <c r="B95" s="411"/>
      <c r="C95" s="754"/>
      <c r="D95" s="560" t="s">
        <v>2249</v>
      </c>
      <c r="E95" s="561"/>
      <c r="F95" s="461"/>
      <c r="G95" s="450"/>
      <c r="H95" s="536"/>
      <c r="I95" s="420"/>
      <c r="J95" s="420"/>
      <c r="K95" s="536"/>
      <c r="L95" s="562"/>
      <c r="M95" s="425">
        <f>SUBTOTAL(9,M85:M94)</f>
        <v>509933816</v>
      </c>
      <c r="N95" s="425">
        <f>SUBTOTAL(9,N85:N94)</f>
        <v>12084828</v>
      </c>
      <c r="O95" s="755"/>
      <c r="P95" s="425">
        <f>SUBTOTAL(9,P85:P94)</f>
        <v>12302212</v>
      </c>
      <c r="Q95" s="425">
        <f>SUBTOTAL(9,Q85:Q94)</f>
        <v>510151200</v>
      </c>
      <c r="R95" s="460">
        <f>SUBTOTAL(9,R85:R94)</f>
        <v>510151200</v>
      </c>
      <c r="S95" s="706">
        <f>SUBTOTAL(9,S85:S93)</f>
        <v>9.6389779185971913E-2</v>
      </c>
      <c r="T95" s="688"/>
      <c r="U95" s="689"/>
      <c r="V95" s="690"/>
      <c r="W95" s="691"/>
      <c r="X95" s="691"/>
    </row>
    <row r="96" spans="1:24" s="410" customFormat="1" ht="27.6" outlineLevel="2" x14ac:dyDescent="0.25">
      <c r="A96" s="410" t="s">
        <v>76</v>
      </c>
      <c r="B96" s="411" t="s">
        <v>28</v>
      </c>
      <c r="C96" s="489">
        <v>3</v>
      </c>
      <c r="D96" s="557" t="s">
        <v>258</v>
      </c>
      <c r="E96" s="558">
        <v>860034594</v>
      </c>
      <c r="F96" s="457" t="s">
        <v>264</v>
      </c>
      <c r="G96" s="441" t="s">
        <v>239</v>
      </c>
      <c r="H96" s="521" t="s">
        <v>283</v>
      </c>
      <c r="I96" s="413" t="s">
        <v>248</v>
      </c>
      <c r="J96" s="413" t="s">
        <v>2403</v>
      </c>
      <c r="K96" s="521" t="s">
        <v>331</v>
      </c>
      <c r="L96" s="559">
        <v>101130000323</v>
      </c>
      <c r="M96" s="418">
        <v>14586133</v>
      </c>
      <c r="N96" s="712">
        <f t="shared" si="48"/>
        <v>14586133</v>
      </c>
      <c r="O96" s="753">
        <v>45075</v>
      </c>
      <c r="P96" s="418">
        <f t="shared" si="49"/>
        <v>15471931</v>
      </c>
      <c r="Q96" s="418">
        <f t="shared" si="50"/>
        <v>15471931</v>
      </c>
      <c r="R96" s="698">
        <f t="shared" si="51"/>
        <v>15471931</v>
      </c>
      <c r="S96" s="699">
        <f t="shared" ref="S96:S108" si="68">+R96/$R$967</f>
        <v>2.9239942502532535E-3</v>
      </c>
      <c r="T96" s="688"/>
      <c r="U96" s="689">
        <f t="shared" si="52"/>
        <v>289</v>
      </c>
      <c r="V96" s="690">
        <f t="shared" si="58"/>
        <v>45364</v>
      </c>
      <c r="W96" s="691">
        <f>VLOOKUP(V96,IPC!$B$9:$D$855,3,2)</f>
        <v>141.47999999999999</v>
      </c>
      <c r="X96" s="691">
        <f>VLOOKUP(O96,IPC!$B$9:$D$855,3,1)</f>
        <v>133.38</v>
      </c>
    </row>
    <row r="97" spans="1:24" s="410" customFormat="1" ht="27.6" outlineLevel="2" x14ac:dyDescent="0.25">
      <c r="A97" s="410" t="s">
        <v>76</v>
      </c>
      <c r="B97" s="411" t="s">
        <v>28</v>
      </c>
      <c r="C97" s="489">
        <v>3</v>
      </c>
      <c r="D97" s="557" t="s">
        <v>258</v>
      </c>
      <c r="E97" s="558">
        <v>860034594</v>
      </c>
      <c r="F97" s="457" t="s">
        <v>264</v>
      </c>
      <c r="G97" s="441" t="s">
        <v>239</v>
      </c>
      <c r="H97" s="521" t="s">
        <v>283</v>
      </c>
      <c r="I97" s="413" t="s">
        <v>248</v>
      </c>
      <c r="J97" s="413" t="s">
        <v>2403</v>
      </c>
      <c r="K97" s="521" t="s">
        <v>332</v>
      </c>
      <c r="L97" s="559">
        <v>101130000323</v>
      </c>
      <c r="M97" s="418">
        <v>14586133</v>
      </c>
      <c r="N97" s="712">
        <f t="shared" si="48"/>
        <v>14586133</v>
      </c>
      <c r="O97" s="753">
        <v>45106</v>
      </c>
      <c r="P97" s="418">
        <f t="shared" si="49"/>
        <v>15425670</v>
      </c>
      <c r="Q97" s="418">
        <f t="shared" si="50"/>
        <v>15425670</v>
      </c>
      <c r="R97" s="698">
        <f t="shared" si="51"/>
        <v>15425670</v>
      </c>
      <c r="S97" s="699">
        <f t="shared" si="68"/>
        <v>2.9152515213714506E-3</v>
      </c>
      <c r="T97" s="688"/>
      <c r="U97" s="689">
        <f t="shared" si="52"/>
        <v>258</v>
      </c>
      <c r="V97" s="690">
        <f t="shared" si="58"/>
        <v>45364</v>
      </c>
      <c r="W97" s="691">
        <f>VLOOKUP(V97,IPC!$B$9:$D$855,3,2)</f>
        <v>141.47999999999999</v>
      </c>
      <c r="X97" s="691">
        <f>VLOOKUP(O97,IPC!$B$9:$D$855,3,1)</f>
        <v>133.78</v>
      </c>
    </row>
    <row r="98" spans="1:24" s="410" customFormat="1" ht="27.6" outlineLevel="2" x14ac:dyDescent="0.25">
      <c r="A98" s="410" t="s">
        <v>76</v>
      </c>
      <c r="B98" s="411" t="s">
        <v>28</v>
      </c>
      <c r="C98" s="489">
        <v>3</v>
      </c>
      <c r="D98" s="557" t="s">
        <v>258</v>
      </c>
      <c r="E98" s="558">
        <v>860034594</v>
      </c>
      <c r="F98" s="457" t="s">
        <v>264</v>
      </c>
      <c r="G98" s="441" t="s">
        <v>239</v>
      </c>
      <c r="H98" s="521" t="s">
        <v>283</v>
      </c>
      <c r="I98" s="413" t="s">
        <v>248</v>
      </c>
      <c r="J98" s="413" t="s">
        <v>2403</v>
      </c>
      <c r="K98" s="521" t="s">
        <v>333</v>
      </c>
      <c r="L98" s="559">
        <v>101130000323</v>
      </c>
      <c r="M98" s="418">
        <v>14586133</v>
      </c>
      <c r="N98" s="712">
        <f t="shared" si="48"/>
        <v>14586133</v>
      </c>
      <c r="O98" s="753">
        <v>45136</v>
      </c>
      <c r="P98" s="418">
        <f t="shared" si="49"/>
        <v>15348800</v>
      </c>
      <c r="Q98" s="418">
        <f t="shared" si="50"/>
        <v>15348800</v>
      </c>
      <c r="R98" s="698">
        <f t="shared" si="51"/>
        <v>15348800</v>
      </c>
      <c r="S98" s="699">
        <f t="shared" si="68"/>
        <v>2.9007240885631624E-3</v>
      </c>
      <c r="T98" s="688"/>
      <c r="U98" s="689">
        <f t="shared" si="52"/>
        <v>228</v>
      </c>
      <c r="V98" s="690">
        <f t="shared" si="58"/>
        <v>45364</v>
      </c>
      <c r="W98" s="691">
        <f>VLOOKUP(V98,IPC!$B$9:$D$855,3,2)</f>
        <v>141.47999999999999</v>
      </c>
      <c r="X98" s="691">
        <f>VLOOKUP(O98,IPC!$B$9:$D$855,3,1)</f>
        <v>134.44999999999999</v>
      </c>
    </row>
    <row r="99" spans="1:24" s="410" customFormat="1" ht="27.6" outlineLevel="2" x14ac:dyDescent="0.25">
      <c r="A99" s="410" t="s">
        <v>76</v>
      </c>
      <c r="B99" s="411" t="s">
        <v>28</v>
      </c>
      <c r="C99" s="489">
        <v>3</v>
      </c>
      <c r="D99" s="557" t="s">
        <v>258</v>
      </c>
      <c r="E99" s="558">
        <v>860034594</v>
      </c>
      <c r="F99" s="457" t="s">
        <v>264</v>
      </c>
      <c r="G99" s="441" t="s">
        <v>239</v>
      </c>
      <c r="H99" s="521" t="s">
        <v>283</v>
      </c>
      <c r="I99" s="413" t="s">
        <v>248</v>
      </c>
      <c r="J99" s="413" t="s">
        <v>2403</v>
      </c>
      <c r="K99" s="521" t="s">
        <v>334</v>
      </c>
      <c r="L99" s="559">
        <v>101130000323</v>
      </c>
      <c r="M99" s="418">
        <v>14586133</v>
      </c>
      <c r="N99" s="712">
        <f t="shared" si="48"/>
        <v>14586133</v>
      </c>
      <c r="O99" s="753">
        <v>45167</v>
      </c>
      <c r="P99" s="418">
        <f t="shared" si="49"/>
        <v>15242234</v>
      </c>
      <c r="Q99" s="418">
        <f t="shared" si="50"/>
        <v>15242234</v>
      </c>
      <c r="R99" s="698">
        <f t="shared" si="51"/>
        <v>15242234</v>
      </c>
      <c r="S99" s="699">
        <f t="shared" si="68"/>
        <v>2.8805844969845493E-3</v>
      </c>
      <c r="T99" s="688"/>
      <c r="U99" s="689">
        <f t="shared" si="52"/>
        <v>197</v>
      </c>
      <c r="V99" s="690">
        <f t="shared" si="58"/>
        <v>45364</v>
      </c>
      <c r="W99" s="691">
        <f>VLOOKUP(V99,IPC!$B$9:$D$855,3,2)</f>
        <v>141.47999999999999</v>
      </c>
      <c r="X99" s="691">
        <f>VLOOKUP(O99,IPC!$B$9:$D$855,3,1)</f>
        <v>135.38999999999999</v>
      </c>
    </row>
    <row r="100" spans="1:24" s="410" customFormat="1" ht="27.6" outlineLevel="2" x14ac:dyDescent="0.25">
      <c r="A100" s="410" t="s">
        <v>76</v>
      </c>
      <c r="B100" s="411" t="s">
        <v>28</v>
      </c>
      <c r="C100" s="489">
        <v>3</v>
      </c>
      <c r="D100" s="557" t="s">
        <v>258</v>
      </c>
      <c r="E100" s="558">
        <v>860034594</v>
      </c>
      <c r="F100" s="457" t="s">
        <v>264</v>
      </c>
      <c r="G100" s="441" t="s">
        <v>239</v>
      </c>
      <c r="H100" s="521" t="s">
        <v>283</v>
      </c>
      <c r="I100" s="413" t="s">
        <v>248</v>
      </c>
      <c r="J100" s="413" t="s">
        <v>2403</v>
      </c>
      <c r="K100" s="521" t="s">
        <v>335</v>
      </c>
      <c r="L100" s="559">
        <v>101130000323</v>
      </c>
      <c r="M100" s="418">
        <v>14586133</v>
      </c>
      <c r="N100" s="712">
        <f>IF(U100&gt;1,M100,0)</f>
        <v>14586133</v>
      </c>
      <c r="O100" s="753">
        <v>45198</v>
      </c>
      <c r="P100" s="418">
        <f>IFERROR(ROUND((N100*(W100/X100)),0),0)</f>
        <v>15161605</v>
      </c>
      <c r="Q100" s="418">
        <f>+P100-N100+M100</f>
        <v>15161605</v>
      </c>
      <c r="R100" s="698">
        <f>+Q100</f>
        <v>15161605</v>
      </c>
      <c r="S100" s="699">
        <f t="shared" si="68"/>
        <v>2.8653466619396753E-3</v>
      </c>
      <c r="T100" s="688"/>
      <c r="U100" s="689">
        <f t="shared" si="52"/>
        <v>166</v>
      </c>
      <c r="V100" s="690">
        <f t="shared" si="58"/>
        <v>45364</v>
      </c>
      <c r="W100" s="691">
        <f>VLOOKUP(V100,IPC!$B$9:$D$855,3,2)</f>
        <v>141.47999999999999</v>
      </c>
      <c r="X100" s="691">
        <f>VLOOKUP(O100,IPC!$B$9:$D$855,3,1)</f>
        <v>136.11000000000001</v>
      </c>
    </row>
    <row r="101" spans="1:24" s="410" customFormat="1" ht="27.6" outlineLevel="2" x14ac:dyDescent="0.25">
      <c r="A101" s="410" t="s">
        <v>76</v>
      </c>
      <c r="B101" s="411" t="s">
        <v>28</v>
      </c>
      <c r="C101" s="489">
        <v>3</v>
      </c>
      <c r="D101" s="557" t="s">
        <v>258</v>
      </c>
      <c r="E101" s="558">
        <v>860034594</v>
      </c>
      <c r="F101" s="457" t="s">
        <v>264</v>
      </c>
      <c r="G101" s="441" t="s">
        <v>239</v>
      </c>
      <c r="H101" s="521" t="s">
        <v>283</v>
      </c>
      <c r="I101" s="413" t="s">
        <v>248</v>
      </c>
      <c r="J101" s="413" t="s">
        <v>2403</v>
      </c>
      <c r="K101" s="521" t="s">
        <v>336</v>
      </c>
      <c r="L101" s="559">
        <v>101130000323</v>
      </c>
      <c r="M101" s="418">
        <v>14586133</v>
      </c>
      <c r="N101" s="712">
        <f>IF(U101&gt;1,M101,0)</f>
        <v>14586133</v>
      </c>
      <c r="O101" s="753">
        <v>45228</v>
      </c>
      <c r="P101" s="418">
        <f>IFERROR(ROUND((N101*(W101/X101)),0),0)</f>
        <v>15123826</v>
      </c>
      <c r="Q101" s="418">
        <f>+P101-N101+M101</f>
        <v>15123826</v>
      </c>
      <c r="R101" s="698">
        <f>+Q101</f>
        <v>15123826</v>
      </c>
      <c r="S101" s="699">
        <f t="shared" si="68"/>
        <v>2.8582069210256085E-3</v>
      </c>
      <c r="T101" s="688"/>
      <c r="U101" s="689">
        <f>+$U$7-O101</f>
        <v>136</v>
      </c>
      <c r="V101" s="690">
        <f t="shared" ref="V101:V220" si="69">+$U$7</f>
        <v>45364</v>
      </c>
      <c r="W101" s="691">
        <f>VLOOKUP(V101,IPC!$B$9:$D$855,3,2)</f>
        <v>141.47999999999999</v>
      </c>
      <c r="X101" s="691">
        <f>VLOOKUP(O101,IPC!$B$9:$D$855,3,1)</f>
        <v>136.44999999999999</v>
      </c>
    </row>
    <row r="102" spans="1:24" s="410" customFormat="1" ht="27.6" outlineLevel="2" x14ac:dyDescent="0.25">
      <c r="A102" s="410" t="s">
        <v>76</v>
      </c>
      <c r="B102" s="411" t="s">
        <v>28</v>
      </c>
      <c r="C102" s="489">
        <v>3</v>
      </c>
      <c r="D102" s="557" t="s">
        <v>258</v>
      </c>
      <c r="E102" s="558">
        <v>860034594</v>
      </c>
      <c r="F102" s="457" t="s">
        <v>264</v>
      </c>
      <c r="G102" s="441" t="s">
        <v>239</v>
      </c>
      <c r="H102" s="521" t="s">
        <v>283</v>
      </c>
      <c r="I102" s="413" t="s">
        <v>248</v>
      </c>
      <c r="J102" s="413" t="s">
        <v>2403</v>
      </c>
      <c r="K102" s="521" t="s">
        <v>1684</v>
      </c>
      <c r="L102" s="559">
        <v>101130000323</v>
      </c>
      <c r="M102" s="418">
        <v>14586133</v>
      </c>
      <c r="N102" s="712">
        <f>IF(U102&gt;1,M102,0)</f>
        <v>14586133</v>
      </c>
      <c r="O102" s="753">
        <v>45259</v>
      </c>
      <c r="P102" s="418">
        <f>IFERROR(ROUND((N102*(W102/X102)),0),0)</f>
        <v>15053221</v>
      </c>
      <c r="Q102" s="418">
        <f>+P102-N102+M102</f>
        <v>15053221</v>
      </c>
      <c r="R102" s="698">
        <f>+Q102</f>
        <v>15053221</v>
      </c>
      <c r="S102" s="699">
        <f t="shared" si="68"/>
        <v>2.8448634919449635E-3</v>
      </c>
      <c r="T102" s="688"/>
      <c r="U102" s="689">
        <f>+$U$7-O102</f>
        <v>105</v>
      </c>
      <c r="V102" s="690">
        <f t="shared" si="69"/>
        <v>45364</v>
      </c>
      <c r="W102" s="691">
        <f>VLOOKUP(V102,IPC!$B$9:$D$855,3,2)</f>
        <v>141.47999999999999</v>
      </c>
      <c r="X102" s="691">
        <f>VLOOKUP(O102,IPC!$B$9:$D$855,3,1)</f>
        <v>137.09</v>
      </c>
    </row>
    <row r="103" spans="1:24" s="410" customFormat="1" ht="27.6" outlineLevel="2" x14ac:dyDescent="0.25">
      <c r="A103" s="410" t="s">
        <v>76</v>
      </c>
      <c r="B103" s="411" t="s">
        <v>28</v>
      </c>
      <c r="C103" s="489">
        <v>3</v>
      </c>
      <c r="D103" s="557" t="s">
        <v>258</v>
      </c>
      <c r="E103" s="558">
        <v>860034594</v>
      </c>
      <c r="F103" s="457" t="s">
        <v>264</v>
      </c>
      <c r="G103" s="441" t="s">
        <v>239</v>
      </c>
      <c r="H103" s="521" t="s">
        <v>283</v>
      </c>
      <c r="I103" s="413" t="s">
        <v>248</v>
      </c>
      <c r="J103" s="413" t="s">
        <v>2403</v>
      </c>
      <c r="K103" s="521" t="s">
        <v>1852</v>
      </c>
      <c r="L103" s="559">
        <v>101130000323</v>
      </c>
      <c r="M103" s="418">
        <v>14586133</v>
      </c>
      <c r="N103" s="712">
        <f t="shared" ref="N103:N224" si="70">IF(U103&gt;1,M103,0)</f>
        <v>14586133</v>
      </c>
      <c r="O103" s="753">
        <v>45289</v>
      </c>
      <c r="P103" s="418">
        <f t="shared" ref="P103:P224" si="71">IFERROR(ROUND((N103*(W103/X103)),0),0)</f>
        <v>14984360</v>
      </c>
      <c r="Q103" s="418">
        <f t="shared" ref="Q103:Q224" si="72">+P103-N103+M103</f>
        <v>14984360</v>
      </c>
      <c r="R103" s="698">
        <f t="shared" ref="R103:R251" si="73">+Q103</f>
        <v>14984360</v>
      </c>
      <c r="S103" s="699">
        <f t="shared" si="68"/>
        <v>2.8318496562403776E-3</v>
      </c>
      <c r="T103" s="688"/>
      <c r="U103" s="689">
        <f t="shared" ref="U103:U224" si="74">+$U$7-O103</f>
        <v>75</v>
      </c>
      <c r="V103" s="690">
        <f t="shared" si="69"/>
        <v>45364</v>
      </c>
      <c r="W103" s="691">
        <f>VLOOKUP(V103,IPC!$B$9:$D$855,3,2)</f>
        <v>141.47999999999999</v>
      </c>
      <c r="X103" s="691">
        <f>VLOOKUP(O103,IPC!$B$9:$D$855,3,1)</f>
        <v>137.72</v>
      </c>
    </row>
    <row r="104" spans="1:24" s="410" customFormat="1" ht="27.6" outlineLevel="2" x14ac:dyDescent="0.25">
      <c r="A104" s="410" t="s">
        <v>76</v>
      </c>
      <c r="B104" s="411" t="s">
        <v>28</v>
      </c>
      <c r="C104" s="489">
        <v>3</v>
      </c>
      <c r="D104" s="557" t="s">
        <v>258</v>
      </c>
      <c r="E104" s="558">
        <v>860034594</v>
      </c>
      <c r="F104" s="457" t="s">
        <v>264</v>
      </c>
      <c r="G104" s="441" t="s">
        <v>239</v>
      </c>
      <c r="H104" s="521" t="s">
        <v>283</v>
      </c>
      <c r="I104" s="413" t="s">
        <v>248</v>
      </c>
      <c r="J104" s="413" t="s">
        <v>2403</v>
      </c>
      <c r="K104" s="521" t="s">
        <v>2422</v>
      </c>
      <c r="L104" s="559">
        <v>101130000323</v>
      </c>
      <c r="M104" s="418">
        <v>14586133</v>
      </c>
      <c r="N104" s="712">
        <f t="shared" si="70"/>
        <v>14586133</v>
      </c>
      <c r="O104" s="753">
        <v>45320</v>
      </c>
      <c r="P104" s="418">
        <f t="shared" si="71"/>
        <v>14848511</v>
      </c>
      <c r="Q104" s="418">
        <f t="shared" si="72"/>
        <v>14848511</v>
      </c>
      <c r="R104" s="698">
        <f t="shared" si="73"/>
        <v>14848511</v>
      </c>
      <c r="S104" s="699">
        <f t="shared" si="68"/>
        <v>2.8061759575338198E-3</v>
      </c>
      <c r="T104" s="688"/>
      <c r="U104" s="689">
        <f t="shared" si="74"/>
        <v>44</v>
      </c>
      <c r="V104" s="690">
        <f t="shared" si="69"/>
        <v>45364</v>
      </c>
      <c r="W104" s="691">
        <f>VLOOKUP(V104,IPC!$B$9:$D$855,3,2)</f>
        <v>141.47999999999999</v>
      </c>
      <c r="X104" s="691">
        <f>VLOOKUP(O104,IPC!$B$9:$D$855,3,1)</f>
        <v>138.97999999999999</v>
      </c>
    </row>
    <row r="105" spans="1:24" s="410" customFormat="1" ht="27.6" outlineLevel="2" x14ac:dyDescent="0.25">
      <c r="A105" s="410" t="s">
        <v>76</v>
      </c>
      <c r="B105" s="411" t="s">
        <v>28</v>
      </c>
      <c r="C105" s="489">
        <v>3</v>
      </c>
      <c r="D105" s="557" t="s">
        <v>258</v>
      </c>
      <c r="E105" s="558">
        <v>860034594</v>
      </c>
      <c r="F105" s="457" t="s">
        <v>264</v>
      </c>
      <c r="G105" s="441" t="s">
        <v>239</v>
      </c>
      <c r="H105" s="521" t="s">
        <v>283</v>
      </c>
      <c r="I105" s="413" t="s">
        <v>248</v>
      </c>
      <c r="J105" s="413" t="s">
        <v>2403</v>
      </c>
      <c r="K105" s="521" t="s">
        <v>2423</v>
      </c>
      <c r="L105" s="559">
        <v>101130000323</v>
      </c>
      <c r="M105" s="418">
        <v>14586133</v>
      </c>
      <c r="N105" s="712">
        <f t="shared" si="70"/>
        <v>14586133</v>
      </c>
      <c r="O105" s="753">
        <v>45351</v>
      </c>
      <c r="P105" s="418">
        <f t="shared" si="71"/>
        <v>14688918</v>
      </c>
      <c r="Q105" s="418">
        <f t="shared" si="72"/>
        <v>14688918</v>
      </c>
      <c r="R105" s="698">
        <f t="shared" si="73"/>
        <v>14688918</v>
      </c>
      <c r="S105" s="699">
        <f t="shared" si="68"/>
        <v>2.7760149508449542E-3</v>
      </c>
      <c r="T105" s="688"/>
      <c r="U105" s="689">
        <f t="shared" si="74"/>
        <v>13</v>
      </c>
      <c r="V105" s="690">
        <f t="shared" si="69"/>
        <v>45364</v>
      </c>
      <c r="W105" s="691">
        <f>VLOOKUP(V105,IPC!$B$9:$D$855,3,2)</f>
        <v>141.47999999999999</v>
      </c>
      <c r="X105" s="691">
        <f>VLOOKUP(O105,IPC!$B$9:$D$855,3,1)</f>
        <v>140.49</v>
      </c>
    </row>
    <row r="106" spans="1:24" s="410" customFormat="1" ht="27.6" outlineLevel="2" x14ac:dyDescent="0.25">
      <c r="A106" s="410" t="s">
        <v>76</v>
      </c>
      <c r="B106" s="411" t="s">
        <v>28</v>
      </c>
      <c r="C106" s="489">
        <v>3</v>
      </c>
      <c r="D106" s="557" t="s">
        <v>258</v>
      </c>
      <c r="E106" s="558">
        <v>860034594</v>
      </c>
      <c r="F106" s="457" t="s">
        <v>264</v>
      </c>
      <c r="G106" s="441" t="s">
        <v>239</v>
      </c>
      <c r="H106" s="521" t="s">
        <v>283</v>
      </c>
      <c r="I106" s="413" t="s">
        <v>248</v>
      </c>
      <c r="J106" s="413" t="s">
        <v>2403</v>
      </c>
      <c r="K106" s="521" t="s">
        <v>337</v>
      </c>
      <c r="L106" s="559">
        <v>101130000323</v>
      </c>
      <c r="M106" s="418">
        <v>583445339</v>
      </c>
      <c r="N106" s="712">
        <f t="shared" si="70"/>
        <v>0</v>
      </c>
      <c r="O106" s="753">
        <v>46567</v>
      </c>
      <c r="P106" s="418">
        <f t="shared" si="71"/>
        <v>0</v>
      </c>
      <c r="Q106" s="418">
        <f t="shared" si="72"/>
        <v>583445339</v>
      </c>
      <c r="R106" s="698">
        <f t="shared" si="73"/>
        <v>583445339</v>
      </c>
      <c r="S106" s="699">
        <f t="shared" si="68"/>
        <v>0.11026360035945483</v>
      </c>
      <c r="T106" s="688"/>
      <c r="U106" s="689">
        <f t="shared" si="74"/>
        <v>-1203</v>
      </c>
      <c r="V106" s="690">
        <f t="shared" si="69"/>
        <v>45364</v>
      </c>
      <c r="W106" s="691">
        <f>VLOOKUP(V106,IPC!$B$9:$D$855,3,2)</f>
        <v>141.47999999999999</v>
      </c>
      <c r="X106" s="691">
        <f>VLOOKUP(O106,IPC!$B$9:$D$855,3,1)</f>
        <v>141.47999999999999</v>
      </c>
    </row>
    <row r="107" spans="1:24" s="410" customFormat="1" ht="27.6" outlineLevel="2" x14ac:dyDescent="0.25">
      <c r="A107" s="410" t="s">
        <v>76</v>
      </c>
      <c r="B107" s="411" t="s">
        <v>28</v>
      </c>
      <c r="C107" s="489">
        <v>3</v>
      </c>
      <c r="D107" s="557" t="s">
        <v>258</v>
      </c>
      <c r="E107" s="558">
        <v>860034594</v>
      </c>
      <c r="F107" s="457" t="s">
        <v>264</v>
      </c>
      <c r="G107" s="441" t="s">
        <v>239</v>
      </c>
      <c r="H107" s="521" t="s">
        <v>283</v>
      </c>
      <c r="I107" s="413" t="s">
        <v>248</v>
      </c>
      <c r="J107" s="413" t="s">
        <v>2403</v>
      </c>
      <c r="K107" s="521" t="s">
        <v>2580</v>
      </c>
      <c r="L107" s="924" t="s">
        <v>2582</v>
      </c>
      <c r="M107" s="418">
        <v>4505613</v>
      </c>
      <c r="N107" s="712">
        <f t="shared" si="70"/>
        <v>4505613</v>
      </c>
      <c r="O107" s="753">
        <v>45209</v>
      </c>
      <c r="P107" s="418">
        <f t="shared" si="71"/>
        <v>4671705</v>
      </c>
      <c r="Q107" s="418">
        <f t="shared" si="72"/>
        <v>4671705</v>
      </c>
      <c r="R107" s="698">
        <f t="shared" si="73"/>
        <v>4671705</v>
      </c>
      <c r="S107" s="699">
        <f t="shared" si="68"/>
        <v>8.8289164157204269E-4</v>
      </c>
      <c r="T107" s="688"/>
      <c r="U107" s="689">
        <f t="shared" si="74"/>
        <v>155</v>
      </c>
      <c r="V107" s="690">
        <f t="shared" si="69"/>
        <v>45364</v>
      </c>
      <c r="W107" s="691">
        <f>VLOOKUP(V107,IPC!$B$9:$D$855,3,2)</f>
        <v>141.47999999999999</v>
      </c>
      <c r="X107" s="691">
        <f>VLOOKUP(O107,IPC!$B$9:$D$855,3,1)</f>
        <v>136.44999999999999</v>
      </c>
    </row>
    <row r="108" spans="1:24" s="410" customFormat="1" ht="27.6" outlineLevel="2" x14ac:dyDescent="0.25">
      <c r="A108" s="410" t="s">
        <v>76</v>
      </c>
      <c r="B108" s="411" t="s">
        <v>28</v>
      </c>
      <c r="C108" s="489">
        <v>3</v>
      </c>
      <c r="D108" s="557" t="s">
        <v>258</v>
      </c>
      <c r="E108" s="558">
        <v>860034594</v>
      </c>
      <c r="F108" s="457" t="s">
        <v>264</v>
      </c>
      <c r="G108" s="441" t="s">
        <v>239</v>
      </c>
      <c r="H108" s="521" t="s">
        <v>283</v>
      </c>
      <c r="I108" s="413" t="s">
        <v>248</v>
      </c>
      <c r="J108" s="413" t="s">
        <v>2403</v>
      </c>
      <c r="K108" s="521" t="s">
        <v>2583</v>
      </c>
      <c r="L108" s="924" t="s">
        <v>2584</v>
      </c>
      <c r="M108" s="418">
        <v>2647282</v>
      </c>
      <c r="N108" s="712">
        <f t="shared" si="70"/>
        <v>2647282</v>
      </c>
      <c r="O108" s="753">
        <v>45209</v>
      </c>
      <c r="P108" s="418">
        <f t="shared" si="71"/>
        <v>2744870</v>
      </c>
      <c r="Q108" s="418">
        <f t="shared" si="72"/>
        <v>2744870</v>
      </c>
      <c r="R108" s="698">
        <f t="shared" si="73"/>
        <v>2744870</v>
      </c>
      <c r="S108" s="699">
        <f t="shared" si="68"/>
        <v>5.1874482232971747E-4</v>
      </c>
      <c r="T108" s="688"/>
      <c r="U108" s="689">
        <f t="shared" si="74"/>
        <v>155</v>
      </c>
      <c r="V108" s="690">
        <f t="shared" si="69"/>
        <v>45364</v>
      </c>
      <c r="W108" s="691">
        <f>VLOOKUP(V108,IPC!$B$9:$D$855,3,2)</f>
        <v>141.47999999999999</v>
      </c>
      <c r="X108" s="691">
        <f>VLOOKUP(O108,IPC!$B$9:$D$855,3,1)</f>
        <v>136.44999999999999</v>
      </c>
    </row>
    <row r="109" spans="1:24" s="410" customFormat="1" outlineLevel="1" x14ac:dyDescent="0.25">
      <c r="B109" s="411"/>
      <c r="C109" s="754"/>
      <c r="D109" s="560" t="s">
        <v>2250</v>
      </c>
      <c r="E109" s="561"/>
      <c r="F109" s="461"/>
      <c r="G109" s="450"/>
      <c r="H109" s="536"/>
      <c r="I109" s="420"/>
      <c r="J109" s="420"/>
      <c r="K109" s="536"/>
      <c r="L109" s="562"/>
      <c r="M109" s="425">
        <f>SUBTOTAL(9,M96:M108)</f>
        <v>736459564</v>
      </c>
      <c r="N109" s="425">
        <f>SUBTOTAL(9,N96:N108)</f>
        <v>153014225</v>
      </c>
      <c r="O109" s="755"/>
      <c r="P109" s="425">
        <f>SUBTOTAL(9,P96:P108)</f>
        <v>158765651</v>
      </c>
      <c r="Q109" s="425">
        <f>SUBTOTAL(9,Q96:Q108)</f>
        <v>742210990</v>
      </c>
      <c r="R109" s="460">
        <f>SUBTOTAL(9,R96:R108)</f>
        <v>742210990</v>
      </c>
      <c r="S109" s="706">
        <f>SUBTOTAL(9,S96:S108)</f>
        <v>0.14026824882005842</v>
      </c>
      <c r="T109" s="688"/>
      <c r="U109" s="689"/>
      <c r="V109" s="690"/>
      <c r="W109" s="691"/>
      <c r="X109" s="691"/>
    </row>
    <row r="110" spans="1:24" s="410" customFormat="1" ht="27.6" outlineLevel="2" x14ac:dyDescent="0.25">
      <c r="A110" s="410" t="s">
        <v>76</v>
      </c>
      <c r="B110" s="411" t="s">
        <v>28</v>
      </c>
      <c r="C110" s="489">
        <v>4</v>
      </c>
      <c r="D110" s="557" t="s">
        <v>98</v>
      </c>
      <c r="E110" s="558">
        <v>860002964</v>
      </c>
      <c r="F110" s="457" t="s">
        <v>265</v>
      </c>
      <c r="G110" s="441" t="s">
        <v>239</v>
      </c>
      <c r="H110" s="521" t="s">
        <v>284</v>
      </c>
      <c r="I110" s="413" t="s">
        <v>248</v>
      </c>
      <c r="J110" s="413" t="s">
        <v>2403</v>
      </c>
      <c r="K110" s="521" t="s">
        <v>2564</v>
      </c>
      <c r="L110" s="559">
        <v>854247977</v>
      </c>
      <c r="M110" s="418">
        <v>6562002</v>
      </c>
      <c r="N110" s="712">
        <f t="shared" si="70"/>
        <v>0</v>
      </c>
      <c r="O110" s="753">
        <v>45531</v>
      </c>
      <c r="P110" s="418">
        <f t="shared" si="71"/>
        <v>0</v>
      </c>
      <c r="Q110" s="418">
        <f t="shared" si="72"/>
        <v>6562002</v>
      </c>
      <c r="R110" s="698">
        <f t="shared" si="73"/>
        <v>6562002</v>
      </c>
      <c r="S110" s="699">
        <f>+R110/$R$967</f>
        <v>1.2401332528014992E-3</v>
      </c>
      <c r="T110" s="688"/>
      <c r="U110" s="689">
        <f t="shared" si="74"/>
        <v>-167</v>
      </c>
      <c r="V110" s="690">
        <f t="shared" si="69"/>
        <v>45364</v>
      </c>
      <c r="W110" s="691">
        <f>VLOOKUP(V110,IPC!$B$9:$D$855,3,2)</f>
        <v>141.47999999999999</v>
      </c>
      <c r="X110" s="691">
        <f>VLOOKUP(O110,IPC!$B$9:$D$855,3,1)</f>
        <v>141.47999999999999</v>
      </c>
    </row>
    <row r="111" spans="1:24" s="410" customFormat="1" ht="27.6" outlineLevel="2" x14ac:dyDescent="0.25">
      <c r="A111" s="410" t="s">
        <v>76</v>
      </c>
      <c r="B111" s="411" t="s">
        <v>28</v>
      </c>
      <c r="C111" s="489">
        <v>4</v>
      </c>
      <c r="D111" s="557" t="s">
        <v>98</v>
      </c>
      <c r="E111" s="558">
        <v>860002964</v>
      </c>
      <c r="F111" s="457" t="s">
        <v>265</v>
      </c>
      <c r="G111" s="441" t="s">
        <v>239</v>
      </c>
      <c r="H111" s="521" t="s">
        <v>284</v>
      </c>
      <c r="I111" s="413" t="s">
        <v>248</v>
      </c>
      <c r="J111" s="413" t="s">
        <v>2403</v>
      </c>
      <c r="K111" s="521" t="s">
        <v>2565</v>
      </c>
      <c r="L111" s="559">
        <v>559430087</v>
      </c>
      <c r="M111" s="418">
        <v>109602214</v>
      </c>
      <c r="N111" s="712">
        <f t="shared" si="70"/>
        <v>0</v>
      </c>
      <c r="O111" s="753">
        <v>46664</v>
      </c>
      <c r="P111" s="418">
        <f t="shared" si="71"/>
        <v>0</v>
      </c>
      <c r="Q111" s="418">
        <f t="shared" si="72"/>
        <v>109602214</v>
      </c>
      <c r="R111" s="698">
        <f t="shared" si="73"/>
        <v>109602214</v>
      </c>
      <c r="S111" s="699">
        <f>+R111/$R$967</f>
        <v>2.0713396637499652E-2</v>
      </c>
      <c r="T111" s="688"/>
      <c r="U111" s="689">
        <f t="shared" si="74"/>
        <v>-1300</v>
      </c>
      <c r="V111" s="690">
        <f t="shared" si="69"/>
        <v>45364</v>
      </c>
      <c r="W111" s="691">
        <f>VLOOKUP(V111,IPC!$B$9:$D$855,3,2)</f>
        <v>141.47999999999999</v>
      </c>
      <c r="X111" s="691">
        <f>VLOOKUP(O111,IPC!$B$9:$D$855,3,1)</f>
        <v>141.47999999999999</v>
      </c>
    </row>
    <row r="112" spans="1:24" s="410" customFormat="1" outlineLevel="1" x14ac:dyDescent="0.25">
      <c r="B112" s="728"/>
      <c r="C112" s="754"/>
      <c r="D112" s="756" t="s">
        <v>2251</v>
      </c>
      <c r="E112" s="735"/>
      <c r="F112" s="449"/>
      <c r="G112" s="450"/>
      <c r="H112" s="529"/>
      <c r="I112" s="420"/>
      <c r="J112" s="420"/>
      <c r="K112" s="529"/>
      <c r="L112" s="757"/>
      <c r="M112" s="454">
        <f>SUBTOTAL(9,M110:M111)</f>
        <v>116164216</v>
      </c>
      <c r="N112" s="454">
        <f>SUBTOTAL(9,N110:N111)</f>
        <v>0</v>
      </c>
      <c r="O112" s="758"/>
      <c r="P112" s="454">
        <f>SUBTOTAL(9,P110:P111)</f>
        <v>0</v>
      </c>
      <c r="Q112" s="454">
        <f>SUBTOTAL(9,Q110:Q111)</f>
        <v>116164216</v>
      </c>
      <c r="R112" s="446">
        <f>SUBTOTAL(9,R110:R111)</f>
        <v>116164216</v>
      </c>
      <c r="S112" s="706">
        <f>SUBTOTAL(9,S110:S111)</f>
        <v>2.1953529890301152E-2</v>
      </c>
      <c r="T112" s="688"/>
      <c r="U112" s="689"/>
      <c r="V112" s="690"/>
      <c r="W112" s="691"/>
      <c r="X112" s="691"/>
    </row>
    <row r="113" spans="1:24" s="410" customFormat="1" ht="27.6" outlineLevel="2" x14ac:dyDescent="0.25">
      <c r="A113" s="410" t="s">
        <v>76</v>
      </c>
      <c r="B113" s="411" t="s">
        <v>28</v>
      </c>
      <c r="C113" s="489">
        <v>5</v>
      </c>
      <c r="D113" s="557" t="s">
        <v>100</v>
      </c>
      <c r="E113" s="558">
        <v>890300279</v>
      </c>
      <c r="F113" s="457" t="s">
        <v>266</v>
      </c>
      <c r="G113" s="441" t="s">
        <v>239</v>
      </c>
      <c r="H113" s="521" t="s">
        <v>285</v>
      </c>
      <c r="I113" s="413" t="s">
        <v>248</v>
      </c>
      <c r="J113" s="413" t="s">
        <v>2403</v>
      </c>
      <c r="K113" s="521" t="s">
        <v>347</v>
      </c>
      <c r="L113" s="559">
        <v>80230035083</v>
      </c>
      <c r="M113" s="418">
        <f>54816666/11</f>
        <v>4983333.2727272725</v>
      </c>
      <c r="N113" s="712">
        <f>IF(U113&gt;1,M113,0)</f>
        <v>4983333.2727272725</v>
      </c>
      <c r="O113" s="753">
        <v>45057</v>
      </c>
      <c r="P113" s="418">
        <f>IFERROR(ROUND((N113*(W113/X113)),0),0)</f>
        <v>5285965</v>
      </c>
      <c r="Q113" s="418">
        <f>+P113-N113+M113</f>
        <v>5285965</v>
      </c>
      <c r="R113" s="698">
        <f>+Q113</f>
        <v>5285965</v>
      </c>
      <c r="S113" s="699">
        <f>+R113/$R$967</f>
        <v>9.9897881311905665E-4</v>
      </c>
      <c r="T113" s="688"/>
      <c r="U113" s="689">
        <f t="shared" si="74"/>
        <v>307</v>
      </c>
      <c r="V113" s="690">
        <f t="shared" si="69"/>
        <v>45364</v>
      </c>
      <c r="W113" s="691">
        <f>VLOOKUP(V113,IPC!$B$9:$D$855,3,2)</f>
        <v>141.47999999999999</v>
      </c>
      <c r="X113" s="691">
        <f>VLOOKUP(O113,IPC!$B$9:$D$855,3,1)</f>
        <v>133.38</v>
      </c>
    </row>
    <row r="114" spans="1:24" s="410" customFormat="1" ht="27.6" outlineLevel="2" x14ac:dyDescent="0.25">
      <c r="B114" s="411" t="s">
        <v>28</v>
      </c>
      <c r="C114" s="489">
        <v>5</v>
      </c>
      <c r="D114" s="557" t="s">
        <v>100</v>
      </c>
      <c r="E114" s="558">
        <v>890300279</v>
      </c>
      <c r="F114" s="457" t="s">
        <v>266</v>
      </c>
      <c r="G114" s="441" t="s">
        <v>239</v>
      </c>
      <c r="H114" s="521" t="s">
        <v>285</v>
      </c>
      <c r="I114" s="413" t="s">
        <v>248</v>
      </c>
      <c r="J114" s="413" t="s">
        <v>2403</v>
      </c>
      <c r="K114" s="521" t="s">
        <v>348</v>
      </c>
      <c r="L114" s="559">
        <v>80230035083</v>
      </c>
      <c r="M114" s="418">
        <v>4983333.2727272725</v>
      </c>
      <c r="N114" s="712">
        <f>IF(U114&gt;1,M114,0)</f>
        <v>4983333.2727272725</v>
      </c>
      <c r="O114" s="753">
        <v>45088</v>
      </c>
      <c r="P114" s="418">
        <f>IFERROR(ROUND((N114*(W114/X114)),0),0)</f>
        <v>5270160</v>
      </c>
      <c r="Q114" s="418">
        <f>+P114-N114+M114</f>
        <v>5270160</v>
      </c>
      <c r="R114" s="698">
        <f>+Q114</f>
        <v>5270160</v>
      </c>
      <c r="S114" s="699">
        <f t="shared" ref="S114:S148" si="75">+R114/$R$967</f>
        <v>9.9599187314852212E-4</v>
      </c>
      <c r="T114" s="688"/>
      <c r="U114" s="689">
        <f t="shared" ref="U114:U126" si="76">+$U$7-O114</f>
        <v>276</v>
      </c>
      <c r="V114" s="690">
        <f t="shared" si="69"/>
        <v>45364</v>
      </c>
      <c r="W114" s="691">
        <f>VLOOKUP(V114,IPC!$B$9:$D$855,3,2)</f>
        <v>141.47999999999999</v>
      </c>
      <c r="X114" s="691">
        <f>VLOOKUP(O114,IPC!$B$9:$D$855,3,1)</f>
        <v>133.78</v>
      </c>
    </row>
    <row r="115" spans="1:24" s="410" customFormat="1" ht="27.6" outlineLevel="2" x14ac:dyDescent="0.25">
      <c r="B115" s="411" t="s">
        <v>28</v>
      </c>
      <c r="C115" s="489">
        <v>5</v>
      </c>
      <c r="D115" s="557" t="s">
        <v>100</v>
      </c>
      <c r="E115" s="558">
        <v>890300279</v>
      </c>
      <c r="F115" s="457" t="s">
        <v>267</v>
      </c>
      <c r="G115" s="441" t="s">
        <v>239</v>
      </c>
      <c r="H115" s="521" t="s">
        <v>285</v>
      </c>
      <c r="I115" s="413" t="s">
        <v>248</v>
      </c>
      <c r="J115" s="413" t="s">
        <v>2403</v>
      </c>
      <c r="K115" s="521" t="s">
        <v>349</v>
      </c>
      <c r="L115" s="559">
        <v>80230035083</v>
      </c>
      <c r="M115" s="418">
        <v>4983333.2727272725</v>
      </c>
      <c r="N115" s="712">
        <f>IF(U115&gt;1,M115,0)</f>
        <v>4983333.2727272725</v>
      </c>
      <c r="O115" s="753">
        <v>45118</v>
      </c>
      <c r="P115" s="418">
        <f>IFERROR(ROUND((N115*(W115/X115)),0),0)</f>
        <v>5243897</v>
      </c>
      <c r="Q115" s="418">
        <f>+P115-N115+M115</f>
        <v>5243897</v>
      </c>
      <c r="R115" s="698">
        <f>+Q115</f>
        <v>5243897</v>
      </c>
      <c r="S115" s="699">
        <f t="shared" si="75"/>
        <v>9.9102850684379905E-4</v>
      </c>
      <c r="T115" s="688"/>
      <c r="U115" s="689">
        <f t="shared" si="76"/>
        <v>246</v>
      </c>
      <c r="V115" s="690">
        <f t="shared" si="69"/>
        <v>45364</v>
      </c>
      <c r="W115" s="691">
        <f>VLOOKUP(V115,IPC!$B$9:$D$855,3,2)</f>
        <v>141.47999999999999</v>
      </c>
      <c r="X115" s="691">
        <f>VLOOKUP(O115,IPC!$B$9:$D$855,3,1)</f>
        <v>134.44999999999999</v>
      </c>
    </row>
    <row r="116" spans="1:24" s="410" customFormat="1" ht="27.6" outlineLevel="2" x14ac:dyDescent="0.25">
      <c r="B116" s="411" t="s">
        <v>28</v>
      </c>
      <c r="C116" s="489">
        <v>5</v>
      </c>
      <c r="D116" s="557" t="s">
        <v>100</v>
      </c>
      <c r="E116" s="558">
        <v>890300279</v>
      </c>
      <c r="F116" s="457" t="s">
        <v>267</v>
      </c>
      <c r="G116" s="441" t="s">
        <v>239</v>
      </c>
      <c r="H116" s="521" t="s">
        <v>285</v>
      </c>
      <c r="I116" s="413" t="s">
        <v>248</v>
      </c>
      <c r="J116" s="413" t="s">
        <v>2403</v>
      </c>
      <c r="K116" s="521" t="s">
        <v>350</v>
      </c>
      <c r="L116" s="559">
        <v>80230035083</v>
      </c>
      <c r="M116" s="418">
        <v>4983333.2727272725</v>
      </c>
      <c r="N116" s="712">
        <f t="shared" ref="N116:N134" si="77">IF(U116&gt;1,M116,0)</f>
        <v>4983333.2727272725</v>
      </c>
      <c r="O116" s="753">
        <v>45149</v>
      </c>
      <c r="P116" s="418">
        <f t="shared" ref="P116:P134" si="78">IFERROR(ROUND((N116*(W116/X116)),0),0)</f>
        <v>5207489</v>
      </c>
      <c r="Q116" s="418">
        <f t="shared" ref="Q116:Q134" si="79">+P116-N116+M116</f>
        <v>5207489</v>
      </c>
      <c r="R116" s="698">
        <f t="shared" ref="R116:R134" si="80">+Q116</f>
        <v>5207489</v>
      </c>
      <c r="S116" s="699">
        <f t="shared" si="75"/>
        <v>9.8414786714451255E-4</v>
      </c>
      <c r="T116" s="688"/>
      <c r="U116" s="689">
        <f t="shared" si="76"/>
        <v>215</v>
      </c>
      <c r="V116" s="690">
        <f t="shared" si="69"/>
        <v>45364</v>
      </c>
      <c r="W116" s="691">
        <f>VLOOKUP(V116,IPC!$B$9:$D$855,3,2)</f>
        <v>141.47999999999999</v>
      </c>
      <c r="X116" s="691">
        <f>VLOOKUP(O116,IPC!$B$9:$D$855,3,1)</f>
        <v>135.38999999999999</v>
      </c>
    </row>
    <row r="117" spans="1:24" s="410" customFormat="1" ht="27.6" outlineLevel="2" x14ac:dyDescent="0.25">
      <c r="B117" s="411" t="s">
        <v>28</v>
      </c>
      <c r="C117" s="489">
        <v>5</v>
      </c>
      <c r="D117" s="557" t="s">
        <v>100</v>
      </c>
      <c r="E117" s="558">
        <v>890300279</v>
      </c>
      <c r="F117" s="457" t="s">
        <v>267</v>
      </c>
      <c r="G117" s="441" t="s">
        <v>239</v>
      </c>
      <c r="H117" s="521" t="s">
        <v>285</v>
      </c>
      <c r="I117" s="413" t="s">
        <v>248</v>
      </c>
      <c r="J117" s="413" t="s">
        <v>2403</v>
      </c>
      <c r="K117" s="521" t="s">
        <v>351</v>
      </c>
      <c r="L117" s="559">
        <v>80230035083</v>
      </c>
      <c r="M117" s="418">
        <v>4983333.2727272725</v>
      </c>
      <c r="N117" s="712">
        <f t="shared" si="77"/>
        <v>4983333.2727272725</v>
      </c>
      <c r="O117" s="753">
        <v>45180</v>
      </c>
      <c r="P117" s="418">
        <f t="shared" si="78"/>
        <v>5179943</v>
      </c>
      <c r="Q117" s="418">
        <f t="shared" si="79"/>
        <v>5179943</v>
      </c>
      <c r="R117" s="698">
        <f t="shared" si="80"/>
        <v>5179943</v>
      </c>
      <c r="S117" s="699">
        <f t="shared" si="75"/>
        <v>9.7894203048343414E-4</v>
      </c>
      <c r="T117" s="688"/>
      <c r="U117" s="689">
        <f t="shared" si="76"/>
        <v>184</v>
      </c>
      <c r="V117" s="690">
        <f t="shared" si="69"/>
        <v>45364</v>
      </c>
      <c r="W117" s="691">
        <f>VLOOKUP(V117,IPC!$B$9:$D$855,3,2)</f>
        <v>141.47999999999999</v>
      </c>
      <c r="X117" s="691">
        <f>VLOOKUP(O117,IPC!$B$9:$D$855,3,1)</f>
        <v>136.11000000000001</v>
      </c>
    </row>
    <row r="118" spans="1:24" s="410" customFormat="1" ht="27.6" outlineLevel="2" x14ac:dyDescent="0.25">
      <c r="B118" s="411" t="s">
        <v>28</v>
      </c>
      <c r="C118" s="489">
        <v>5</v>
      </c>
      <c r="D118" s="557" t="s">
        <v>100</v>
      </c>
      <c r="E118" s="558">
        <v>890300279</v>
      </c>
      <c r="F118" s="457" t="s">
        <v>267</v>
      </c>
      <c r="G118" s="441" t="s">
        <v>239</v>
      </c>
      <c r="H118" s="521" t="s">
        <v>285</v>
      </c>
      <c r="I118" s="413" t="s">
        <v>248</v>
      </c>
      <c r="J118" s="413" t="s">
        <v>2403</v>
      </c>
      <c r="K118" s="521" t="s">
        <v>352</v>
      </c>
      <c r="L118" s="559">
        <v>80230035083</v>
      </c>
      <c r="M118" s="418">
        <v>4983333.2727272725</v>
      </c>
      <c r="N118" s="712">
        <f t="shared" si="77"/>
        <v>4983333.2727272725</v>
      </c>
      <c r="O118" s="753">
        <v>45210</v>
      </c>
      <c r="P118" s="418">
        <f t="shared" si="78"/>
        <v>5167035</v>
      </c>
      <c r="Q118" s="418">
        <f t="shared" si="79"/>
        <v>5167035</v>
      </c>
      <c r="R118" s="698">
        <f t="shared" si="80"/>
        <v>5167035</v>
      </c>
      <c r="S118" s="699">
        <f t="shared" si="75"/>
        <v>9.7650258593173149E-4</v>
      </c>
      <c r="T118" s="688"/>
      <c r="U118" s="689">
        <f t="shared" si="76"/>
        <v>154</v>
      </c>
      <c r="V118" s="690">
        <f t="shared" si="69"/>
        <v>45364</v>
      </c>
      <c r="W118" s="691">
        <f>VLOOKUP(V118,IPC!$B$9:$D$855,3,2)</f>
        <v>141.47999999999999</v>
      </c>
      <c r="X118" s="691">
        <f>VLOOKUP(O118,IPC!$B$9:$D$855,3,1)</f>
        <v>136.44999999999999</v>
      </c>
    </row>
    <row r="119" spans="1:24" s="410" customFormat="1" ht="27.6" outlineLevel="2" x14ac:dyDescent="0.25">
      <c r="B119" s="411" t="s">
        <v>28</v>
      </c>
      <c r="C119" s="489">
        <v>5</v>
      </c>
      <c r="D119" s="557" t="s">
        <v>100</v>
      </c>
      <c r="E119" s="558">
        <v>890300279</v>
      </c>
      <c r="F119" s="457" t="s">
        <v>267</v>
      </c>
      <c r="G119" s="441" t="s">
        <v>239</v>
      </c>
      <c r="H119" s="521" t="s">
        <v>285</v>
      </c>
      <c r="I119" s="413" t="s">
        <v>248</v>
      </c>
      <c r="J119" s="413" t="s">
        <v>2403</v>
      </c>
      <c r="K119" s="521" t="s">
        <v>1687</v>
      </c>
      <c r="L119" s="559">
        <v>80230035083</v>
      </c>
      <c r="M119" s="418">
        <v>4983333.2727272725</v>
      </c>
      <c r="N119" s="712">
        <f t="shared" si="77"/>
        <v>4983333.2727272725</v>
      </c>
      <c r="O119" s="753">
        <v>45241</v>
      </c>
      <c r="P119" s="418">
        <f t="shared" si="78"/>
        <v>5142913</v>
      </c>
      <c r="Q119" s="418">
        <f t="shared" si="79"/>
        <v>5142913</v>
      </c>
      <c r="R119" s="698">
        <f t="shared" si="80"/>
        <v>5142913</v>
      </c>
      <c r="S119" s="699">
        <f t="shared" si="75"/>
        <v>9.7194384085300741E-4</v>
      </c>
      <c r="T119" s="688"/>
      <c r="U119" s="689">
        <f t="shared" si="76"/>
        <v>123</v>
      </c>
      <c r="V119" s="690">
        <f t="shared" si="69"/>
        <v>45364</v>
      </c>
      <c r="W119" s="691">
        <f>VLOOKUP(V119,IPC!$B$9:$D$855,3,2)</f>
        <v>141.47999999999999</v>
      </c>
      <c r="X119" s="691">
        <f>VLOOKUP(O119,IPC!$B$9:$D$855,3,1)</f>
        <v>137.09</v>
      </c>
    </row>
    <row r="120" spans="1:24" s="410" customFormat="1" ht="27.6" outlineLevel="2" x14ac:dyDescent="0.25">
      <c r="B120" s="411" t="s">
        <v>28</v>
      </c>
      <c r="C120" s="489">
        <v>5</v>
      </c>
      <c r="D120" s="557" t="s">
        <v>100</v>
      </c>
      <c r="E120" s="558">
        <v>890300279</v>
      </c>
      <c r="F120" s="457" t="s">
        <v>267</v>
      </c>
      <c r="G120" s="441" t="s">
        <v>239</v>
      </c>
      <c r="H120" s="521" t="s">
        <v>285</v>
      </c>
      <c r="I120" s="413" t="s">
        <v>248</v>
      </c>
      <c r="J120" s="413" t="s">
        <v>2403</v>
      </c>
      <c r="K120" s="521" t="s">
        <v>1855</v>
      </c>
      <c r="L120" s="559">
        <v>80230035083</v>
      </c>
      <c r="M120" s="418">
        <v>4983333.2727272725</v>
      </c>
      <c r="N120" s="712">
        <f t="shared" si="77"/>
        <v>4983333.2727272725</v>
      </c>
      <c r="O120" s="753">
        <v>45271</v>
      </c>
      <c r="P120" s="418">
        <f t="shared" si="78"/>
        <v>5119387</v>
      </c>
      <c r="Q120" s="418">
        <f t="shared" si="79"/>
        <v>5119387</v>
      </c>
      <c r="R120" s="698">
        <f t="shared" si="80"/>
        <v>5119387</v>
      </c>
      <c r="S120" s="699">
        <f t="shared" si="75"/>
        <v>9.6749773204270716E-4</v>
      </c>
      <c r="T120" s="688"/>
      <c r="U120" s="689">
        <f t="shared" si="76"/>
        <v>93</v>
      </c>
      <c r="V120" s="690">
        <f t="shared" si="69"/>
        <v>45364</v>
      </c>
      <c r="W120" s="691">
        <f>VLOOKUP(V120,IPC!$B$9:$D$855,3,2)</f>
        <v>141.47999999999999</v>
      </c>
      <c r="X120" s="691">
        <f>VLOOKUP(O120,IPC!$B$9:$D$855,3,1)</f>
        <v>137.72</v>
      </c>
    </row>
    <row r="121" spans="1:24" s="410" customFormat="1" ht="27.6" outlineLevel="2" x14ac:dyDescent="0.25">
      <c r="B121" s="411" t="s">
        <v>28</v>
      </c>
      <c r="C121" s="489">
        <v>5</v>
      </c>
      <c r="D121" s="557" t="s">
        <v>100</v>
      </c>
      <c r="E121" s="558">
        <v>890300279</v>
      </c>
      <c r="F121" s="457" t="s">
        <v>267</v>
      </c>
      <c r="G121" s="441" t="s">
        <v>239</v>
      </c>
      <c r="H121" s="521" t="s">
        <v>285</v>
      </c>
      <c r="I121" s="413" t="s">
        <v>248</v>
      </c>
      <c r="J121" s="413" t="s">
        <v>2403</v>
      </c>
      <c r="K121" s="521" t="s">
        <v>2588</v>
      </c>
      <c r="L121" s="559">
        <v>80230035083</v>
      </c>
      <c r="M121" s="418">
        <v>4983333.2727272725</v>
      </c>
      <c r="N121" s="712">
        <f t="shared" si="77"/>
        <v>4983333.2727272725</v>
      </c>
      <c r="O121" s="753">
        <v>45302</v>
      </c>
      <c r="P121" s="418">
        <f t="shared" si="78"/>
        <v>5072974</v>
      </c>
      <c r="Q121" s="418">
        <f t="shared" si="79"/>
        <v>5072974</v>
      </c>
      <c r="R121" s="698">
        <f t="shared" si="80"/>
        <v>5072974</v>
      </c>
      <c r="S121" s="699">
        <f t="shared" si="75"/>
        <v>9.5872627713271534E-4</v>
      </c>
      <c r="T121" s="688"/>
      <c r="U121" s="689">
        <f t="shared" si="76"/>
        <v>62</v>
      </c>
      <c r="V121" s="690">
        <f t="shared" si="69"/>
        <v>45364</v>
      </c>
      <c r="W121" s="691">
        <f>VLOOKUP(V121,IPC!$B$9:$D$855,3,2)</f>
        <v>141.47999999999999</v>
      </c>
      <c r="X121" s="691">
        <f>VLOOKUP(O121,IPC!$B$9:$D$855,3,1)</f>
        <v>138.97999999999999</v>
      </c>
    </row>
    <row r="122" spans="1:24" s="410" customFormat="1" ht="27.6" outlineLevel="2" x14ac:dyDescent="0.25">
      <c r="B122" s="411" t="s">
        <v>28</v>
      </c>
      <c r="C122" s="489">
        <v>5</v>
      </c>
      <c r="D122" s="557" t="s">
        <v>100</v>
      </c>
      <c r="E122" s="558">
        <v>890300279</v>
      </c>
      <c r="F122" s="457" t="s">
        <v>267</v>
      </c>
      <c r="G122" s="441" t="s">
        <v>239</v>
      </c>
      <c r="H122" s="521" t="s">
        <v>285</v>
      </c>
      <c r="I122" s="413" t="s">
        <v>248</v>
      </c>
      <c r="J122" s="413" t="s">
        <v>2403</v>
      </c>
      <c r="K122" s="521" t="s">
        <v>2589</v>
      </c>
      <c r="L122" s="559">
        <v>80230035083</v>
      </c>
      <c r="M122" s="418">
        <v>4983333.2727272725</v>
      </c>
      <c r="N122" s="712">
        <f t="shared" si="77"/>
        <v>4983333.2727272725</v>
      </c>
      <c r="O122" s="753">
        <v>45333</v>
      </c>
      <c r="P122" s="418">
        <f t="shared" si="78"/>
        <v>5018450</v>
      </c>
      <c r="Q122" s="418">
        <f t="shared" si="79"/>
        <v>5018450</v>
      </c>
      <c r="R122" s="698">
        <f t="shared" si="80"/>
        <v>5018450</v>
      </c>
      <c r="S122" s="699">
        <f t="shared" si="75"/>
        <v>9.4842194844221069E-4</v>
      </c>
      <c r="T122" s="688"/>
      <c r="U122" s="689">
        <f t="shared" si="76"/>
        <v>31</v>
      </c>
      <c r="V122" s="690">
        <f t="shared" si="69"/>
        <v>45364</v>
      </c>
      <c r="W122" s="691">
        <f>VLOOKUP(V122,IPC!$B$9:$D$855,3,2)</f>
        <v>141.47999999999999</v>
      </c>
      <c r="X122" s="691">
        <f>VLOOKUP(O122,IPC!$B$9:$D$855,3,1)</f>
        <v>140.49</v>
      </c>
    </row>
    <row r="123" spans="1:24" s="410" customFormat="1" ht="27.6" outlineLevel="2" x14ac:dyDescent="0.25">
      <c r="B123" s="728" t="s">
        <v>28</v>
      </c>
      <c r="C123" s="489">
        <v>5</v>
      </c>
      <c r="D123" s="750" t="s">
        <v>100</v>
      </c>
      <c r="E123" s="558">
        <v>890300279</v>
      </c>
      <c r="F123" s="440" t="s">
        <v>267</v>
      </c>
      <c r="G123" s="441" t="s">
        <v>239</v>
      </c>
      <c r="H123" s="525" t="s">
        <v>285</v>
      </c>
      <c r="I123" s="413" t="s">
        <v>248</v>
      </c>
      <c r="J123" s="413" t="s">
        <v>2403</v>
      </c>
      <c r="K123" s="525" t="s">
        <v>2590</v>
      </c>
      <c r="L123" s="751">
        <v>80230035083</v>
      </c>
      <c r="M123" s="445">
        <v>4983333.2727272725</v>
      </c>
      <c r="N123" s="732">
        <f t="shared" si="77"/>
        <v>4983333.2727272725</v>
      </c>
      <c r="O123" s="752">
        <v>45362</v>
      </c>
      <c r="P123" s="445">
        <f t="shared" si="78"/>
        <v>4983333</v>
      </c>
      <c r="Q123" s="445">
        <f t="shared" si="79"/>
        <v>4983333</v>
      </c>
      <c r="R123" s="710">
        <f t="shared" si="80"/>
        <v>4983333</v>
      </c>
      <c r="S123" s="699">
        <f t="shared" si="75"/>
        <v>9.4178529099550005E-4</v>
      </c>
      <c r="T123" s="688"/>
      <c r="U123" s="689">
        <f t="shared" si="76"/>
        <v>2</v>
      </c>
      <c r="V123" s="690">
        <f t="shared" si="69"/>
        <v>45364</v>
      </c>
      <c r="W123" s="691">
        <f>VLOOKUP(V123,IPC!$B$9:$D$855,3,2)</f>
        <v>141.47999999999999</v>
      </c>
      <c r="X123" s="691">
        <f>VLOOKUP(O123,IPC!$B$9:$D$855,3,1)</f>
        <v>141.47999999999999</v>
      </c>
    </row>
    <row r="124" spans="1:24" s="410" customFormat="1" ht="27.6" outlineLevel="2" x14ac:dyDescent="0.25">
      <c r="B124" s="411" t="s">
        <v>28</v>
      </c>
      <c r="C124" s="489">
        <v>5</v>
      </c>
      <c r="D124" s="557" t="s">
        <v>100</v>
      </c>
      <c r="E124" s="558">
        <v>890300279</v>
      </c>
      <c r="F124" s="457" t="s">
        <v>267</v>
      </c>
      <c r="G124" s="441" t="s">
        <v>239</v>
      </c>
      <c r="H124" s="521" t="s">
        <v>285</v>
      </c>
      <c r="I124" s="413" t="s">
        <v>248</v>
      </c>
      <c r="J124" s="413" t="s">
        <v>2403</v>
      </c>
      <c r="K124" s="521" t="s">
        <v>354</v>
      </c>
      <c r="L124" s="559">
        <v>80200115914</v>
      </c>
      <c r="M124" s="418">
        <f>47584574/10</f>
        <v>4758457.4000000004</v>
      </c>
      <c r="N124" s="712">
        <f t="shared" si="77"/>
        <v>4758457.4000000004</v>
      </c>
      <c r="O124" s="753">
        <v>45068</v>
      </c>
      <c r="P124" s="418">
        <f t="shared" si="78"/>
        <v>5047433</v>
      </c>
      <c r="Q124" s="418">
        <f t="shared" si="79"/>
        <v>5047433</v>
      </c>
      <c r="R124" s="698">
        <f t="shared" si="80"/>
        <v>5047433</v>
      </c>
      <c r="S124" s="699">
        <f t="shared" si="75"/>
        <v>9.5389935946188812E-4</v>
      </c>
      <c r="T124" s="688"/>
      <c r="U124" s="689">
        <f t="shared" si="76"/>
        <v>296</v>
      </c>
      <c r="V124" s="690">
        <f t="shared" si="69"/>
        <v>45364</v>
      </c>
      <c r="W124" s="691">
        <f>VLOOKUP(V124,IPC!$B$9:$D$855,3,2)</f>
        <v>141.47999999999999</v>
      </c>
      <c r="X124" s="691">
        <f>VLOOKUP(O124,IPC!$B$9:$D$855,3,1)</f>
        <v>133.38</v>
      </c>
    </row>
    <row r="125" spans="1:24" s="410" customFormat="1" ht="27.6" outlineLevel="2" x14ac:dyDescent="0.25">
      <c r="B125" s="411" t="s">
        <v>28</v>
      </c>
      <c r="C125" s="489">
        <v>5</v>
      </c>
      <c r="D125" s="557" t="s">
        <v>100</v>
      </c>
      <c r="E125" s="558">
        <v>890300279</v>
      </c>
      <c r="F125" s="457" t="s">
        <v>267</v>
      </c>
      <c r="G125" s="441" t="s">
        <v>239</v>
      </c>
      <c r="H125" s="521" t="s">
        <v>285</v>
      </c>
      <c r="I125" s="413" t="s">
        <v>248</v>
      </c>
      <c r="J125" s="413" t="s">
        <v>2403</v>
      </c>
      <c r="K125" s="521" t="s">
        <v>355</v>
      </c>
      <c r="L125" s="559">
        <v>80200115914</v>
      </c>
      <c r="M125" s="418">
        <v>4758457.4000000004</v>
      </c>
      <c r="N125" s="712">
        <f t="shared" si="77"/>
        <v>4758457.4000000004</v>
      </c>
      <c r="O125" s="753">
        <v>45099</v>
      </c>
      <c r="P125" s="418">
        <f t="shared" si="78"/>
        <v>5032341</v>
      </c>
      <c r="Q125" s="418">
        <f t="shared" si="79"/>
        <v>5032341</v>
      </c>
      <c r="R125" s="698">
        <f t="shared" si="80"/>
        <v>5032341</v>
      </c>
      <c r="S125" s="699">
        <f t="shared" si="75"/>
        <v>9.5104716724200161E-4</v>
      </c>
      <c r="T125" s="688"/>
      <c r="U125" s="689">
        <f t="shared" si="76"/>
        <v>265</v>
      </c>
      <c r="V125" s="690">
        <f t="shared" si="69"/>
        <v>45364</v>
      </c>
      <c r="W125" s="691">
        <f>VLOOKUP(V125,IPC!$B$9:$D$855,3,2)</f>
        <v>141.47999999999999</v>
      </c>
      <c r="X125" s="691">
        <f>VLOOKUP(O125,IPC!$B$9:$D$855,3,1)</f>
        <v>133.78</v>
      </c>
    </row>
    <row r="126" spans="1:24" s="410" customFormat="1" ht="27.6" outlineLevel="2" x14ac:dyDescent="0.25">
      <c r="B126" s="411" t="s">
        <v>28</v>
      </c>
      <c r="C126" s="489">
        <v>5</v>
      </c>
      <c r="D126" s="557" t="s">
        <v>100</v>
      </c>
      <c r="E126" s="558">
        <v>890300279</v>
      </c>
      <c r="F126" s="457" t="s">
        <v>267</v>
      </c>
      <c r="G126" s="441" t="s">
        <v>239</v>
      </c>
      <c r="H126" s="521" t="s">
        <v>285</v>
      </c>
      <c r="I126" s="413" t="s">
        <v>248</v>
      </c>
      <c r="J126" s="413" t="s">
        <v>2403</v>
      </c>
      <c r="K126" s="521" t="s">
        <v>356</v>
      </c>
      <c r="L126" s="559">
        <v>80200115914</v>
      </c>
      <c r="M126" s="418">
        <v>4758457.4000000004</v>
      </c>
      <c r="N126" s="712">
        <f t="shared" si="77"/>
        <v>4758457.4000000004</v>
      </c>
      <c r="O126" s="753">
        <v>45129</v>
      </c>
      <c r="P126" s="418">
        <f t="shared" si="78"/>
        <v>5007263</v>
      </c>
      <c r="Q126" s="418">
        <f t="shared" si="79"/>
        <v>5007263</v>
      </c>
      <c r="R126" s="698">
        <f t="shared" si="80"/>
        <v>5007263</v>
      </c>
      <c r="S126" s="699">
        <f t="shared" si="75"/>
        <v>9.4630775056493319E-4</v>
      </c>
      <c r="T126" s="688"/>
      <c r="U126" s="689">
        <f t="shared" si="76"/>
        <v>235</v>
      </c>
      <c r="V126" s="690">
        <f t="shared" si="69"/>
        <v>45364</v>
      </c>
      <c r="W126" s="691">
        <f>VLOOKUP(V126,IPC!$B$9:$D$855,3,2)</f>
        <v>141.47999999999999</v>
      </c>
      <c r="X126" s="691">
        <f>VLOOKUP(O126,IPC!$B$9:$D$855,3,1)</f>
        <v>134.44999999999999</v>
      </c>
    </row>
    <row r="127" spans="1:24" s="410" customFormat="1" ht="27.6" outlineLevel="2" x14ac:dyDescent="0.25">
      <c r="B127" s="411" t="s">
        <v>28</v>
      </c>
      <c r="C127" s="489">
        <v>5</v>
      </c>
      <c r="D127" s="557" t="s">
        <v>100</v>
      </c>
      <c r="E127" s="558">
        <v>890300279</v>
      </c>
      <c r="F127" s="457" t="s">
        <v>267</v>
      </c>
      <c r="G127" s="441" t="s">
        <v>239</v>
      </c>
      <c r="H127" s="521" t="s">
        <v>285</v>
      </c>
      <c r="I127" s="413" t="s">
        <v>248</v>
      </c>
      <c r="J127" s="413" t="s">
        <v>2403</v>
      </c>
      <c r="K127" s="521" t="s">
        <v>357</v>
      </c>
      <c r="L127" s="559">
        <v>80200115914</v>
      </c>
      <c r="M127" s="418">
        <v>4758457.4000000004</v>
      </c>
      <c r="N127" s="712">
        <f t="shared" si="77"/>
        <v>4758457.4000000004</v>
      </c>
      <c r="O127" s="753">
        <v>45160</v>
      </c>
      <c r="P127" s="418">
        <f t="shared" si="78"/>
        <v>4972498</v>
      </c>
      <c r="Q127" s="418">
        <f t="shared" si="79"/>
        <v>4972498</v>
      </c>
      <c r="R127" s="698">
        <f t="shared" si="80"/>
        <v>4972498</v>
      </c>
      <c r="S127" s="699">
        <f t="shared" si="75"/>
        <v>9.3973761655192253E-4</v>
      </c>
      <c r="T127" s="688"/>
      <c r="U127" s="689">
        <f t="shared" ref="U127:U148" si="81">+$U$7-O127</f>
        <v>204</v>
      </c>
      <c r="V127" s="690">
        <f t="shared" si="69"/>
        <v>45364</v>
      </c>
      <c r="W127" s="691">
        <f>VLOOKUP(V127,IPC!$B$9:$D$855,3,2)</f>
        <v>141.47999999999999</v>
      </c>
      <c r="X127" s="691">
        <f>VLOOKUP(O127,IPC!$B$9:$D$855,3,1)</f>
        <v>135.38999999999999</v>
      </c>
    </row>
    <row r="128" spans="1:24" s="410" customFormat="1" ht="27.6" outlineLevel="2" x14ac:dyDescent="0.25">
      <c r="B128" s="411" t="s">
        <v>28</v>
      </c>
      <c r="C128" s="489">
        <v>5</v>
      </c>
      <c r="D128" s="557" t="s">
        <v>100</v>
      </c>
      <c r="E128" s="558">
        <v>890300279</v>
      </c>
      <c r="F128" s="457" t="s">
        <v>267</v>
      </c>
      <c r="G128" s="441" t="s">
        <v>239</v>
      </c>
      <c r="H128" s="521" t="s">
        <v>285</v>
      </c>
      <c r="I128" s="413" t="s">
        <v>248</v>
      </c>
      <c r="J128" s="413" t="s">
        <v>2403</v>
      </c>
      <c r="K128" s="521" t="s">
        <v>358</v>
      </c>
      <c r="L128" s="559">
        <v>80200115914</v>
      </c>
      <c r="M128" s="418">
        <v>4758457.4000000004</v>
      </c>
      <c r="N128" s="712">
        <f t="shared" si="77"/>
        <v>4758457.4000000004</v>
      </c>
      <c r="O128" s="753">
        <v>45191</v>
      </c>
      <c r="P128" s="418">
        <f t="shared" si="78"/>
        <v>4946195</v>
      </c>
      <c r="Q128" s="418">
        <f t="shared" si="79"/>
        <v>4946195</v>
      </c>
      <c r="R128" s="698">
        <f t="shared" si="80"/>
        <v>4946195</v>
      </c>
      <c r="S128" s="699">
        <f t="shared" si="75"/>
        <v>9.3476669076609717E-4</v>
      </c>
      <c r="T128" s="688"/>
      <c r="U128" s="689">
        <f t="shared" si="81"/>
        <v>173</v>
      </c>
      <c r="V128" s="690">
        <f t="shared" si="69"/>
        <v>45364</v>
      </c>
      <c r="W128" s="691">
        <f>VLOOKUP(V128,IPC!$B$9:$D$855,3,2)</f>
        <v>141.47999999999999</v>
      </c>
      <c r="X128" s="691">
        <f>VLOOKUP(O128,IPC!$B$9:$D$855,3,1)</f>
        <v>136.11000000000001</v>
      </c>
    </row>
    <row r="129" spans="2:24" s="410" customFormat="1" ht="27.6" outlineLevel="2" x14ac:dyDescent="0.25">
      <c r="B129" s="411" t="s">
        <v>28</v>
      </c>
      <c r="C129" s="489">
        <v>5</v>
      </c>
      <c r="D129" s="557" t="s">
        <v>100</v>
      </c>
      <c r="E129" s="558">
        <v>890300279</v>
      </c>
      <c r="F129" s="457" t="s">
        <v>267</v>
      </c>
      <c r="G129" s="441" t="s">
        <v>239</v>
      </c>
      <c r="H129" s="521" t="s">
        <v>285</v>
      </c>
      <c r="I129" s="413" t="s">
        <v>248</v>
      </c>
      <c r="J129" s="413" t="s">
        <v>2403</v>
      </c>
      <c r="K129" s="521" t="s">
        <v>359</v>
      </c>
      <c r="L129" s="559">
        <v>80200115914</v>
      </c>
      <c r="M129" s="418">
        <v>4758457.4000000004</v>
      </c>
      <c r="N129" s="712">
        <f t="shared" si="77"/>
        <v>4758457.4000000004</v>
      </c>
      <c r="O129" s="753">
        <v>45221</v>
      </c>
      <c r="P129" s="418">
        <f t="shared" si="78"/>
        <v>4933870</v>
      </c>
      <c r="Q129" s="418">
        <f t="shared" si="79"/>
        <v>4933870</v>
      </c>
      <c r="R129" s="698">
        <f t="shared" si="80"/>
        <v>4933870</v>
      </c>
      <c r="S129" s="699">
        <f t="shared" si="75"/>
        <v>9.3243742565146009E-4</v>
      </c>
      <c r="T129" s="688"/>
      <c r="U129" s="689">
        <f t="shared" si="81"/>
        <v>143</v>
      </c>
      <c r="V129" s="690">
        <f t="shared" si="69"/>
        <v>45364</v>
      </c>
      <c r="W129" s="691">
        <f>VLOOKUP(V129,IPC!$B$9:$D$855,3,2)</f>
        <v>141.47999999999999</v>
      </c>
      <c r="X129" s="691">
        <f>VLOOKUP(O129,IPC!$B$9:$D$855,3,1)</f>
        <v>136.44999999999999</v>
      </c>
    </row>
    <row r="130" spans="2:24" s="410" customFormat="1" ht="27.6" outlineLevel="2" x14ac:dyDescent="0.25">
      <c r="B130" s="411" t="s">
        <v>28</v>
      </c>
      <c r="C130" s="489">
        <v>5</v>
      </c>
      <c r="D130" s="557" t="s">
        <v>100</v>
      </c>
      <c r="E130" s="558">
        <v>890300279</v>
      </c>
      <c r="F130" s="457" t="s">
        <v>267</v>
      </c>
      <c r="G130" s="441" t="s">
        <v>239</v>
      </c>
      <c r="H130" s="521" t="s">
        <v>285</v>
      </c>
      <c r="I130" s="413" t="s">
        <v>248</v>
      </c>
      <c r="J130" s="413" t="s">
        <v>2403</v>
      </c>
      <c r="K130" s="521" t="s">
        <v>1688</v>
      </c>
      <c r="L130" s="559">
        <v>80200115914</v>
      </c>
      <c r="M130" s="418">
        <v>4758457.4000000004</v>
      </c>
      <c r="N130" s="712">
        <f t="shared" si="77"/>
        <v>4758457.4000000004</v>
      </c>
      <c r="O130" s="753">
        <v>45252</v>
      </c>
      <c r="P130" s="418">
        <f t="shared" si="78"/>
        <v>4910836</v>
      </c>
      <c r="Q130" s="418">
        <f t="shared" si="79"/>
        <v>4910836</v>
      </c>
      <c r="R130" s="698">
        <f t="shared" si="80"/>
        <v>4910836</v>
      </c>
      <c r="S130" s="699">
        <f t="shared" si="75"/>
        <v>9.2808429845871773E-4</v>
      </c>
      <c r="T130" s="688"/>
      <c r="U130" s="689">
        <f t="shared" si="81"/>
        <v>112</v>
      </c>
      <c r="V130" s="690">
        <f t="shared" si="69"/>
        <v>45364</v>
      </c>
      <c r="W130" s="691">
        <f>VLOOKUP(V130,IPC!$B$9:$D$855,3,2)</f>
        <v>141.47999999999999</v>
      </c>
      <c r="X130" s="691">
        <f>VLOOKUP(O130,IPC!$B$9:$D$855,3,1)</f>
        <v>137.09</v>
      </c>
    </row>
    <row r="131" spans="2:24" s="410" customFormat="1" ht="27.6" outlineLevel="2" x14ac:dyDescent="0.25">
      <c r="B131" s="411" t="s">
        <v>28</v>
      </c>
      <c r="C131" s="489">
        <v>5</v>
      </c>
      <c r="D131" s="557" t="s">
        <v>100</v>
      </c>
      <c r="E131" s="558">
        <v>890300279</v>
      </c>
      <c r="F131" s="457" t="s">
        <v>267</v>
      </c>
      <c r="G131" s="441" t="s">
        <v>239</v>
      </c>
      <c r="H131" s="521" t="s">
        <v>285</v>
      </c>
      <c r="I131" s="413" t="s">
        <v>248</v>
      </c>
      <c r="J131" s="413" t="s">
        <v>2403</v>
      </c>
      <c r="K131" s="521" t="s">
        <v>1856</v>
      </c>
      <c r="L131" s="559">
        <v>80200115914</v>
      </c>
      <c r="M131" s="418">
        <v>4758457.4000000004</v>
      </c>
      <c r="N131" s="712">
        <f t="shared" si="77"/>
        <v>4758457.4000000004</v>
      </c>
      <c r="O131" s="753">
        <v>45282</v>
      </c>
      <c r="P131" s="418">
        <f t="shared" si="78"/>
        <v>4888372</v>
      </c>
      <c r="Q131" s="418">
        <f t="shared" si="79"/>
        <v>4888372</v>
      </c>
      <c r="R131" s="698">
        <f t="shared" si="80"/>
        <v>4888372</v>
      </c>
      <c r="S131" s="699">
        <f t="shared" si="75"/>
        <v>9.2383889387168269E-4</v>
      </c>
      <c r="T131" s="688"/>
      <c r="U131" s="689">
        <f t="shared" si="81"/>
        <v>82</v>
      </c>
      <c r="V131" s="690">
        <f t="shared" si="69"/>
        <v>45364</v>
      </c>
      <c r="W131" s="691">
        <f>VLOOKUP(V131,IPC!$B$9:$D$855,3,2)</f>
        <v>141.47999999999999</v>
      </c>
      <c r="X131" s="691">
        <f>VLOOKUP(O131,IPC!$B$9:$D$855,3,1)</f>
        <v>137.72</v>
      </c>
    </row>
    <row r="132" spans="2:24" s="410" customFormat="1" ht="27.6" outlineLevel="2" x14ac:dyDescent="0.25">
      <c r="B132" s="411" t="s">
        <v>28</v>
      </c>
      <c r="C132" s="489">
        <v>5</v>
      </c>
      <c r="D132" s="557" t="s">
        <v>100</v>
      </c>
      <c r="E132" s="558">
        <v>890300279</v>
      </c>
      <c r="F132" s="457" t="s">
        <v>267</v>
      </c>
      <c r="G132" s="441" t="s">
        <v>239</v>
      </c>
      <c r="H132" s="521" t="s">
        <v>285</v>
      </c>
      <c r="I132" s="413" t="s">
        <v>248</v>
      </c>
      <c r="J132" s="413" t="s">
        <v>2403</v>
      </c>
      <c r="K132" s="521" t="s">
        <v>2591</v>
      </c>
      <c r="L132" s="559">
        <v>80200115914</v>
      </c>
      <c r="M132" s="418">
        <v>4758457.4000000004</v>
      </c>
      <c r="N132" s="712">
        <f t="shared" si="77"/>
        <v>4758457.4000000004</v>
      </c>
      <c r="O132" s="753">
        <v>45313</v>
      </c>
      <c r="P132" s="418">
        <f t="shared" si="78"/>
        <v>4844053</v>
      </c>
      <c r="Q132" s="418">
        <f t="shared" si="79"/>
        <v>4844053</v>
      </c>
      <c r="R132" s="698">
        <f t="shared" si="80"/>
        <v>4844053</v>
      </c>
      <c r="S132" s="699">
        <f t="shared" si="75"/>
        <v>9.1546317779739479E-4</v>
      </c>
      <c r="T132" s="688"/>
      <c r="U132" s="689">
        <f t="shared" si="81"/>
        <v>51</v>
      </c>
      <c r="V132" s="690">
        <f t="shared" si="69"/>
        <v>45364</v>
      </c>
      <c r="W132" s="691">
        <f>VLOOKUP(V132,IPC!$B$9:$D$855,3,2)</f>
        <v>141.47999999999999</v>
      </c>
      <c r="X132" s="691">
        <f>VLOOKUP(O132,IPC!$B$9:$D$855,3,1)</f>
        <v>138.97999999999999</v>
      </c>
    </row>
    <row r="133" spans="2:24" s="410" customFormat="1" ht="27.6" outlineLevel="2" x14ac:dyDescent="0.25">
      <c r="B133" s="411" t="s">
        <v>28</v>
      </c>
      <c r="C133" s="489">
        <v>5</v>
      </c>
      <c r="D133" s="557" t="s">
        <v>100</v>
      </c>
      <c r="E133" s="558">
        <v>890300279</v>
      </c>
      <c r="F133" s="457" t="s">
        <v>267</v>
      </c>
      <c r="G133" s="441" t="s">
        <v>239</v>
      </c>
      <c r="H133" s="521" t="s">
        <v>285</v>
      </c>
      <c r="I133" s="413" t="s">
        <v>248</v>
      </c>
      <c r="J133" s="413" t="s">
        <v>2403</v>
      </c>
      <c r="K133" s="521" t="s">
        <v>2592</v>
      </c>
      <c r="L133" s="559">
        <v>80200115914</v>
      </c>
      <c r="M133" s="418">
        <v>4758457.4000000004</v>
      </c>
      <c r="N133" s="712">
        <f t="shared" si="77"/>
        <v>4758457.4000000004</v>
      </c>
      <c r="O133" s="753">
        <v>45344</v>
      </c>
      <c r="P133" s="418">
        <f t="shared" si="78"/>
        <v>4791989</v>
      </c>
      <c r="Q133" s="418">
        <f t="shared" si="79"/>
        <v>4791989</v>
      </c>
      <c r="R133" s="698">
        <f t="shared" si="80"/>
        <v>4791989</v>
      </c>
      <c r="S133" s="699">
        <f t="shared" si="75"/>
        <v>9.0562375719467972E-4</v>
      </c>
      <c r="T133" s="688"/>
      <c r="U133" s="689">
        <f t="shared" si="81"/>
        <v>20</v>
      </c>
      <c r="V133" s="690">
        <f t="shared" si="69"/>
        <v>45364</v>
      </c>
      <c r="W133" s="691">
        <f>VLOOKUP(V133,IPC!$B$9:$D$855,3,2)</f>
        <v>141.47999999999999</v>
      </c>
      <c r="X133" s="691">
        <f>VLOOKUP(O133,IPC!$B$9:$D$855,3,1)</f>
        <v>140.49</v>
      </c>
    </row>
    <row r="134" spans="2:24" s="410" customFormat="1" ht="27.6" outlineLevel="2" x14ac:dyDescent="0.25">
      <c r="B134" s="411" t="s">
        <v>28</v>
      </c>
      <c r="C134" s="489">
        <v>5</v>
      </c>
      <c r="D134" s="557" t="s">
        <v>100</v>
      </c>
      <c r="E134" s="558">
        <v>890300279</v>
      </c>
      <c r="F134" s="457" t="s">
        <v>267</v>
      </c>
      <c r="G134" s="441" t="s">
        <v>239</v>
      </c>
      <c r="H134" s="521" t="s">
        <v>285</v>
      </c>
      <c r="I134" s="413" t="s">
        <v>248</v>
      </c>
      <c r="J134" s="413" t="s">
        <v>2403</v>
      </c>
      <c r="K134" s="521" t="s">
        <v>361</v>
      </c>
      <c r="L134" s="559">
        <v>81630028116</v>
      </c>
      <c r="M134" s="418">
        <f>52799508/7</f>
        <v>7542786.8571428573</v>
      </c>
      <c r="N134" s="712">
        <f t="shared" si="77"/>
        <v>7542786.8571428573</v>
      </c>
      <c r="O134" s="753">
        <v>45167</v>
      </c>
      <c r="P134" s="418">
        <f t="shared" si="78"/>
        <v>7882070</v>
      </c>
      <c r="Q134" s="418">
        <f t="shared" si="79"/>
        <v>7882070</v>
      </c>
      <c r="R134" s="698">
        <f t="shared" si="80"/>
        <v>7882070</v>
      </c>
      <c r="S134" s="699">
        <f t="shared" si="75"/>
        <v>1.4896089802942931E-3</v>
      </c>
      <c r="T134" s="688"/>
      <c r="U134" s="689">
        <f t="shared" si="81"/>
        <v>197</v>
      </c>
      <c r="V134" s="690">
        <f t="shared" si="69"/>
        <v>45364</v>
      </c>
      <c r="W134" s="691">
        <f>VLOOKUP(V134,IPC!$B$9:$D$855,3,2)</f>
        <v>141.47999999999999</v>
      </c>
      <c r="X134" s="691">
        <f>VLOOKUP(O134,IPC!$B$9:$D$855,3,1)</f>
        <v>135.38999999999999</v>
      </c>
    </row>
    <row r="135" spans="2:24" s="410" customFormat="1" ht="27.6" outlineLevel="2" x14ac:dyDescent="0.25">
      <c r="B135" s="728" t="s">
        <v>28</v>
      </c>
      <c r="C135" s="489">
        <v>5</v>
      </c>
      <c r="D135" s="750" t="s">
        <v>100</v>
      </c>
      <c r="E135" s="730">
        <v>890300279</v>
      </c>
      <c r="F135" s="440" t="s">
        <v>267</v>
      </c>
      <c r="G135" s="441" t="s">
        <v>239</v>
      </c>
      <c r="H135" s="525" t="s">
        <v>285</v>
      </c>
      <c r="I135" s="413" t="s">
        <v>248</v>
      </c>
      <c r="J135" s="413" t="s">
        <v>2403</v>
      </c>
      <c r="K135" s="525" t="s">
        <v>2593</v>
      </c>
      <c r="L135" s="751">
        <v>81630028116</v>
      </c>
      <c r="M135" s="445">
        <v>7542786.8571428573</v>
      </c>
      <c r="N135" s="732">
        <f>IF(U135&gt;1,M135,0)</f>
        <v>7542786.8571428573</v>
      </c>
      <c r="O135" s="752">
        <v>45198</v>
      </c>
      <c r="P135" s="445">
        <f>IFERROR(ROUND((N135*(W135/X135)),0),0)</f>
        <v>7840375</v>
      </c>
      <c r="Q135" s="445">
        <f>+P135-N135+M135</f>
        <v>7840375</v>
      </c>
      <c r="R135" s="710">
        <f>+Q135</f>
        <v>7840375</v>
      </c>
      <c r="S135" s="699">
        <f t="shared" si="75"/>
        <v>1.4817291661803141E-3</v>
      </c>
      <c r="T135" s="688"/>
      <c r="U135" s="689">
        <f t="shared" si="81"/>
        <v>166</v>
      </c>
      <c r="V135" s="690">
        <f t="shared" si="69"/>
        <v>45364</v>
      </c>
      <c r="W135" s="691">
        <f>VLOOKUP(V135,IPC!$B$9:$D$855,3,2)</f>
        <v>141.47999999999999</v>
      </c>
      <c r="X135" s="691">
        <f>VLOOKUP(O135,IPC!$B$9:$D$855,3,1)</f>
        <v>136.11000000000001</v>
      </c>
    </row>
    <row r="136" spans="2:24" s="410" customFormat="1" ht="27.6" outlineLevel="2" x14ac:dyDescent="0.25">
      <c r="B136" s="411" t="s">
        <v>28</v>
      </c>
      <c r="C136" s="489">
        <v>5</v>
      </c>
      <c r="D136" s="557" t="s">
        <v>100</v>
      </c>
      <c r="E136" s="558">
        <v>890300279</v>
      </c>
      <c r="F136" s="457" t="s">
        <v>267</v>
      </c>
      <c r="G136" s="441" t="s">
        <v>239</v>
      </c>
      <c r="H136" s="521" t="s">
        <v>285</v>
      </c>
      <c r="I136" s="413" t="s">
        <v>248</v>
      </c>
      <c r="J136" s="413" t="s">
        <v>2403</v>
      </c>
      <c r="K136" s="521" t="s">
        <v>2594</v>
      </c>
      <c r="L136" s="559">
        <v>81630028116</v>
      </c>
      <c r="M136" s="418">
        <v>7542786.8571428573</v>
      </c>
      <c r="N136" s="712">
        <f>IF(U136&gt;1,M136,0)</f>
        <v>7542786.8571428573</v>
      </c>
      <c r="O136" s="753">
        <v>45228</v>
      </c>
      <c r="P136" s="418">
        <f>IFERROR(ROUND((N136*(W136/X136)),0),0)</f>
        <v>7820839</v>
      </c>
      <c r="Q136" s="418">
        <f>+P136-N136+M136</f>
        <v>7820839</v>
      </c>
      <c r="R136" s="698">
        <f>+Q136</f>
        <v>7820839</v>
      </c>
      <c r="S136" s="699">
        <f t="shared" si="75"/>
        <v>1.4780371156099654E-3</v>
      </c>
      <c r="T136" s="688"/>
      <c r="U136" s="689">
        <f t="shared" si="81"/>
        <v>136</v>
      </c>
      <c r="V136" s="690">
        <f t="shared" si="69"/>
        <v>45364</v>
      </c>
      <c r="W136" s="691">
        <f>VLOOKUP(V136,IPC!$B$9:$D$855,3,2)</f>
        <v>141.47999999999999</v>
      </c>
      <c r="X136" s="691">
        <f>VLOOKUP(O136,IPC!$B$9:$D$855,3,1)</f>
        <v>136.44999999999999</v>
      </c>
    </row>
    <row r="137" spans="2:24" s="410" customFormat="1" ht="27.6" outlineLevel="2" x14ac:dyDescent="0.25">
      <c r="B137" s="411" t="s">
        <v>28</v>
      </c>
      <c r="C137" s="489">
        <v>5</v>
      </c>
      <c r="D137" s="557" t="s">
        <v>100</v>
      </c>
      <c r="E137" s="558">
        <v>890300279</v>
      </c>
      <c r="F137" s="457" t="s">
        <v>267</v>
      </c>
      <c r="G137" s="441" t="s">
        <v>239</v>
      </c>
      <c r="H137" s="521" t="s">
        <v>285</v>
      </c>
      <c r="I137" s="413" t="s">
        <v>248</v>
      </c>
      <c r="J137" s="413" t="s">
        <v>2403</v>
      </c>
      <c r="K137" s="521" t="s">
        <v>2595</v>
      </c>
      <c r="L137" s="559">
        <v>81630028116</v>
      </c>
      <c r="M137" s="418">
        <v>7542786.8571428573</v>
      </c>
      <c r="N137" s="712">
        <f>IF(U137&gt;1,M137,0)</f>
        <v>7542786.8571428573</v>
      </c>
      <c r="O137" s="753">
        <v>45259</v>
      </c>
      <c r="P137" s="418">
        <f>IFERROR(ROUND((N137*(W137/X137)),0),0)</f>
        <v>7784328</v>
      </c>
      <c r="Q137" s="418">
        <f>+P137-N137+M137</f>
        <v>7784328</v>
      </c>
      <c r="R137" s="698">
        <f>+Q137</f>
        <v>7784328</v>
      </c>
      <c r="S137" s="699">
        <f t="shared" si="75"/>
        <v>1.4711370102468405E-3</v>
      </c>
      <c r="T137" s="688"/>
      <c r="U137" s="689">
        <f t="shared" si="81"/>
        <v>105</v>
      </c>
      <c r="V137" s="690">
        <f t="shared" si="69"/>
        <v>45364</v>
      </c>
      <c r="W137" s="691">
        <f>VLOOKUP(V137,IPC!$B$9:$D$855,3,2)</f>
        <v>141.47999999999999</v>
      </c>
      <c r="X137" s="691">
        <f>VLOOKUP(O137,IPC!$B$9:$D$855,3,1)</f>
        <v>137.09</v>
      </c>
    </row>
    <row r="138" spans="2:24" s="410" customFormat="1" ht="27.6" outlineLevel="2" x14ac:dyDescent="0.25">
      <c r="B138" s="411" t="s">
        <v>28</v>
      </c>
      <c r="C138" s="489">
        <v>5</v>
      </c>
      <c r="D138" s="557" t="s">
        <v>100</v>
      </c>
      <c r="E138" s="558">
        <v>890300279</v>
      </c>
      <c r="F138" s="457" t="s">
        <v>267</v>
      </c>
      <c r="G138" s="441" t="s">
        <v>239</v>
      </c>
      <c r="H138" s="521" t="s">
        <v>285</v>
      </c>
      <c r="I138" s="413" t="s">
        <v>248</v>
      </c>
      <c r="J138" s="413" t="s">
        <v>2403</v>
      </c>
      <c r="K138" s="521" t="s">
        <v>2596</v>
      </c>
      <c r="L138" s="559">
        <v>81630028116</v>
      </c>
      <c r="M138" s="418">
        <v>7542786.8571428573</v>
      </c>
      <c r="N138" s="712">
        <f>IF(U138&gt;1,M138,0)</f>
        <v>7542786.8571428573</v>
      </c>
      <c r="O138" s="753">
        <v>45289</v>
      </c>
      <c r="P138" s="418">
        <f>IFERROR(ROUND((N138*(W138/X138)),0),0)</f>
        <v>7748718</v>
      </c>
      <c r="Q138" s="418">
        <f>+P138-N138+M138</f>
        <v>7748718</v>
      </c>
      <c r="R138" s="698">
        <f>+Q138</f>
        <v>7748718</v>
      </c>
      <c r="S138" s="699">
        <f t="shared" si="75"/>
        <v>1.4644071821955443E-3</v>
      </c>
      <c r="T138" s="688"/>
      <c r="U138" s="689">
        <f t="shared" si="81"/>
        <v>75</v>
      </c>
      <c r="V138" s="690">
        <f t="shared" si="69"/>
        <v>45364</v>
      </c>
      <c r="W138" s="691">
        <f>VLOOKUP(V138,IPC!$B$9:$D$855,3,2)</f>
        <v>141.47999999999999</v>
      </c>
      <c r="X138" s="691">
        <f>VLOOKUP(O138,IPC!$B$9:$D$855,3,1)</f>
        <v>137.72</v>
      </c>
    </row>
    <row r="139" spans="2:24" s="410" customFormat="1" ht="27.6" outlineLevel="2" x14ac:dyDescent="0.25">
      <c r="B139" s="411" t="s">
        <v>28</v>
      </c>
      <c r="C139" s="489">
        <v>5</v>
      </c>
      <c r="D139" s="557" t="s">
        <v>100</v>
      </c>
      <c r="E139" s="558">
        <v>890300279</v>
      </c>
      <c r="F139" s="457" t="s">
        <v>267</v>
      </c>
      <c r="G139" s="441" t="s">
        <v>239</v>
      </c>
      <c r="H139" s="521" t="s">
        <v>285</v>
      </c>
      <c r="I139" s="413" t="s">
        <v>248</v>
      </c>
      <c r="J139" s="413" t="s">
        <v>2403</v>
      </c>
      <c r="K139" s="521" t="s">
        <v>2597</v>
      </c>
      <c r="L139" s="559">
        <v>81630028116</v>
      </c>
      <c r="M139" s="418">
        <v>7542786.8571428573</v>
      </c>
      <c r="N139" s="712">
        <f t="shared" ref="N139:N148" si="82">IF(U139&gt;1,M139,0)</f>
        <v>7542786.8571428573</v>
      </c>
      <c r="O139" s="753">
        <v>45320</v>
      </c>
      <c r="P139" s="418">
        <f t="shared" ref="P139:P148" si="83">IFERROR(ROUND((N139*(W139/X139)),0),0)</f>
        <v>7678468</v>
      </c>
      <c r="Q139" s="418">
        <f t="shared" ref="Q139:Q148" si="84">+P139-N139+M139</f>
        <v>7678468</v>
      </c>
      <c r="R139" s="698">
        <f t="shared" ref="R139:R148" si="85">+Q139</f>
        <v>7678468</v>
      </c>
      <c r="S139" s="699">
        <f t="shared" si="75"/>
        <v>1.4511308435096822E-3</v>
      </c>
      <c r="T139" s="688"/>
      <c r="U139" s="689">
        <f t="shared" si="81"/>
        <v>44</v>
      </c>
      <c r="V139" s="690">
        <f t="shared" si="69"/>
        <v>45364</v>
      </c>
      <c r="W139" s="691">
        <f>VLOOKUP(V139,IPC!$B$9:$D$855,3,2)</f>
        <v>141.47999999999999</v>
      </c>
      <c r="X139" s="691">
        <f>VLOOKUP(O139,IPC!$B$9:$D$855,3,1)</f>
        <v>138.97999999999999</v>
      </c>
    </row>
    <row r="140" spans="2:24" s="410" customFormat="1" ht="27.6" outlineLevel="2" x14ac:dyDescent="0.25">
      <c r="B140" s="411" t="s">
        <v>28</v>
      </c>
      <c r="C140" s="489">
        <v>5</v>
      </c>
      <c r="D140" s="557" t="s">
        <v>100</v>
      </c>
      <c r="E140" s="558">
        <v>890300279</v>
      </c>
      <c r="F140" s="457" t="s">
        <v>267</v>
      </c>
      <c r="G140" s="441" t="s">
        <v>239</v>
      </c>
      <c r="H140" s="521" t="s">
        <v>285</v>
      </c>
      <c r="I140" s="413" t="s">
        <v>248</v>
      </c>
      <c r="J140" s="413" t="s">
        <v>2403</v>
      </c>
      <c r="K140" s="521" t="s">
        <v>2598</v>
      </c>
      <c r="L140" s="559">
        <v>81630028116</v>
      </c>
      <c r="M140" s="418">
        <v>7542786.8571428573</v>
      </c>
      <c r="N140" s="712">
        <f t="shared" si="82"/>
        <v>7542786.8571428573</v>
      </c>
      <c r="O140" s="753">
        <v>45351</v>
      </c>
      <c r="P140" s="418">
        <f t="shared" si="83"/>
        <v>7595939</v>
      </c>
      <c r="Q140" s="418">
        <f t="shared" si="84"/>
        <v>7595939</v>
      </c>
      <c r="R140" s="698">
        <f t="shared" si="85"/>
        <v>7595939</v>
      </c>
      <c r="S140" s="699">
        <f t="shared" si="75"/>
        <v>1.4355339331124505E-3</v>
      </c>
      <c r="T140" s="688"/>
      <c r="U140" s="689">
        <f t="shared" si="81"/>
        <v>13</v>
      </c>
      <c r="V140" s="690">
        <f t="shared" si="69"/>
        <v>45364</v>
      </c>
      <c r="W140" s="691">
        <f>VLOOKUP(V140,IPC!$B$9:$D$855,3,2)</f>
        <v>141.47999999999999</v>
      </c>
      <c r="X140" s="691">
        <f>VLOOKUP(O140,IPC!$B$9:$D$855,3,1)</f>
        <v>140.49</v>
      </c>
    </row>
    <row r="141" spans="2:24" s="410" customFormat="1" ht="27.6" outlineLevel="2" x14ac:dyDescent="0.25">
      <c r="B141" s="411" t="s">
        <v>28</v>
      </c>
      <c r="C141" s="489">
        <v>5</v>
      </c>
      <c r="D141" s="557" t="s">
        <v>100</v>
      </c>
      <c r="E141" s="558">
        <v>890300279</v>
      </c>
      <c r="F141" s="457" t="s">
        <v>267</v>
      </c>
      <c r="G141" s="441" t="s">
        <v>239</v>
      </c>
      <c r="H141" s="521" t="s">
        <v>285</v>
      </c>
      <c r="I141" s="413" t="s">
        <v>248</v>
      </c>
      <c r="J141" s="413" t="s">
        <v>2403</v>
      </c>
      <c r="K141" s="521" t="s">
        <v>362</v>
      </c>
      <c r="L141" s="559">
        <v>81630031805</v>
      </c>
      <c r="M141" s="418">
        <f>11785051/8</f>
        <v>1473131.375</v>
      </c>
      <c r="N141" s="712">
        <f t="shared" si="82"/>
        <v>1473131.375</v>
      </c>
      <c r="O141" s="753">
        <v>45133</v>
      </c>
      <c r="P141" s="418">
        <f t="shared" si="83"/>
        <v>1550157</v>
      </c>
      <c r="Q141" s="418">
        <f t="shared" si="84"/>
        <v>1550157</v>
      </c>
      <c r="R141" s="698">
        <f t="shared" si="85"/>
        <v>1550157</v>
      </c>
      <c r="S141" s="699">
        <f t="shared" si="75"/>
        <v>2.9295956367630081E-4</v>
      </c>
      <c r="T141" s="688"/>
      <c r="U141" s="689">
        <f t="shared" si="81"/>
        <v>231</v>
      </c>
      <c r="V141" s="690">
        <f t="shared" si="69"/>
        <v>45364</v>
      </c>
      <c r="W141" s="691">
        <f>VLOOKUP(V141,IPC!$B$9:$D$855,3,2)</f>
        <v>141.47999999999999</v>
      </c>
      <c r="X141" s="691">
        <f>VLOOKUP(O141,IPC!$B$9:$D$855,3,1)</f>
        <v>134.44999999999999</v>
      </c>
    </row>
    <row r="142" spans="2:24" s="410" customFormat="1" ht="27.6" outlineLevel="2" x14ac:dyDescent="0.25">
      <c r="B142" s="411" t="s">
        <v>28</v>
      </c>
      <c r="C142" s="489">
        <v>5</v>
      </c>
      <c r="D142" s="557" t="s">
        <v>100</v>
      </c>
      <c r="E142" s="558">
        <v>890300279</v>
      </c>
      <c r="F142" s="457" t="s">
        <v>267</v>
      </c>
      <c r="G142" s="441" t="s">
        <v>239</v>
      </c>
      <c r="H142" s="521" t="s">
        <v>285</v>
      </c>
      <c r="I142" s="413" t="s">
        <v>248</v>
      </c>
      <c r="J142" s="413" t="s">
        <v>2403</v>
      </c>
      <c r="K142" s="521" t="s">
        <v>363</v>
      </c>
      <c r="L142" s="559">
        <v>81630031805</v>
      </c>
      <c r="M142" s="418">
        <v>1473131.375</v>
      </c>
      <c r="N142" s="712">
        <f t="shared" si="82"/>
        <v>1473131.375</v>
      </c>
      <c r="O142" s="753">
        <v>45164</v>
      </c>
      <c r="P142" s="418">
        <f t="shared" si="83"/>
        <v>1539395</v>
      </c>
      <c r="Q142" s="418">
        <f t="shared" si="84"/>
        <v>1539395</v>
      </c>
      <c r="R142" s="698">
        <f t="shared" si="85"/>
        <v>1539395</v>
      </c>
      <c r="S142" s="699">
        <f t="shared" si="75"/>
        <v>2.9092568528573499E-4</v>
      </c>
      <c r="T142" s="688"/>
      <c r="U142" s="689">
        <f t="shared" si="81"/>
        <v>200</v>
      </c>
      <c r="V142" s="690">
        <f t="shared" si="69"/>
        <v>45364</v>
      </c>
      <c r="W142" s="691">
        <f>VLOOKUP(V142,IPC!$B$9:$D$855,3,2)</f>
        <v>141.47999999999999</v>
      </c>
      <c r="X142" s="691">
        <f>VLOOKUP(O142,IPC!$B$9:$D$855,3,1)</f>
        <v>135.38999999999999</v>
      </c>
    </row>
    <row r="143" spans="2:24" s="410" customFormat="1" ht="27.6" outlineLevel="2" x14ac:dyDescent="0.25">
      <c r="B143" s="411" t="s">
        <v>28</v>
      </c>
      <c r="C143" s="489">
        <v>5</v>
      </c>
      <c r="D143" s="557" t="s">
        <v>100</v>
      </c>
      <c r="E143" s="558">
        <v>890300279</v>
      </c>
      <c r="F143" s="457" t="s">
        <v>267</v>
      </c>
      <c r="G143" s="441" t="s">
        <v>239</v>
      </c>
      <c r="H143" s="521" t="s">
        <v>285</v>
      </c>
      <c r="I143" s="413" t="s">
        <v>248</v>
      </c>
      <c r="J143" s="413" t="s">
        <v>2403</v>
      </c>
      <c r="K143" s="521" t="s">
        <v>364</v>
      </c>
      <c r="L143" s="559">
        <v>81630031805</v>
      </c>
      <c r="M143" s="418">
        <v>1473131.375</v>
      </c>
      <c r="N143" s="712">
        <f t="shared" si="82"/>
        <v>1473131.375</v>
      </c>
      <c r="O143" s="753">
        <v>45195</v>
      </c>
      <c r="P143" s="418">
        <f t="shared" si="83"/>
        <v>1531251</v>
      </c>
      <c r="Q143" s="418">
        <f t="shared" si="84"/>
        <v>1531251</v>
      </c>
      <c r="R143" s="698">
        <f t="shared" si="85"/>
        <v>1531251</v>
      </c>
      <c r="S143" s="699">
        <f t="shared" si="75"/>
        <v>2.893865749333128E-4</v>
      </c>
      <c r="T143" s="688"/>
      <c r="U143" s="689">
        <f t="shared" si="81"/>
        <v>169</v>
      </c>
      <c r="V143" s="690">
        <f t="shared" si="69"/>
        <v>45364</v>
      </c>
      <c r="W143" s="691">
        <f>VLOOKUP(V143,IPC!$B$9:$D$855,3,2)</f>
        <v>141.47999999999999</v>
      </c>
      <c r="X143" s="691">
        <f>VLOOKUP(O143,IPC!$B$9:$D$855,3,1)</f>
        <v>136.11000000000001</v>
      </c>
    </row>
    <row r="144" spans="2:24" s="410" customFormat="1" ht="27.6" outlineLevel="2" x14ac:dyDescent="0.25">
      <c r="B144" s="411" t="s">
        <v>28</v>
      </c>
      <c r="C144" s="489">
        <v>5</v>
      </c>
      <c r="D144" s="557" t="s">
        <v>100</v>
      </c>
      <c r="E144" s="558">
        <v>890300279</v>
      </c>
      <c r="F144" s="457" t="s">
        <v>267</v>
      </c>
      <c r="G144" s="441" t="s">
        <v>239</v>
      </c>
      <c r="H144" s="521" t="s">
        <v>285</v>
      </c>
      <c r="I144" s="413" t="s">
        <v>248</v>
      </c>
      <c r="J144" s="413" t="s">
        <v>2403</v>
      </c>
      <c r="K144" s="521" t="s">
        <v>365</v>
      </c>
      <c r="L144" s="559">
        <v>81630031805</v>
      </c>
      <c r="M144" s="418">
        <v>1473131.375</v>
      </c>
      <c r="N144" s="712">
        <f t="shared" si="82"/>
        <v>1473131.375</v>
      </c>
      <c r="O144" s="753">
        <v>45225</v>
      </c>
      <c r="P144" s="418">
        <f t="shared" si="83"/>
        <v>1527436</v>
      </c>
      <c r="Q144" s="418">
        <f t="shared" si="84"/>
        <v>1527436</v>
      </c>
      <c r="R144" s="698">
        <f t="shared" si="85"/>
        <v>1527436</v>
      </c>
      <c r="S144" s="699">
        <f t="shared" si="75"/>
        <v>2.8866558942318372E-4</v>
      </c>
      <c r="T144" s="688"/>
      <c r="U144" s="689">
        <f t="shared" si="81"/>
        <v>139</v>
      </c>
      <c r="V144" s="690">
        <f t="shared" si="69"/>
        <v>45364</v>
      </c>
      <c r="W144" s="691">
        <f>VLOOKUP(V144,IPC!$B$9:$D$855,3,2)</f>
        <v>141.47999999999999</v>
      </c>
      <c r="X144" s="691">
        <f>VLOOKUP(O144,IPC!$B$9:$D$855,3,1)</f>
        <v>136.44999999999999</v>
      </c>
    </row>
    <row r="145" spans="1:24" s="410" customFormat="1" ht="27.6" outlineLevel="2" x14ac:dyDescent="0.25">
      <c r="B145" s="728" t="s">
        <v>28</v>
      </c>
      <c r="C145" s="489">
        <v>5</v>
      </c>
      <c r="D145" s="750" t="s">
        <v>100</v>
      </c>
      <c r="E145" s="558">
        <v>890300279</v>
      </c>
      <c r="F145" s="440" t="s">
        <v>267</v>
      </c>
      <c r="G145" s="441" t="s">
        <v>239</v>
      </c>
      <c r="H145" s="525" t="s">
        <v>285</v>
      </c>
      <c r="I145" s="413" t="s">
        <v>248</v>
      </c>
      <c r="J145" s="413" t="s">
        <v>2403</v>
      </c>
      <c r="K145" s="525" t="s">
        <v>1689</v>
      </c>
      <c r="L145" s="751">
        <v>81630031805</v>
      </c>
      <c r="M145" s="445">
        <v>1473131.375</v>
      </c>
      <c r="N145" s="732">
        <f t="shared" si="82"/>
        <v>1473131.375</v>
      </c>
      <c r="O145" s="752">
        <v>45256</v>
      </c>
      <c r="P145" s="445">
        <f t="shared" si="83"/>
        <v>1520305</v>
      </c>
      <c r="Q145" s="445">
        <f t="shared" si="84"/>
        <v>1520305</v>
      </c>
      <c r="R145" s="710">
        <f t="shared" si="85"/>
        <v>1520305</v>
      </c>
      <c r="S145" s="699">
        <f t="shared" si="75"/>
        <v>2.8731792292967652E-4</v>
      </c>
      <c r="T145" s="688"/>
      <c r="U145" s="689">
        <f t="shared" si="81"/>
        <v>108</v>
      </c>
      <c r="V145" s="690">
        <f t="shared" si="69"/>
        <v>45364</v>
      </c>
      <c r="W145" s="691">
        <f>VLOOKUP(V145,IPC!$B$9:$D$855,3,2)</f>
        <v>141.47999999999999</v>
      </c>
      <c r="X145" s="691">
        <f>VLOOKUP(O145,IPC!$B$9:$D$855,3,1)</f>
        <v>137.09</v>
      </c>
    </row>
    <row r="146" spans="1:24" s="410" customFormat="1" ht="27.6" outlineLevel="2" x14ac:dyDescent="0.25">
      <c r="B146" s="411" t="s">
        <v>28</v>
      </c>
      <c r="C146" s="489">
        <v>5</v>
      </c>
      <c r="D146" s="557" t="s">
        <v>100</v>
      </c>
      <c r="E146" s="558">
        <v>890300279</v>
      </c>
      <c r="F146" s="457" t="s">
        <v>267</v>
      </c>
      <c r="G146" s="441" t="s">
        <v>239</v>
      </c>
      <c r="H146" s="521" t="s">
        <v>285</v>
      </c>
      <c r="I146" s="413" t="s">
        <v>248</v>
      </c>
      <c r="J146" s="413" t="s">
        <v>2403</v>
      </c>
      <c r="K146" s="521" t="s">
        <v>1857</v>
      </c>
      <c r="L146" s="559">
        <v>81630031805</v>
      </c>
      <c r="M146" s="418">
        <v>1473131.375</v>
      </c>
      <c r="N146" s="712">
        <f t="shared" si="82"/>
        <v>1473131.375</v>
      </c>
      <c r="O146" s="753">
        <v>45286</v>
      </c>
      <c r="P146" s="418">
        <f t="shared" si="83"/>
        <v>1513350</v>
      </c>
      <c r="Q146" s="418">
        <f t="shared" si="84"/>
        <v>1513350</v>
      </c>
      <c r="R146" s="698">
        <f t="shared" si="85"/>
        <v>1513350</v>
      </c>
      <c r="S146" s="699">
        <f t="shared" si="75"/>
        <v>2.8600351815301925E-4</v>
      </c>
      <c r="T146" s="688"/>
      <c r="U146" s="689">
        <f t="shared" si="81"/>
        <v>78</v>
      </c>
      <c r="V146" s="690">
        <f t="shared" si="69"/>
        <v>45364</v>
      </c>
      <c r="W146" s="691">
        <f>VLOOKUP(V146,IPC!$B$9:$D$855,3,2)</f>
        <v>141.47999999999999</v>
      </c>
      <c r="X146" s="691">
        <f>VLOOKUP(O146,IPC!$B$9:$D$855,3,1)</f>
        <v>137.72</v>
      </c>
    </row>
    <row r="147" spans="1:24" s="410" customFormat="1" ht="27.6" outlineLevel="2" x14ac:dyDescent="0.25">
      <c r="B147" s="411" t="s">
        <v>28</v>
      </c>
      <c r="C147" s="489">
        <v>5</v>
      </c>
      <c r="D147" s="557" t="s">
        <v>100</v>
      </c>
      <c r="E147" s="558">
        <v>890300279</v>
      </c>
      <c r="F147" s="457" t="s">
        <v>267</v>
      </c>
      <c r="G147" s="441" t="s">
        <v>239</v>
      </c>
      <c r="H147" s="521" t="s">
        <v>285</v>
      </c>
      <c r="I147" s="413" t="s">
        <v>248</v>
      </c>
      <c r="J147" s="413" t="s">
        <v>2403</v>
      </c>
      <c r="K147" s="521" t="s">
        <v>2599</v>
      </c>
      <c r="L147" s="559">
        <v>81630031805</v>
      </c>
      <c r="M147" s="418">
        <v>1473131.375</v>
      </c>
      <c r="N147" s="712">
        <f t="shared" si="82"/>
        <v>1473131.375</v>
      </c>
      <c r="O147" s="753">
        <v>45317</v>
      </c>
      <c r="P147" s="418">
        <f t="shared" si="83"/>
        <v>1499630</v>
      </c>
      <c r="Q147" s="418">
        <f t="shared" si="84"/>
        <v>1499630</v>
      </c>
      <c r="R147" s="698">
        <f t="shared" si="85"/>
        <v>1499630</v>
      </c>
      <c r="S147" s="699">
        <f t="shared" si="75"/>
        <v>2.8341061613494054E-4</v>
      </c>
      <c r="T147" s="688"/>
      <c r="U147" s="689">
        <f t="shared" si="81"/>
        <v>47</v>
      </c>
      <c r="V147" s="690">
        <f t="shared" si="69"/>
        <v>45364</v>
      </c>
      <c r="W147" s="691">
        <f>VLOOKUP(V147,IPC!$B$9:$D$855,3,2)</f>
        <v>141.47999999999999</v>
      </c>
      <c r="X147" s="691">
        <f>VLOOKUP(O147,IPC!$B$9:$D$855,3,1)</f>
        <v>138.97999999999999</v>
      </c>
    </row>
    <row r="148" spans="1:24" s="410" customFormat="1" ht="27.6" outlineLevel="2" x14ac:dyDescent="0.25">
      <c r="B148" s="411" t="s">
        <v>28</v>
      </c>
      <c r="C148" s="489">
        <v>5</v>
      </c>
      <c r="D148" s="557" t="s">
        <v>100</v>
      </c>
      <c r="E148" s="558">
        <v>890300279</v>
      </c>
      <c r="F148" s="457" t="s">
        <v>267</v>
      </c>
      <c r="G148" s="441" t="s">
        <v>239</v>
      </c>
      <c r="H148" s="521" t="s">
        <v>285</v>
      </c>
      <c r="I148" s="413" t="s">
        <v>248</v>
      </c>
      <c r="J148" s="413" t="s">
        <v>2403</v>
      </c>
      <c r="K148" s="521" t="s">
        <v>2424</v>
      </c>
      <c r="L148" s="559">
        <v>81630031805</v>
      </c>
      <c r="M148" s="418">
        <v>1473131.375</v>
      </c>
      <c r="N148" s="712">
        <f t="shared" si="82"/>
        <v>1473131.375</v>
      </c>
      <c r="O148" s="753">
        <v>45348</v>
      </c>
      <c r="P148" s="418">
        <f t="shared" si="83"/>
        <v>1483512</v>
      </c>
      <c r="Q148" s="418">
        <f t="shared" si="84"/>
        <v>1483512</v>
      </c>
      <c r="R148" s="698">
        <f t="shared" si="85"/>
        <v>1483512</v>
      </c>
      <c r="S148" s="699">
        <f t="shared" si="75"/>
        <v>2.8036452322478074E-4</v>
      </c>
      <c r="T148" s="688"/>
      <c r="U148" s="689">
        <f t="shared" si="81"/>
        <v>16</v>
      </c>
      <c r="V148" s="690">
        <f t="shared" si="69"/>
        <v>45364</v>
      </c>
      <c r="W148" s="691">
        <f>VLOOKUP(V148,IPC!$B$9:$D$855,3,2)</f>
        <v>141.47999999999999</v>
      </c>
      <c r="X148" s="691">
        <f>VLOOKUP(O148,IPC!$B$9:$D$855,3,1)</f>
        <v>140.49</v>
      </c>
    </row>
    <row r="149" spans="1:24" s="410" customFormat="1" outlineLevel="1" x14ac:dyDescent="0.25">
      <c r="B149" s="411"/>
      <c r="C149" s="754"/>
      <c r="D149" s="560" t="s">
        <v>2252</v>
      </c>
      <c r="E149" s="561"/>
      <c r="F149" s="461"/>
      <c r="G149" s="450"/>
      <c r="H149" s="536"/>
      <c r="I149" s="420"/>
      <c r="J149" s="420"/>
      <c r="K149" s="536"/>
      <c r="L149" s="562"/>
      <c r="M149" s="425">
        <f>SUBTOTAL(9,M113:M148)</f>
        <v>166985799.00000003</v>
      </c>
      <c r="N149" s="425">
        <f>SUBTOTAL(9,N113:N148)</f>
        <v>166985799.00000003</v>
      </c>
      <c r="O149" s="755"/>
      <c r="P149" s="425">
        <f>SUBTOTAL(9,P113:P148)</f>
        <v>172582169</v>
      </c>
      <c r="Q149" s="425">
        <f>SUBTOTAL(9,Q113:Q148)</f>
        <v>172582169</v>
      </c>
      <c r="R149" s="460">
        <f>SUBTOTAL(9,R113:R148)</f>
        <v>172582169</v>
      </c>
      <c r="S149" s="706">
        <f>SUBTOTAL(9,S113:S148)</f>
        <v>3.2615791128608011E-2</v>
      </c>
      <c r="T149" s="688"/>
      <c r="U149" s="689"/>
      <c r="V149" s="690"/>
      <c r="W149" s="691"/>
      <c r="X149" s="691"/>
    </row>
    <row r="150" spans="1:24" s="410" customFormat="1" ht="27.6" outlineLevel="2" x14ac:dyDescent="0.25">
      <c r="A150" s="410" t="s">
        <v>76</v>
      </c>
      <c r="B150" s="411" t="s">
        <v>28</v>
      </c>
      <c r="C150" s="489">
        <v>6</v>
      </c>
      <c r="D150" s="557" t="s">
        <v>259</v>
      </c>
      <c r="E150" s="558">
        <v>800149923</v>
      </c>
      <c r="F150" s="457" t="s">
        <v>268</v>
      </c>
      <c r="G150" s="441" t="s">
        <v>108</v>
      </c>
      <c r="H150" s="521" t="s">
        <v>286</v>
      </c>
      <c r="I150" s="413" t="s">
        <v>248</v>
      </c>
      <c r="J150" s="413" t="s">
        <v>2403</v>
      </c>
      <c r="K150" s="521" t="s">
        <v>367</v>
      </c>
      <c r="L150" s="559">
        <v>1400118220</v>
      </c>
      <c r="M150" s="418">
        <v>6375744</v>
      </c>
      <c r="N150" s="712">
        <f t="shared" ref="N150:N163" si="86">IF(U150&gt;1,M150,0)</f>
        <v>6375744</v>
      </c>
      <c r="O150" s="753">
        <v>44930</v>
      </c>
      <c r="P150" s="418">
        <f t="shared" ref="P150:P163" si="87">IFERROR(ROUND((N150*(W150/X150)),0),0)</f>
        <v>7032356</v>
      </c>
      <c r="Q150" s="418">
        <f t="shared" ref="Q150:Q163" si="88">+P150-N150+M150</f>
        <v>7032356</v>
      </c>
      <c r="R150" s="698">
        <f t="shared" ref="R150:R163" si="89">+Q150</f>
        <v>7032356</v>
      </c>
      <c r="S150" s="699">
        <f t="shared" ref="S150:S165" si="90">+R150/$R$967</f>
        <v>1.3290240571609303E-3</v>
      </c>
      <c r="T150" s="688"/>
      <c r="U150" s="689">
        <f t="shared" si="74"/>
        <v>434</v>
      </c>
      <c r="V150" s="690">
        <f t="shared" si="69"/>
        <v>45364</v>
      </c>
      <c r="W150" s="691">
        <f>VLOOKUP(V150,IPC!$B$9:$D$855,3,2)</f>
        <v>141.47999999999999</v>
      </c>
      <c r="X150" s="691">
        <f>VLOOKUP(O150,IPC!$B$9:$D$855,3,1)</f>
        <v>128.27000000000001</v>
      </c>
    </row>
    <row r="151" spans="1:24" s="410" customFormat="1" ht="27.6" outlineLevel="2" x14ac:dyDescent="0.25">
      <c r="A151" s="410" t="s">
        <v>76</v>
      </c>
      <c r="B151" s="411" t="s">
        <v>28</v>
      </c>
      <c r="C151" s="489">
        <v>6</v>
      </c>
      <c r="D151" s="557" t="s">
        <v>259</v>
      </c>
      <c r="E151" s="558">
        <v>800149923</v>
      </c>
      <c r="F151" s="457" t="s">
        <v>269</v>
      </c>
      <c r="G151" s="441" t="s">
        <v>108</v>
      </c>
      <c r="H151" s="521" t="s">
        <v>286</v>
      </c>
      <c r="I151" s="413" t="s">
        <v>248</v>
      </c>
      <c r="J151" s="413" t="s">
        <v>2403</v>
      </c>
      <c r="K151" s="521" t="s">
        <v>368</v>
      </c>
      <c r="L151" s="559">
        <v>1400118220</v>
      </c>
      <c r="M151" s="418">
        <v>6375744</v>
      </c>
      <c r="N151" s="712">
        <f t="shared" si="86"/>
        <v>6375744</v>
      </c>
      <c r="O151" s="753">
        <v>44961</v>
      </c>
      <c r="P151" s="418">
        <f t="shared" si="87"/>
        <v>6917487</v>
      </c>
      <c r="Q151" s="418">
        <f t="shared" si="88"/>
        <v>6917487</v>
      </c>
      <c r="R151" s="698">
        <f t="shared" si="89"/>
        <v>6917487</v>
      </c>
      <c r="S151" s="699">
        <f t="shared" si="90"/>
        <v>1.3073153062925131E-3</v>
      </c>
      <c r="T151" s="688"/>
      <c r="U151" s="689">
        <f t="shared" si="74"/>
        <v>403</v>
      </c>
      <c r="V151" s="690">
        <f t="shared" si="69"/>
        <v>45364</v>
      </c>
      <c r="W151" s="691">
        <f>VLOOKUP(V151,IPC!$B$9:$D$855,3,2)</f>
        <v>141.47999999999999</v>
      </c>
      <c r="X151" s="691">
        <f>VLOOKUP(O151,IPC!$B$9:$D$855,3,1)</f>
        <v>130.4</v>
      </c>
    </row>
    <row r="152" spans="1:24" s="410" customFormat="1" ht="27.6" outlineLevel="2" x14ac:dyDescent="0.25">
      <c r="A152" s="410" t="s">
        <v>76</v>
      </c>
      <c r="B152" s="411" t="s">
        <v>28</v>
      </c>
      <c r="C152" s="489">
        <v>6</v>
      </c>
      <c r="D152" s="557" t="s">
        <v>259</v>
      </c>
      <c r="E152" s="558">
        <v>800149923</v>
      </c>
      <c r="F152" s="457" t="s">
        <v>270</v>
      </c>
      <c r="G152" s="441" t="s">
        <v>108</v>
      </c>
      <c r="H152" s="521" t="s">
        <v>286</v>
      </c>
      <c r="I152" s="413" t="s">
        <v>248</v>
      </c>
      <c r="J152" s="413" t="s">
        <v>2403</v>
      </c>
      <c r="K152" s="521" t="s">
        <v>369</v>
      </c>
      <c r="L152" s="559">
        <v>1400118220</v>
      </c>
      <c r="M152" s="418">
        <v>6375744</v>
      </c>
      <c r="N152" s="712">
        <f t="shared" si="86"/>
        <v>6375744</v>
      </c>
      <c r="O152" s="753">
        <v>44989</v>
      </c>
      <c r="P152" s="418">
        <f t="shared" si="87"/>
        <v>6845566</v>
      </c>
      <c r="Q152" s="418">
        <f t="shared" si="88"/>
        <v>6845566</v>
      </c>
      <c r="R152" s="698">
        <f t="shared" si="89"/>
        <v>6845566</v>
      </c>
      <c r="S152" s="699">
        <f t="shared" si="90"/>
        <v>1.2937231702836035E-3</v>
      </c>
      <c r="T152" s="688"/>
      <c r="U152" s="689">
        <f t="shared" si="74"/>
        <v>375</v>
      </c>
      <c r="V152" s="690">
        <f t="shared" si="69"/>
        <v>45364</v>
      </c>
      <c r="W152" s="691">
        <f>VLOOKUP(V152,IPC!$B$9:$D$855,3,2)</f>
        <v>141.47999999999999</v>
      </c>
      <c r="X152" s="691">
        <f>VLOOKUP(O152,IPC!$B$9:$D$855,3,1)</f>
        <v>131.77000000000001</v>
      </c>
    </row>
    <row r="153" spans="1:24" s="410" customFormat="1" ht="27.6" outlineLevel="2" x14ac:dyDescent="0.25">
      <c r="A153" s="410" t="s">
        <v>76</v>
      </c>
      <c r="B153" s="411" t="s">
        <v>28</v>
      </c>
      <c r="C153" s="489">
        <v>6</v>
      </c>
      <c r="D153" s="557" t="s">
        <v>259</v>
      </c>
      <c r="E153" s="558">
        <v>800149923</v>
      </c>
      <c r="F153" s="457" t="s">
        <v>271</v>
      </c>
      <c r="G153" s="441" t="s">
        <v>108</v>
      </c>
      <c r="H153" s="521" t="s">
        <v>286</v>
      </c>
      <c r="I153" s="413" t="s">
        <v>248</v>
      </c>
      <c r="J153" s="413" t="s">
        <v>2403</v>
      </c>
      <c r="K153" s="521" t="s">
        <v>370</v>
      </c>
      <c r="L153" s="559">
        <v>1400118220</v>
      </c>
      <c r="M153" s="418">
        <v>6375744</v>
      </c>
      <c r="N153" s="712">
        <f t="shared" si="86"/>
        <v>6375744</v>
      </c>
      <c r="O153" s="753">
        <v>45020</v>
      </c>
      <c r="P153" s="418">
        <f t="shared" si="87"/>
        <v>6792472</v>
      </c>
      <c r="Q153" s="418">
        <f t="shared" si="88"/>
        <v>6792472</v>
      </c>
      <c r="R153" s="698">
        <f t="shared" si="89"/>
        <v>6792472</v>
      </c>
      <c r="S153" s="699">
        <f t="shared" si="90"/>
        <v>1.2836890930425051E-3</v>
      </c>
      <c r="T153" s="688"/>
      <c r="U153" s="689">
        <f t="shared" si="74"/>
        <v>344</v>
      </c>
      <c r="V153" s="690">
        <f t="shared" si="69"/>
        <v>45364</v>
      </c>
      <c r="W153" s="691">
        <f>VLOOKUP(V153,IPC!$B$9:$D$855,3,2)</f>
        <v>141.47999999999999</v>
      </c>
      <c r="X153" s="691">
        <f>VLOOKUP(O153,IPC!$B$9:$D$855,3,1)</f>
        <v>132.80000000000001</v>
      </c>
    </row>
    <row r="154" spans="1:24" s="410" customFormat="1" ht="27.6" outlineLevel="2" x14ac:dyDescent="0.25">
      <c r="A154" s="410" t="s">
        <v>76</v>
      </c>
      <c r="B154" s="411" t="s">
        <v>28</v>
      </c>
      <c r="C154" s="489">
        <v>6</v>
      </c>
      <c r="D154" s="557" t="s">
        <v>259</v>
      </c>
      <c r="E154" s="558">
        <v>800149923</v>
      </c>
      <c r="F154" s="457" t="s">
        <v>272</v>
      </c>
      <c r="G154" s="441" t="s">
        <v>108</v>
      </c>
      <c r="H154" s="521" t="s">
        <v>286</v>
      </c>
      <c r="I154" s="413" t="s">
        <v>248</v>
      </c>
      <c r="J154" s="413" t="s">
        <v>2403</v>
      </c>
      <c r="K154" s="521" t="s">
        <v>371</v>
      </c>
      <c r="L154" s="559">
        <v>1400118220</v>
      </c>
      <c r="M154" s="418">
        <v>6375744</v>
      </c>
      <c r="N154" s="712">
        <f t="shared" si="86"/>
        <v>6375744</v>
      </c>
      <c r="O154" s="753">
        <v>45050</v>
      </c>
      <c r="P154" s="418">
        <f t="shared" si="87"/>
        <v>6762935</v>
      </c>
      <c r="Q154" s="418">
        <f t="shared" si="88"/>
        <v>6762935</v>
      </c>
      <c r="R154" s="698">
        <f t="shared" si="89"/>
        <v>6762935</v>
      </c>
      <c r="S154" s="699">
        <f t="shared" si="90"/>
        <v>1.2781069832095611E-3</v>
      </c>
      <c r="T154" s="688"/>
      <c r="U154" s="689">
        <f t="shared" si="74"/>
        <v>314</v>
      </c>
      <c r="V154" s="690">
        <f t="shared" si="69"/>
        <v>45364</v>
      </c>
      <c r="W154" s="691">
        <f>VLOOKUP(V154,IPC!$B$9:$D$855,3,2)</f>
        <v>141.47999999999999</v>
      </c>
      <c r="X154" s="691">
        <f>VLOOKUP(O154,IPC!$B$9:$D$855,3,1)</f>
        <v>133.38</v>
      </c>
    </row>
    <row r="155" spans="1:24" s="410" customFormat="1" ht="27.6" outlineLevel="2" x14ac:dyDescent="0.25">
      <c r="A155" s="410" t="s">
        <v>76</v>
      </c>
      <c r="B155" s="411" t="s">
        <v>28</v>
      </c>
      <c r="C155" s="489">
        <v>6</v>
      </c>
      <c r="D155" s="557" t="s">
        <v>259</v>
      </c>
      <c r="E155" s="558">
        <v>800149923</v>
      </c>
      <c r="F155" s="457" t="s">
        <v>273</v>
      </c>
      <c r="G155" s="441" t="s">
        <v>108</v>
      </c>
      <c r="H155" s="521" t="s">
        <v>286</v>
      </c>
      <c r="I155" s="413" t="s">
        <v>248</v>
      </c>
      <c r="J155" s="413" t="s">
        <v>2403</v>
      </c>
      <c r="K155" s="521" t="s">
        <v>372</v>
      </c>
      <c r="L155" s="559">
        <v>1400118220</v>
      </c>
      <c r="M155" s="418">
        <v>6375744</v>
      </c>
      <c r="N155" s="712">
        <f t="shared" si="86"/>
        <v>6375744</v>
      </c>
      <c r="O155" s="753">
        <v>45081</v>
      </c>
      <c r="P155" s="418">
        <f t="shared" si="87"/>
        <v>6742714</v>
      </c>
      <c r="Q155" s="418">
        <f t="shared" si="88"/>
        <v>6742714</v>
      </c>
      <c r="R155" s="698">
        <f t="shared" si="89"/>
        <v>6742714</v>
      </c>
      <c r="S155" s="699">
        <f t="shared" si="90"/>
        <v>1.2742854765253359E-3</v>
      </c>
      <c r="T155" s="688"/>
      <c r="U155" s="689">
        <f t="shared" si="74"/>
        <v>283</v>
      </c>
      <c r="V155" s="690">
        <f t="shared" si="69"/>
        <v>45364</v>
      </c>
      <c r="W155" s="691">
        <f>VLOOKUP(V155,IPC!$B$9:$D$855,3,2)</f>
        <v>141.47999999999999</v>
      </c>
      <c r="X155" s="691">
        <f>VLOOKUP(O155,IPC!$B$9:$D$855,3,1)</f>
        <v>133.78</v>
      </c>
    </row>
    <row r="156" spans="1:24" s="410" customFormat="1" ht="27.6" outlineLevel="2" x14ac:dyDescent="0.25">
      <c r="A156" s="410" t="s">
        <v>76</v>
      </c>
      <c r="B156" s="411" t="s">
        <v>28</v>
      </c>
      <c r="C156" s="489">
        <v>6</v>
      </c>
      <c r="D156" s="557" t="s">
        <v>259</v>
      </c>
      <c r="E156" s="558">
        <v>800149923</v>
      </c>
      <c r="F156" s="457" t="s">
        <v>274</v>
      </c>
      <c r="G156" s="441" t="s">
        <v>108</v>
      </c>
      <c r="H156" s="521" t="s">
        <v>286</v>
      </c>
      <c r="I156" s="413" t="s">
        <v>248</v>
      </c>
      <c r="J156" s="413" t="s">
        <v>2403</v>
      </c>
      <c r="K156" s="521" t="s">
        <v>373</v>
      </c>
      <c r="L156" s="559">
        <v>1400118220</v>
      </c>
      <c r="M156" s="418">
        <v>6375744</v>
      </c>
      <c r="N156" s="712">
        <f t="shared" si="86"/>
        <v>6375744</v>
      </c>
      <c r="O156" s="753">
        <v>45111</v>
      </c>
      <c r="P156" s="418">
        <f t="shared" si="87"/>
        <v>6709113</v>
      </c>
      <c r="Q156" s="418">
        <f t="shared" si="88"/>
        <v>6709113</v>
      </c>
      <c r="R156" s="698">
        <f t="shared" si="89"/>
        <v>6709113</v>
      </c>
      <c r="S156" s="699">
        <f t="shared" si="90"/>
        <v>1.2679353234124012E-3</v>
      </c>
      <c r="T156" s="688"/>
      <c r="U156" s="689">
        <f t="shared" si="74"/>
        <v>253</v>
      </c>
      <c r="V156" s="690">
        <f t="shared" si="69"/>
        <v>45364</v>
      </c>
      <c r="W156" s="691">
        <f>VLOOKUP(V156,IPC!$B$9:$D$855,3,2)</f>
        <v>141.47999999999999</v>
      </c>
      <c r="X156" s="691">
        <f>VLOOKUP(O156,IPC!$B$9:$D$855,3,1)</f>
        <v>134.44999999999999</v>
      </c>
    </row>
    <row r="157" spans="1:24" s="410" customFormat="1" ht="27.6" outlineLevel="2" x14ac:dyDescent="0.25">
      <c r="A157" s="410" t="s">
        <v>76</v>
      </c>
      <c r="B157" s="411" t="s">
        <v>28</v>
      </c>
      <c r="C157" s="489">
        <v>6</v>
      </c>
      <c r="D157" s="557" t="s">
        <v>259</v>
      </c>
      <c r="E157" s="558">
        <v>800149923</v>
      </c>
      <c r="F157" s="457" t="s">
        <v>275</v>
      </c>
      <c r="G157" s="441" t="s">
        <v>108</v>
      </c>
      <c r="H157" s="521" t="s">
        <v>286</v>
      </c>
      <c r="I157" s="413" t="s">
        <v>248</v>
      </c>
      <c r="J157" s="413" t="s">
        <v>2403</v>
      </c>
      <c r="K157" s="521" t="s">
        <v>374</v>
      </c>
      <c r="L157" s="559">
        <v>1400118220</v>
      </c>
      <c r="M157" s="418">
        <v>6375744</v>
      </c>
      <c r="N157" s="712">
        <f t="shared" si="86"/>
        <v>6375744</v>
      </c>
      <c r="O157" s="753">
        <v>45142</v>
      </c>
      <c r="P157" s="418">
        <f t="shared" si="87"/>
        <v>6662532</v>
      </c>
      <c r="Q157" s="418">
        <f t="shared" si="88"/>
        <v>6662532</v>
      </c>
      <c r="R157" s="698">
        <f t="shared" si="89"/>
        <v>6662532</v>
      </c>
      <c r="S157" s="699">
        <f t="shared" si="90"/>
        <v>1.2591321186817799E-3</v>
      </c>
      <c r="T157" s="688"/>
      <c r="U157" s="689">
        <f t="shared" si="74"/>
        <v>222</v>
      </c>
      <c r="V157" s="690">
        <f t="shared" si="69"/>
        <v>45364</v>
      </c>
      <c r="W157" s="691">
        <f>VLOOKUP(V157,IPC!$B$9:$D$855,3,2)</f>
        <v>141.47999999999999</v>
      </c>
      <c r="X157" s="691">
        <f>VLOOKUP(O157,IPC!$B$9:$D$855,3,1)</f>
        <v>135.38999999999999</v>
      </c>
    </row>
    <row r="158" spans="1:24" s="410" customFormat="1" ht="27.6" outlineLevel="2" x14ac:dyDescent="0.25">
      <c r="A158" s="410" t="s">
        <v>76</v>
      </c>
      <c r="B158" s="411" t="s">
        <v>28</v>
      </c>
      <c r="C158" s="489">
        <v>6</v>
      </c>
      <c r="D158" s="557" t="s">
        <v>259</v>
      </c>
      <c r="E158" s="558">
        <v>800149923</v>
      </c>
      <c r="F158" s="457" t="s">
        <v>276</v>
      </c>
      <c r="G158" s="441" t="s">
        <v>108</v>
      </c>
      <c r="H158" s="521" t="s">
        <v>286</v>
      </c>
      <c r="I158" s="413" t="s">
        <v>248</v>
      </c>
      <c r="J158" s="413" t="s">
        <v>2403</v>
      </c>
      <c r="K158" s="521" t="s">
        <v>375</v>
      </c>
      <c r="L158" s="559">
        <v>1400118220</v>
      </c>
      <c r="M158" s="418">
        <v>6375744</v>
      </c>
      <c r="N158" s="712">
        <f t="shared" si="86"/>
        <v>6375744</v>
      </c>
      <c r="O158" s="753">
        <v>45173</v>
      </c>
      <c r="P158" s="418">
        <f t="shared" si="87"/>
        <v>6627289</v>
      </c>
      <c r="Q158" s="418">
        <f t="shared" si="88"/>
        <v>6627289</v>
      </c>
      <c r="R158" s="698">
        <f t="shared" si="89"/>
        <v>6627289</v>
      </c>
      <c r="S158" s="699">
        <f t="shared" si="90"/>
        <v>1.2524716488695972E-3</v>
      </c>
      <c r="T158" s="688"/>
      <c r="U158" s="689">
        <f t="shared" si="74"/>
        <v>191</v>
      </c>
      <c r="V158" s="690">
        <f t="shared" si="69"/>
        <v>45364</v>
      </c>
      <c r="W158" s="691">
        <f>VLOOKUP(V158,IPC!$B$9:$D$855,3,2)</f>
        <v>141.47999999999999</v>
      </c>
      <c r="X158" s="691">
        <f>VLOOKUP(O158,IPC!$B$9:$D$855,3,1)</f>
        <v>136.11000000000001</v>
      </c>
    </row>
    <row r="159" spans="1:24" s="410" customFormat="1" ht="27.6" outlineLevel="2" x14ac:dyDescent="0.25">
      <c r="A159" s="410" t="s">
        <v>76</v>
      </c>
      <c r="B159" s="411" t="s">
        <v>28</v>
      </c>
      <c r="C159" s="489">
        <v>6</v>
      </c>
      <c r="D159" s="557" t="s">
        <v>259</v>
      </c>
      <c r="E159" s="558">
        <v>800149923</v>
      </c>
      <c r="F159" s="457" t="s">
        <v>277</v>
      </c>
      <c r="G159" s="441" t="s">
        <v>108</v>
      </c>
      <c r="H159" s="521" t="s">
        <v>286</v>
      </c>
      <c r="I159" s="413" t="s">
        <v>248</v>
      </c>
      <c r="J159" s="413" t="s">
        <v>2403</v>
      </c>
      <c r="K159" s="521" t="s">
        <v>376</v>
      </c>
      <c r="L159" s="559">
        <v>1400118220</v>
      </c>
      <c r="M159" s="418">
        <v>6375744</v>
      </c>
      <c r="N159" s="712">
        <f t="shared" si="86"/>
        <v>6375744</v>
      </c>
      <c r="O159" s="753">
        <v>45203</v>
      </c>
      <c r="P159" s="418">
        <f t="shared" si="87"/>
        <v>6610775</v>
      </c>
      <c r="Q159" s="418">
        <f t="shared" si="88"/>
        <v>6610775</v>
      </c>
      <c r="R159" s="698">
        <f t="shared" si="89"/>
        <v>6610775</v>
      </c>
      <c r="S159" s="699">
        <f t="shared" si="90"/>
        <v>1.2493507170965249E-3</v>
      </c>
      <c r="T159" s="688"/>
      <c r="U159" s="689">
        <f t="shared" si="74"/>
        <v>161</v>
      </c>
      <c r="V159" s="690">
        <f t="shared" si="69"/>
        <v>45364</v>
      </c>
      <c r="W159" s="691">
        <f>VLOOKUP(V159,IPC!$B$9:$D$855,3,2)</f>
        <v>141.47999999999999</v>
      </c>
      <c r="X159" s="691">
        <f>VLOOKUP(O159,IPC!$B$9:$D$855,3,1)</f>
        <v>136.44999999999999</v>
      </c>
    </row>
    <row r="160" spans="1:24" s="410" customFormat="1" ht="27.6" outlineLevel="2" x14ac:dyDescent="0.25">
      <c r="A160" s="410" t="s">
        <v>76</v>
      </c>
      <c r="B160" s="411" t="s">
        <v>28</v>
      </c>
      <c r="C160" s="489">
        <v>6</v>
      </c>
      <c r="D160" s="557" t="s">
        <v>259</v>
      </c>
      <c r="E160" s="558">
        <v>800149923</v>
      </c>
      <c r="F160" s="457" t="s">
        <v>278</v>
      </c>
      <c r="G160" s="441" t="s">
        <v>108</v>
      </c>
      <c r="H160" s="521" t="s">
        <v>286</v>
      </c>
      <c r="I160" s="413" t="s">
        <v>248</v>
      </c>
      <c r="J160" s="413" t="s">
        <v>2403</v>
      </c>
      <c r="K160" s="521" t="s">
        <v>1690</v>
      </c>
      <c r="L160" s="559">
        <v>1400118220</v>
      </c>
      <c r="M160" s="418">
        <v>6375744</v>
      </c>
      <c r="N160" s="712">
        <f t="shared" si="86"/>
        <v>6375744</v>
      </c>
      <c r="O160" s="753">
        <v>45234</v>
      </c>
      <c r="P160" s="418">
        <f t="shared" si="87"/>
        <v>6579913</v>
      </c>
      <c r="Q160" s="418">
        <f t="shared" si="88"/>
        <v>6579913</v>
      </c>
      <c r="R160" s="698">
        <f t="shared" si="89"/>
        <v>6579913</v>
      </c>
      <c r="S160" s="699">
        <f t="shared" si="90"/>
        <v>1.2435181994520682E-3</v>
      </c>
      <c r="T160" s="688"/>
      <c r="U160" s="689">
        <f t="shared" si="74"/>
        <v>130</v>
      </c>
      <c r="V160" s="690">
        <f t="shared" si="69"/>
        <v>45364</v>
      </c>
      <c r="W160" s="691">
        <f>VLOOKUP(V160,IPC!$B$9:$D$855,3,2)</f>
        <v>141.47999999999999</v>
      </c>
      <c r="X160" s="691">
        <f>VLOOKUP(O160,IPC!$B$9:$D$855,3,1)</f>
        <v>137.09</v>
      </c>
    </row>
    <row r="161" spans="1:24" s="410" customFormat="1" ht="27.6" outlineLevel="2" x14ac:dyDescent="0.25">
      <c r="A161" s="410" t="s">
        <v>76</v>
      </c>
      <c r="B161" s="411" t="s">
        <v>28</v>
      </c>
      <c r="C161" s="489">
        <v>6</v>
      </c>
      <c r="D161" s="557" t="s">
        <v>259</v>
      </c>
      <c r="E161" s="558">
        <v>800149923</v>
      </c>
      <c r="F161" s="457" t="s">
        <v>1842</v>
      </c>
      <c r="G161" s="441" t="s">
        <v>108</v>
      </c>
      <c r="H161" s="521" t="s">
        <v>286</v>
      </c>
      <c r="I161" s="413" t="s">
        <v>248</v>
      </c>
      <c r="J161" s="413" t="s">
        <v>2403</v>
      </c>
      <c r="K161" s="521" t="s">
        <v>1858</v>
      </c>
      <c r="L161" s="559">
        <v>1400118220</v>
      </c>
      <c r="M161" s="418">
        <v>6375744</v>
      </c>
      <c r="N161" s="712">
        <f t="shared" si="86"/>
        <v>6375744</v>
      </c>
      <c r="O161" s="753">
        <v>45264</v>
      </c>
      <c r="P161" s="418">
        <f t="shared" si="87"/>
        <v>6549813</v>
      </c>
      <c r="Q161" s="418">
        <f t="shared" si="88"/>
        <v>6549813</v>
      </c>
      <c r="R161" s="698">
        <f t="shared" si="89"/>
        <v>6549813</v>
      </c>
      <c r="S161" s="699">
        <f t="shared" si="90"/>
        <v>1.2378296899226097E-3</v>
      </c>
      <c r="T161" s="688"/>
      <c r="U161" s="689">
        <f t="shared" si="74"/>
        <v>100</v>
      </c>
      <c r="V161" s="690">
        <f t="shared" si="69"/>
        <v>45364</v>
      </c>
      <c r="W161" s="691">
        <f>VLOOKUP(V161,IPC!$B$9:$D$855,3,2)</f>
        <v>141.47999999999999</v>
      </c>
      <c r="X161" s="691">
        <f>VLOOKUP(O161,IPC!$B$9:$D$855,3,1)</f>
        <v>137.72</v>
      </c>
    </row>
    <row r="162" spans="1:24" s="410" customFormat="1" ht="27.6" outlineLevel="2" x14ac:dyDescent="0.25">
      <c r="A162" s="410" t="s">
        <v>76</v>
      </c>
      <c r="B162" s="411" t="s">
        <v>28</v>
      </c>
      <c r="C162" s="489">
        <v>6</v>
      </c>
      <c r="D162" s="557" t="s">
        <v>259</v>
      </c>
      <c r="E162" s="558">
        <v>800149923</v>
      </c>
      <c r="F162" s="457" t="s">
        <v>2419</v>
      </c>
      <c r="G162" s="441" t="s">
        <v>108</v>
      </c>
      <c r="H162" s="521" t="s">
        <v>286</v>
      </c>
      <c r="I162" s="413" t="s">
        <v>248</v>
      </c>
      <c r="J162" s="413" t="s">
        <v>2403</v>
      </c>
      <c r="K162" s="521" t="s">
        <v>2425</v>
      </c>
      <c r="L162" s="559">
        <v>1400118220</v>
      </c>
      <c r="M162" s="418">
        <v>6375744</v>
      </c>
      <c r="N162" s="712">
        <f t="shared" si="86"/>
        <v>6375744</v>
      </c>
      <c r="O162" s="753">
        <v>45295</v>
      </c>
      <c r="P162" s="418">
        <f t="shared" si="87"/>
        <v>6490432</v>
      </c>
      <c r="Q162" s="418">
        <f t="shared" si="88"/>
        <v>6490432</v>
      </c>
      <c r="R162" s="698">
        <f t="shared" si="89"/>
        <v>6490432</v>
      </c>
      <c r="S162" s="699">
        <f t="shared" si="90"/>
        <v>1.2266074512392619E-3</v>
      </c>
      <c r="T162" s="688"/>
      <c r="U162" s="689">
        <f t="shared" si="74"/>
        <v>69</v>
      </c>
      <c r="V162" s="690">
        <f t="shared" si="69"/>
        <v>45364</v>
      </c>
      <c r="W162" s="691">
        <f>VLOOKUP(V162,IPC!$B$9:$D$855,3,2)</f>
        <v>141.47999999999999</v>
      </c>
      <c r="X162" s="691">
        <f>VLOOKUP(O162,IPC!$B$9:$D$855,3,1)</f>
        <v>138.97999999999999</v>
      </c>
    </row>
    <row r="163" spans="1:24" s="410" customFormat="1" ht="27.6" outlineLevel="2" x14ac:dyDescent="0.25">
      <c r="A163" s="410" t="s">
        <v>76</v>
      </c>
      <c r="B163" s="411" t="s">
        <v>28</v>
      </c>
      <c r="C163" s="489">
        <v>6</v>
      </c>
      <c r="D163" s="557" t="s">
        <v>259</v>
      </c>
      <c r="E163" s="558">
        <v>800149923</v>
      </c>
      <c r="F163" s="457" t="s">
        <v>2420</v>
      </c>
      <c r="G163" s="441" t="s">
        <v>108</v>
      </c>
      <c r="H163" s="521" t="s">
        <v>286</v>
      </c>
      <c r="I163" s="413" t="s">
        <v>248</v>
      </c>
      <c r="J163" s="413" t="s">
        <v>2403</v>
      </c>
      <c r="K163" s="521" t="s">
        <v>2426</v>
      </c>
      <c r="L163" s="559">
        <v>1400118220</v>
      </c>
      <c r="M163" s="418">
        <v>6375744</v>
      </c>
      <c r="N163" s="712">
        <f t="shared" si="86"/>
        <v>6375744</v>
      </c>
      <c r="O163" s="753">
        <v>45326</v>
      </c>
      <c r="P163" s="418">
        <f t="shared" si="87"/>
        <v>6420672</v>
      </c>
      <c r="Q163" s="418">
        <f t="shared" si="88"/>
        <v>6420672</v>
      </c>
      <c r="R163" s="698">
        <f t="shared" si="89"/>
        <v>6420672</v>
      </c>
      <c r="S163" s="699">
        <f t="shared" si="90"/>
        <v>1.2134237161969025E-3</v>
      </c>
      <c r="T163" s="688"/>
      <c r="U163" s="689">
        <f t="shared" si="74"/>
        <v>38</v>
      </c>
      <c r="V163" s="690">
        <f t="shared" si="69"/>
        <v>45364</v>
      </c>
      <c r="W163" s="691">
        <f>VLOOKUP(V163,IPC!$B$9:$D$855,3,2)</f>
        <v>141.47999999999999</v>
      </c>
      <c r="X163" s="691">
        <f>VLOOKUP(O163,IPC!$B$9:$D$855,3,1)</f>
        <v>140.49</v>
      </c>
    </row>
    <row r="164" spans="1:24" s="410" customFormat="1" ht="27.6" outlineLevel="2" x14ac:dyDescent="0.25">
      <c r="A164" s="410" t="s">
        <v>76</v>
      </c>
      <c r="B164" s="411" t="s">
        <v>28</v>
      </c>
      <c r="C164" s="489">
        <v>6</v>
      </c>
      <c r="D164" s="557" t="s">
        <v>259</v>
      </c>
      <c r="E164" s="558">
        <v>800149923</v>
      </c>
      <c r="F164" s="457" t="s">
        <v>2421</v>
      </c>
      <c r="G164" s="441" t="s">
        <v>108</v>
      </c>
      <c r="H164" s="521" t="s">
        <v>286</v>
      </c>
      <c r="I164" s="413" t="s">
        <v>248</v>
      </c>
      <c r="J164" s="413" t="s">
        <v>2403</v>
      </c>
      <c r="K164" s="521" t="s">
        <v>2427</v>
      </c>
      <c r="L164" s="559">
        <v>1400118220</v>
      </c>
      <c r="M164" s="418">
        <v>6375744</v>
      </c>
      <c r="N164" s="712">
        <f>IF(U164&gt;1,M164,0)</f>
        <v>6375744</v>
      </c>
      <c r="O164" s="753">
        <v>45355</v>
      </c>
      <c r="P164" s="418">
        <f>IFERROR(ROUND((N164*(W164/X164)),0),0)</f>
        <v>6375744</v>
      </c>
      <c r="Q164" s="418">
        <f>+P164-N164+M164</f>
        <v>6375744</v>
      </c>
      <c r="R164" s="698">
        <f>+Q164</f>
        <v>6375744</v>
      </c>
      <c r="S164" s="699">
        <f t="shared" si="90"/>
        <v>1.2049329070228326E-3</v>
      </c>
      <c r="T164" s="688"/>
      <c r="U164" s="689">
        <f>+$U$7-O164</f>
        <v>9</v>
      </c>
      <c r="V164" s="690">
        <f t="shared" si="69"/>
        <v>45364</v>
      </c>
      <c r="W164" s="691">
        <f>VLOOKUP(V164,IPC!$B$9:$D$855,3,2)</f>
        <v>141.47999999999999</v>
      </c>
      <c r="X164" s="691">
        <f>VLOOKUP(O164,IPC!$B$9:$D$855,3,1)</f>
        <v>141.47999999999999</v>
      </c>
    </row>
    <row r="165" spans="1:24" s="410" customFormat="1" ht="27.6" outlineLevel="2" x14ac:dyDescent="0.25">
      <c r="A165" s="410" t="s">
        <v>76</v>
      </c>
      <c r="B165" s="411" t="s">
        <v>28</v>
      </c>
      <c r="C165" s="489">
        <v>6</v>
      </c>
      <c r="D165" s="557" t="s">
        <v>259</v>
      </c>
      <c r="E165" s="558">
        <v>800149923</v>
      </c>
      <c r="F165" s="457" t="s">
        <v>278</v>
      </c>
      <c r="G165" s="441" t="s">
        <v>108</v>
      </c>
      <c r="H165" s="521" t="s">
        <v>286</v>
      </c>
      <c r="I165" s="413" t="s">
        <v>248</v>
      </c>
      <c r="J165" s="413" t="s">
        <v>2403</v>
      </c>
      <c r="K165" s="521" t="s">
        <v>377</v>
      </c>
      <c r="L165" s="559">
        <v>1400118220</v>
      </c>
      <c r="M165" s="418">
        <v>210399532</v>
      </c>
      <c r="N165" s="712">
        <f>IF(U165&gt;1,M165,0)</f>
        <v>0</v>
      </c>
      <c r="O165" s="753">
        <v>45995</v>
      </c>
      <c r="P165" s="418">
        <f>IFERROR(ROUND((N165*(W165/X165)),0),0)</f>
        <v>0</v>
      </c>
      <c r="Q165" s="418">
        <f>+P165-N165+M165</f>
        <v>210399532</v>
      </c>
      <c r="R165" s="698">
        <f>+Q165</f>
        <v>210399532</v>
      </c>
      <c r="S165" s="699">
        <f t="shared" si="90"/>
        <v>3.976278215201292E-2</v>
      </c>
      <c r="T165" s="688"/>
      <c r="U165" s="689">
        <f>+$U$7-O165</f>
        <v>-631</v>
      </c>
      <c r="V165" s="690">
        <f t="shared" si="69"/>
        <v>45364</v>
      </c>
      <c r="W165" s="691">
        <f>VLOOKUP(V165,IPC!$B$9:$D$855,3,2)</f>
        <v>141.47999999999999</v>
      </c>
      <c r="X165" s="691">
        <f>VLOOKUP(O165,IPC!$B$9:$D$855,3,1)</f>
        <v>141.47999999999999</v>
      </c>
    </row>
    <row r="166" spans="1:24" s="410" customFormat="1" outlineLevel="1" x14ac:dyDescent="0.25">
      <c r="B166" s="411"/>
      <c r="C166" s="754"/>
      <c r="D166" s="560" t="s">
        <v>2253</v>
      </c>
      <c r="E166" s="561"/>
      <c r="F166" s="461"/>
      <c r="G166" s="450"/>
      <c r="H166" s="536"/>
      <c r="I166" s="420"/>
      <c r="J166" s="420"/>
      <c r="K166" s="536"/>
      <c r="L166" s="562"/>
      <c r="M166" s="425">
        <f>SUBTOTAL(9,M150:M165)</f>
        <v>306035692</v>
      </c>
      <c r="N166" s="425">
        <f>SUBTOTAL(9,N150:N165)</f>
        <v>95636160</v>
      </c>
      <c r="O166" s="755"/>
      <c r="P166" s="425">
        <f>SUBTOTAL(9,P150:P165)</f>
        <v>100119813</v>
      </c>
      <c r="Q166" s="425">
        <f>SUBTOTAL(9,Q150:Q165)</f>
        <v>310519345</v>
      </c>
      <c r="R166" s="460">
        <f>SUBTOTAL(9,R150:R165)</f>
        <v>310519345</v>
      </c>
      <c r="S166" s="706">
        <f>SUBTOTAL(9,S150:S165)</f>
        <v>5.8684128010421346E-2</v>
      </c>
      <c r="T166" s="688"/>
      <c r="U166" s="689"/>
      <c r="V166" s="690"/>
      <c r="W166" s="691"/>
      <c r="X166" s="691"/>
    </row>
    <row r="167" spans="1:24" s="410" customFormat="1" ht="27.6" outlineLevel="2" x14ac:dyDescent="0.25">
      <c r="A167" s="410" t="s">
        <v>76</v>
      </c>
      <c r="B167" s="411" t="s">
        <v>28</v>
      </c>
      <c r="C167" s="489">
        <v>7</v>
      </c>
      <c r="D167" s="557" t="s">
        <v>260</v>
      </c>
      <c r="E167" s="558">
        <v>860034313</v>
      </c>
      <c r="F167" s="457" t="s">
        <v>279</v>
      </c>
      <c r="G167" s="441" t="s">
        <v>239</v>
      </c>
      <c r="H167" s="521" t="s">
        <v>287</v>
      </c>
      <c r="I167" s="413" t="s">
        <v>248</v>
      </c>
      <c r="J167" s="413" t="s">
        <v>2403</v>
      </c>
      <c r="K167" s="521" t="s">
        <v>378</v>
      </c>
      <c r="L167" s="559">
        <v>7102027900264560</v>
      </c>
      <c r="M167" s="418">
        <v>1884000</v>
      </c>
      <c r="N167" s="712">
        <f>IF(U167&gt;1,M167,0)</f>
        <v>1884000</v>
      </c>
      <c r="O167" s="753">
        <v>45083</v>
      </c>
      <c r="P167" s="418">
        <f>IFERROR(ROUND((N167*(W167/X167)),0),0)</f>
        <v>1992438</v>
      </c>
      <c r="Q167" s="418">
        <f>+P167-N167+M167</f>
        <v>1992438</v>
      </c>
      <c r="R167" s="698">
        <f>+Q167</f>
        <v>1992438</v>
      </c>
      <c r="S167" s="699">
        <f t="shared" ref="S167:S198" si="91">+R167/$R$967</f>
        <v>3.7654493521113117E-4</v>
      </c>
      <c r="T167" s="688"/>
      <c r="U167" s="689">
        <f>+$U$7-O167</f>
        <v>281</v>
      </c>
      <c r="V167" s="690">
        <f t="shared" si="69"/>
        <v>45364</v>
      </c>
      <c r="W167" s="691">
        <f>VLOOKUP(V167,IPC!$B$9:$D$855,3,2)</f>
        <v>141.47999999999999</v>
      </c>
      <c r="X167" s="691">
        <f>VLOOKUP(O167,IPC!$B$9:$D$855,3,1)</f>
        <v>133.78</v>
      </c>
    </row>
    <row r="168" spans="1:24" s="410" customFormat="1" ht="27.6" outlineLevel="2" x14ac:dyDescent="0.25">
      <c r="A168" s="410" t="s">
        <v>76</v>
      </c>
      <c r="B168" s="728" t="s">
        <v>28</v>
      </c>
      <c r="C168" s="489">
        <v>7</v>
      </c>
      <c r="D168" s="750" t="s">
        <v>260</v>
      </c>
      <c r="E168" s="558">
        <v>860034313</v>
      </c>
      <c r="F168" s="440" t="s">
        <v>279</v>
      </c>
      <c r="G168" s="441" t="s">
        <v>239</v>
      </c>
      <c r="H168" s="525" t="s">
        <v>287</v>
      </c>
      <c r="I168" s="413" t="s">
        <v>248</v>
      </c>
      <c r="J168" s="413" t="s">
        <v>2403</v>
      </c>
      <c r="K168" s="525" t="s">
        <v>379</v>
      </c>
      <c r="L168" s="751">
        <v>7102027900264560</v>
      </c>
      <c r="M168" s="445">
        <v>1884000</v>
      </c>
      <c r="N168" s="732">
        <f t="shared" ref="N168:N187" si="92">IF(U168&gt;1,M168,0)</f>
        <v>1884000</v>
      </c>
      <c r="O168" s="752">
        <v>45113</v>
      </c>
      <c r="P168" s="445">
        <f t="shared" ref="P168:P187" si="93">IFERROR(ROUND((N168*(W168/X168)),0),0)</f>
        <v>1982509</v>
      </c>
      <c r="Q168" s="445">
        <f t="shared" ref="Q168:Q187" si="94">+P168-N168+M168</f>
        <v>1982509</v>
      </c>
      <c r="R168" s="710">
        <f t="shared" ref="R168:R187" si="95">+Q168</f>
        <v>1982509</v>
      </c>
      <c r="S168" s="699">
        <f t="shared" si="91"/>
        <v>3.7466848301452013E-4</v>
      </c>
      <c r="T168" s="688"/>
      <c r="U168" s="689">
        <f t="shared" ref="U168:U188" si="96">+$U$7-O168</f>
        <v>251</v>
      </c>
      <c r="V168" s="690">
        <f t="shared" si="69"/>
        <v>45364</v>
      </c>
      <c r="W168" s="691">
        <f>VLOOKUP(V168,IPC!$B$9:$D$855,3,2)</f>
        <v>141.47999999999999</v>
      </c>
      <c r="X168" s="691">
        <f>VLOOKUP(O168,IPC!$B$9:$D$855,3,1)</f>
        <v>134.44999999999999</v>
      </c>
    </row>
    <row r="169" spans="1:24" s="410" customFormat="1" ht="27.6" outlineLevel="2" x14ac:dyDescent="0.25">
      <c r="A169" s="410" t="s">
        <v>76</v>
      </c>
      <c r="B169" s="411" t="s">
        <v>28</v>
      </c>
      <c r="C169" s="489">
        <v>7</v>
      </c>
      <c r="D169" s="557" t="s">
        <v>260</v>
      </c>
      <c r="E169" s="558">
        <v>860034313</v>
      </c>
      <c r="F169" s="457" t="s">
        <v>279</v>
      </c>
      <c r="G169" s="441" t="s">
        <v>239</v>
      </c>
      <c r="H169" s="521" t="s">
        <v>287</v>
      </c>
      <c r="I169" s="413" t="s">
        <v>248</v>
      </c>
      <c r="J169" s="413" t="s">
        <v>2403</v>
      </c>
      <c r="K169" s="521" t="s">
        <v>380</v>
      </c>
      <c r="L169" s="559">
        <v>7102027900264560</v>
      </c>
      <c r="M169" s="418">
        <v>1884000</v>
      </c>
      <c r="N169" s="712">
        <f t="shared" si="92"/>
        <v>1884000</v>
      </c>
      <c r="O169" s="753">
        <v>45144</v>
      </c>
      <c r="P169" s="418">
        <f t="shared" si="93"/>
        <v>1968745</v>
      </c>
      <c r="Q169" s="418">
        <f t="shared" si="94"/>
        <v>1968745</v>
      </c>
      <c r="R169" s="698">
        <f t="shared" si="95"/>
        <v>1968745</v>
      </c>
      <c r="S169" s="699">
        <f t="shared" si="91"/>
        <v>3.7206726556722892E-4</v>
      </c>
      <c r="T169" s="688"/>
      <c r="U169" s="689">
        <f t="shared" si="96"/>
        <v>220</v>
      </c>
      <c r="V169" s="690">
        <f t="shared" si="69"/>
        <v>45364</v>
      </c>
      <c r="W169" s="691">
        <f>VLOOKUP(V169,IPC!$B$9:$D$855,3,2)</f>
        <v>141.47999999999999</v>
      </c>
      <c r="X169" s="691">
        <f>VLOOKUP(O169,IPC!$B$9:$D$855,3,1)</f>
        <v>135.38999999999999</v>
      </c>
    </row>
    <row r="170" spans="1:24" s="410" customFormat="1" ht="27.6" outlineLevel="2" x14ac:dyDescent="0.25">
      <c r="A170" s="410" t="s">
        <v>76</v>
      </c>
      <c r="B170" s="411" t="s">
        <v>28</v>
      </c>
      <c r="C170" s="489">
        <v>7</v>
      </c>
      <c r="D170" s="557" t="s">
        <v>260</v>
      </c>
      <c r="E170" s="558">
        <v>860034313</v>
      </c>
      <c r="F170" s="457" t="s">
        <v>279</v>
      </c>
      <c r="G170" s="441" t="s">
        <v>239</v>
      </c>
      <c r="H170" s="521" t="s">
        <v>287</v>
      </c>
      <c r="I170" s="413" t="s">
        <v>248</v>
      </c>
      <c r="J170" s="413" t="s">
        <v>2403</v>
      </c>
      <c r="K170" s="521" t="s">
        <v>381</v>
      </c>
      <c r="L170" s="559">
        <v>7102027900264560</v>
      </c>
      <c r="M170" s="418">
        <v>1884000</v>
      </c>
      <c r="N170" s="712">
        <f t="shared" si="92"/>
        <v>1884000</v>
      </c>
      <c r="O170" s="753">
        <v>45175</v>
      </c>
      <c r="P170" s="418">
        <f t="shared" si="93"/>
        <v>1958330</v>
      </c>
      <c r="Q170" s="418">
        <f t="shared" si="94"/>
        <v>1958330</v>
      </c>
      <c r="R170" s="698">
        <f t="shared" si="95"/>
        <v>1958330</v>
      </c>
      <c r="S170" s="699">
        <f t="shared" si="91"/>
        <v>3.700989656752253E-4</v>
      </c>
      <c r="T170" s="688"/>
      <c r="U170" s="689">
        <f t="shared" si="96"/>
        <v>189</v>
      </c>
      <c r="V170" s="690">
        <f t="shared" si="69"/>
        <v>45364</v>
      </c>
      <c r="W170" s="691">
        <f>VLOOKUP(V170,IPC!$B$9:$D$855,3,2)</f>
        <v>141.47999999999999</v>
      </c>
      <c r="X170" s="691">
        <f>VLOOKUP(O170,IPC!$B$9:$D$855,3,1)</f>
        <v>136.11000000000001</v>
      </c>
    </row>
    <row r="171" spans="1:24" s="410" customFormat="1" ht="27.6" outlineLevel="2" x14ac:dyDescent="0.25">
      <c r="A171" s="410" t="s">
        <v>76</v>
      </c>
      <c r="B171" s="411" t="s">
        <v>28</v>
      </c>
      <c r="C171" s="489">
        <v>7</v>
      </c>
      <c r="D171" s="557" t="s">
        <v>260</v>
      </c>
      <c r="E171" s="558">
        <v>860034313</v>
      </c>
      <c r="F171" s="457" t="s">
        <v>279</v>
      </c>
      <c r="G171" s="441" t="s">
        <v>239</v>
      </c>
      <c r="H171" s="521" t="s">
        <v>287</v>
      </c>
      <c r="I171" s="413" t="s">
        <v>248</v>
      </c>
      <c r="J171" s="413" t="s">
        <v>2403</v>
      </c>
      <c r="K171" s="521" t="s">
        <v>382</v>
      </c>
      <c r="L171" s="559">
        <v>7102027900264560</v>
      </c>
      <c r="M171" s="418">
        <v>1884000</v>
      </c>
      <c r="N171" s="712">
        <f t="shared" si="92"/>
        <v>1884000</v>
      </c>
      <c r="O171" s="753">
        <v>45205</v>
      </c>
      <c r="P171" s="418">
        <f t="shared" si="93"/>
        <v>1953450</v>
      </c>
      <c r="Q171" s="418">
        <f t="shared" si="94"/>
        <v>1953450</v>
      </c>
      <c r="R171" s="698">
        <f t="shared" si="95"/>
        <v>1953450</v>
      </c>
      <c r="S171" s="699">
        <f t="shared" si="91"/>
        <v>3.6917670898074833E-4</v>
      </c>
      <c r="T171" s="688"/>
      <c r="U171" s="689">
        <f t="shared" si="96"/>
        <v>159</v>
      </c>
      <c r="V171" s="690">
        <f t="shared" si="69"/>
        <v>45364</v>
      </c>
      <c r="W171" s="691">
        <f>VLOOKUP(V171,IPC!$B$9:$D$855,3,2)</f>
        <v>141.47999999999999</v>
      </c>
      <c r="X171" s="691">
        <f>VLOOKUP(O171,IPC!$B$9:$D$855,3,1)</f>
        <v>136.44999999999999</v>
      </c>
    </row>
    <row r="172" spans="1:24" s="410" customFormat="1" ht="27.6" outlineLevel="2" x14ac:dyDescent="0.25">
      <c r="A172" s="410" t="s">
        <v>76</v>
      </c>
      <c r="B172" s="411" t="s">
        <v>28</v>
      </c>
      <c r="C172" s="489">
        <v>7</v>
      </c>
      <c r="D172" s="557" t="s">
        <v>260</v>
      </c>
      <c r="E172" s="558">
        <v>860034313</v>
      </c>
      <c r="F172" s="457" t="s">
        <v>279</v>
      </c>
      <c r="G172" s="441" t="s">
        <v>239</v>
      </c>
      <c r="H172" s="521" t="s">
        <v>287</v>
      </c>
      <c r="I172" s="413" t="s">
        <v>248</v>
      </c>
      <c r="J172" s="413" t="s">
        <v>2403</v>
      </c>
      <c r="K172" s="521" t="s">
        <v>1691</v>
      </c>
      <c r="L172" s="559">
        <v>7102027900264560</v>
      </c>
      <c r="M172" s="418">
        <v>1884000</v>
      </c>
      <c r="N172" s="712">
        <f t="shared" si="92"/>
        <v>1884000</v>
      </c>
      <c r="O172" s="753">
        <v>45236</v>
      </c>
      <c r="P172" s="418">
        <f t="shared" si="93"/>
        <v>1944331</v>
      </c>
      <c r="Q172" s="418">
        <f t="shared" si="94"/>
        <v>1944331</v>
      </c>
      <c r="R172" s="698">
        <f t="shared" si="95"/>
        <v>1944331</v>
      </c>
      <c r="S172" s="699">
        <f t="shared" si="91"/>
        <v>3.6745333627645824E-4</v>
      </c>
      <c r="T172" s="688"/>
      <c r="U172" s="689">
        <f t="shared" si="96"/>
        <v>128</v>
      </c>
      <c r="V172" s="690">
        <f t="shared" si="69"/>
        <v>45364</v>
      </c>
      <c r="W172" s="691">
        <f>VLOOKUP(V172,IPC!$B$9:$D$855,3,2)</f>
        <v>141.47999999999999</v>
      </c>
      <c r="X172" s="691">
        <f>VLOOKUP(O172,IPC!$B$9:$D$855,3,1)</f>
        <v>137.09</v>
      </c>
    </row>
    <row r="173" spans="1:24" s="410" customFormat="1" ht="27.6" outlineLevel="2" x14ac:dyDescent="0.25">
      <c r="A173" s="410" t="s">
        <v>76</v>
      </c>
      <c r="B173" s="411" t="s">
        <v>28</v>
      </c>
      <c r="C173" s="489">
        <v>7</v>
      </c>
      <c r="D173" s="557" t="s">
        <v>260</v>
      </c>
      <c r="E173" s="558">
        <v>860034313</v>
      </c>
      <c r="F173" s="457" t="s">
        <v>279</v>
      </c>
      <c r="G173" s="441" t="s">
        <v>239</v>
      </c>
      <c r="H173" s="521" t="s">
        <v>287</v>
      </c>
      <c r="I173" s="413" t="s">
        <v>248</v>
      </c>
      <c r="J173" s="413" t="s">
        <v>2403</v>
      </c>
      <c r="K173" s="521" t="s">
        <v>1859</v>
      </c>
      <c r="L173" s="559">
        <v>7102027900264560</v>
      </c>
      <c r="M173" s="418">
        <v>1884000</v>
      </c>
      <c r="N173" s="712">
        <f t="shared" si="92"/>
        <v>1884000</v>
      </c>
      <c r="O173" s="753">
        <v>45266</v>
      </c>
      <c r="P173" s="418">
        <f t="shared" si="93"/>
        <v>1935437</v>
      </c>
      <c r="Q173" s="418">
        <f t="shared" si="94"/>
        <v>1935437</v>
      </c>
      <c r="R173" s="698">
        <f t="shared" si="95"/>
        <v>1935437</v>
      </c>
      <c r="S173" s="699">
        <f t="shared" si="91"/>
        <v>3.6577248565336843E-4</v>
      </c>
      <c r="T173" s="688"/>
      <c r="U173" s="689">
        <f t="shared" si="96"/>
        <v>98</v>
      </c>
      <c r="V173" s="690">
        <f t="shared" si="69"/>
        <v>45364</v>
      </c>
      <c r="W173" s="691">
        <f>VLOOKUP(V173,IPC!$B$9:$D$855,3,2)</f>
        <v>141.47999999999999</v>
      </c>
      <c r="X173" s="691">
        <f>VLOOKUP(O173,IPC!$B$9:$D$855,3,1)</f>
        <v>137.72</v>
      </c>
    </row>
    <row r="174" spans="1:24" s="410" customFormat="1" ht="27.6" outlineLevel="2" x14ac:dyDescent="0.25">
      <c r="A174" s="410" t="s">
        <v>76</v>
      </c>
      <c r="B174" s="411" t="s">
        <v>28</v>
      </c>
      <c r="C174" s="489">
        <v>7</v>
      </c>
      <c r="D174" s="557" t="s">
        <v>260</v>
      </c>
      <c r="E174" s="558">
        <v>860034313</v>
      </c>
      <c r="F174" s="457" t="s">
        <v>279</v>
      </c>
      <c r="G174" s="441" t="s">
        <v>239</v>
      </c>
      <c r="H174" s="521" t="s">
        <v>287</v>
      </c>
      <c r="I174" s="413" t="s">
        <v>248</v>
      </c>
      <c r="J174" s="413" t="s">
        <v>2403</v>
      </c>
      <c r="K174" s="521" t="s">
        <v>2428</v>
      </c>
      <c r="L174" s="559">
        <v>7102027900264560</v>
      </c>
      <c r="M174" s="418">
        <v>1884000</v>
      </c>
      <c r="N174" s="712">
        <f t="shared" si="92"/>
        <v>1884000</v>
      </c>
      <c r="O174" s="753">
        <v>45297</v>
      </c>
      <c r="P174" s="418">
        <f t="shared" si="93"/>
        <v>1917890</v>
      </c>
      <c r="Q174" s="418">
        <f t="shared" si="94"/>
        <v>1917890</v>
      </c>
      <c r="R174" s="698">
        <f t="shared" si="95"/>
        <v>1917890</v>
      </c>
      <c r="S174" s="699">
        <f t="shared" si="91"/>
        <v>3.6245633028083002E-4</v>
      </c>
      <c r="T174" s="688"/>
      <c r="U174" s="689">
        <f t="shared" si="96"/>
        <v>67</v>
      </c>
      <c r="V174" s="690">
        <f t="shared" si="69"/>
        <v>45364</v>
      </c>
      <c r="W174" s="691">
        <f>VLOOKUP(V174,IPC!$B$9:$D$855,3,2)</f>
        <v>141.47999999999999</v>
      </c>
      <c r="X174" s="691">
        <f>VLOOKUP(O174,IPC!$B$9:$D$855,3,1)</f>
        <v>138.97999999999999</v>
      </c>
    </row>
    <row r="175" spans="1:24" s="410" customFormat="1" ht="27.6" outlineLevel="2" x14ac:dyDescent="0.25">
      <c r="A175" s="410" t="s">
        <v>76</v>
      </c>
      <c r="B175" s="411" t="s">
        <v>28</v>
      </c>
      <c r="C175" s="489">
        <v>7</v>
      </c>
      <c r="D175" s="557" t="s">
        <v>260</v>
      </c>
      <c r="E175" s="558">
        <v>860034313</v>
      </c>
      <c r="F175" s="457" t="s">
        <v>279</v>
      </c>
      <c r="G175" s="441" t="s">
        <v>239</v>
      </c>
      <c r="H175" s="521" t="s">
        <v>287</v>
      </c>
      <c r="I175" s="413" t="s">
        <v>248</v>
      </c>
      <c r="J175" s="413" t="s">
        <v>2403</v>
      </c>
      <c r="K175" s="521" t="s">
        <v>2429</v>
      </c>
      <c r="L175" s="559">
        <v>7102027900264560</v>
      </c>
      <c r="M175" s="418">
        <v>1884000</v>
      </c>
      <c r="N175" s="712">
        <f t="shared" si="92"/>
        <v>1884000</v>
      </c>
      <c r="O175" s="753">
        <v>45328</v>
      </c>
      <c r="P175" s="418">
        <f t="shared" si="93"/>
        <v>1897276</v>
      </c>
      <c r="Q175" s="418">
        <f t="shared" si="94"/>
        <v>1897276</v>
      </c>
      <c r="R175" s="698">
        <f t="shared" si="95"/>
        <v>1897276</v>
      </c>
      <c r="S175" s="699">
        <f t="shared" si="91"/>
        <v>3.58560551694775E-4</v>
      </c>
      <c r="T175" s="688"/>
      <c r="U175" s="689">
        <f t="shared" si="96"/>
        <v>36</v>
      </c>
      <c r="V175" s="690">
        <f t="shared" si="69"/>
        <v>45364</v>
      </c>
      <c r="W175" s="691">
        <f>VLOOKUP(V175,IPC!$B$9:$D$855,3,2)</f>
        <v>141.47999999999999</v>
      </c>
      <c r="X175" s="691">
        <f>VLOOKUP(O175,IPC!$B$9:$D$855,3,1)</f>
        <v>140.49</v>
      </c>
    </row>
    <row r="176" spans="1:24" s="410" customFormat="1" ht="27.6" outlineLevel="2" x14ac:dyDescent="0.25">
      <c r="A176" s="410" t="s">
        <v>76</v>
      </c>
      <c r="B176" s="411" t="s">
        <v>28</v>
      </c>
      <c r="C176" s="489">
        <v>7</v>
      </c>
      <c r="D176" s="557" t="s">
        <v>260</v>
      </c>
      <c r="E176" s="558">
        <v>860034313</v>
      </c>
      <c r="F176" s="457" t="s">
        <v>279</v>
      </c>
      <c r="G176" s="441" t="s">
        <v>239</v>
      </c>
      <c r="H176" s="521" t="s">
        <v>287</v>
      </c>
      <c r="I176" s="413" t="s">
        <v>248</v>
      </c>
      <c r="J176" s="413" t="s">
        <v>2403</v>
      </c>
      <c r="K176" s="521" t="s">
        <v>2430</v>
      </c>
      <c r="L176" s="559">
        <v>7102027900264560</v>
      </c>
      <c r="M176" s="418">
        <v>1884000</v>
      </c>
      <c r="N176" s="712">
        <f t="shared" si="92"/>
        <v>1884000</v>
      </c>
      <c r="O176" s="753">
        <v>45357</v>
      </c>
      <c r="P176" s="418">
        <f t="shared" si="93"/>
        <v>1884000</v>
      </c>
      <c r="Q176" s="418">
        <f t="shared" si="94"/>
        <v>1884000</v>
      </c>
      <c r="R176" s="698">
        <f t="shared" si="95"/>
        <v>1884000</v>
      </c>
      <c r="S176" s="699">
        <f t="shared" si="91"/>
        <v>3.5605155991693147E-4</v>
      </c>
      <c r="T176" s="688"/>
      <c r="U176" s="689">
        <f t="shared" si="96"/>
        <v>7</v>
      </c>
      <c r="V176" s="690">
        <f t="shared" si="69"/>
        <v>45364</v>
      </c>
      <c r="W176" s="691">
        <f>VLOOKUP(V176,IPC!$B$9:$D$855,3,2)</f>
        <v>141.47999999999999</v>
      </c>
      <c r="X176" s="691">
        <f>VLOOKUP(O176,IPC!$B$9:$D$855,3,1)</f>
        <v>141.47999999999999</v>
      </c>
    </row>
    <row r="177" spans="1:24" s="410" customFormat="1" ht="27.6" outlineLevel="2" x14ac:dyDescent="0.25">
      <c r="A177" s="410" t="s">
        <v>76</v>
      </c>
      <c r="B177" s="411" t="s">
        <v>28</v>
      </c>
      <c r="C177" s="489">
        <v>7</v>
      </c>
      <c r="D177" s="557" t="s">
        <v>260</v>
      </c>
      <c r="E177" s="558">
        <v>860034313</v>
      </c>
      <c r="F177" s="457" t="s">
        <v>279</v>
      </c>
      <c r="G177" s="441" t="s">
        <v>239</v>
      </c>
      <c r="H177" s="521" t="s">
        <v>287</v>
      </c>
      <c r="I177" s="413" t="s">
        <v>248</v>
      </c>
      <c r="J177" s="413" t="s">
        <v>2403</v>
      </c>
      <c r="K177" s="521" t="s">
        <v>383</v>
      </c>
      <c r="L177" s="559">
        <v>7102027900264560</v>
      </c>
      <c r="M177" s="418">
        <v>102335528</v>
      </c>
      <c r="N177" s="712">
        <f t="shared" si="92"/>
        <v>0</v>
      </c>
      <c r="O177" s="753">
        <v>47002</v>
      </c>
      <c r="P177" s="418">
        <f t="shared" si="93"/>
        <v>0</v>
      </c>
      <c r="Q177" s="418">
        <f t="shared" si="94"/>
        <v>102335528</v>
      </c>
      <c r="R177" s="698">
        <f t="shared" si="95"/>
        <v>102335528</v>
      </c>
      <c r="S177" s="699">
        <f t="shared" si="91"/>
        <v>1.9340087250171348E-2</v>
      </c>
      <c r="T177" s="688"/>
      <c r="U177" s="689">
        <f t="shared" si="96"/>
        <v>-1638</v>
      </c>
      <c r="V177" s="690">
        <f t="shared" si="69"/>
        <v>45364</v>
      </c>
      <c r="W177" s="691">
        <f>VLOOKUP(V177,IPC!$B$9:$D$855,3,2)</f>
        <v>141.47999999999999</v>
      </c>
      <c r="X177" s="691">
        <f>VLOOKUP(O177,IPC!$B$9:$D$855,3,1)</f>
        <v>141.47999999999999</v>
      </c>
    </row>
    <row r="178" spans="1:24" s="410" customFormat="1" ht="27.6" outlineLevel="2" x14ac:dyDescent="0.25">
      <c r="A178" s="410" t="s">
        <v>76</v>
      </c>
      <c r="B178" s="411" t="s">
        <v>28</v>
      </c>
      <c r="C178" s="489">
        <v>7</v>
      </c>
      <c r="D178" s="557" t="s">
        <v>260</v>
      </c>
      <c r="E178" s="558">
        <v>860034313</v>
      </c>
      <c r="F178" s="457" t="s">
        <v>279</v>
      </c>
      <c r="G178" s="441" t="s">
        <v>239</v>
      </c>
      <c r="H178" s="521" t="s">
        <v>287</v>
      </c>
      <c r="I178" s="413" t="s">
        <v>248</v>
      </c>
      <c r="J178" s="413" t="s">
        <v>2403</v>
      </c>
      <c r="K178" s="521" t="s">
        <v>384</v>
      </c>
      <c r="L178" s="559">
        <v>7102027900293070</v>
      </c>
      <c r="M178" s="418">
        <v>570088</v>
      </c>
      <c r="N178" s="712">
        <f t="shared" si="92"/>
        <v>570088</v>
      </c>
      <c r="O178" s="753">
        <v>45108</v>
      </c>
      <c r="P178" s="418">
        <f t="shared" si="93"/>
        <v>599896</v>
      </c>
      <c r="Q178" s="418">
        <f t="shared" si="94"/>
        <v>599896</v>
      </c>
      <c r="R178" s="698">
        <f t="shared" si="95"/>
        <v>599896</v>
      </c>
      <c r="S178" s="699">
        <f t="shared" si="91"/>
        <v>1.1337256188318871E-4</v>
      </c>
      <c r="T178" s="688"/>
      <c r="U178" s="689">
        <f t="shared" si="96"/>
        <v>256</v>
      </c>
      <c r="V178" s="690">
        <f t="shared" si="69"/>
        <v>45364</v>
      </c>
      <c r="W178" s="691">
        <f>VLOOKUP(V178,IPC!$B$9:$D$855,3,2)</f>
        <v>141.47999999999999</v>
      </c>
      <c r="X178" s="691">
        <f>VLOOKUP(O178,IPC!$B$9:$D$855,3,1)</f>
        <v>134.44999999999999</v>
      </c>
    </row>
    <row r="179" spans="1:24" s="410" customFormat="1" ht="27.6" outlineLevel="2" x14ac:dyDescent="0.25">
      <c r="A179" s="410" t="s">
        <v>76</v>
      </c>
      <c r="B179" s="411" t="s">
        <v>28</v>
      </c>
      <c r="C179" s="489">
        <v>7</v>
      </c>
      <c r="D179" s="557" t="s">
        <v>260</v>
      </c>
      <c r="E179" s="558">
        <v>860034313</v>
      </c>
      <c r="F179" s="457" t="s">
        <v>279</v>
      </c>
      <c r="G179" s="441" t="s">
        <v>239</v>
      </c>
      <c r="H179" s="521" t="s">
        <v>287</v>
      </c>
      <c r="I179" s="413" t="s">
        <v>248</v>
      </c>
      <c r="J179" s="413" t="s">
        <v>2403</v>
      </c>
      <c r="K179" s="521" t="s">
        <v>385</v>
      </c>
      <c r="L179" s="559">
        <v>7102027900293070</v>
      </c>
      <c r="M179" s="418">
        <v>570088</v>
      </c>
      <c r="N179" s="712">
        <f t="shared" si="92"/>
        <v>570088</v>
      </c>
      <c r="O179" s="753">
        <v>45139</v>
      </c>
      <c r="P179" s="418">
        <f t="shared" si="93"/>
        <v>595731</v>
      </c>
      <c r="Q179" s="418">
        <f t="shared" si="94"/>
        <v>595731</v>
      </c>
      <c r="R179" s="698">
        <f t="shared" si="95"/>
        <v>595731</v>
      </c>
      <c r="S179" s="699">
        <f t="shared" si="91"/>
        <v>1.1258543091341482E-4</v>
      </c>
      <c r="T179" s="688"/>
      <c r="U179" s="689">
        <f t="shared" si="96"/>
        <v>225</v>
      </c>
      <c r="V179" s="690">
        <f t="shared" si="69"/>
        <v>45364</v>
      </c>
      <c r="W179" s="691">
        <f>VLOOKUP(V179,IPC!$B$9:$D$855,3,2)</f>
        <v>141.47999999999999</v>
      </c>
      <c r="X179" s="691">
        <f>VLOOKUP(O179,IPC!$B$9:$D$855,3,1)</f>
        <v>135.38999999999999</v>
      </c>
    </row>
    <row r="180" spans="1:24" s="410" customFormat="1" ht="27.6" outlineLevel="2" x14ac:dyDescent="0.25">
      <c r="A180" s="410" t="s">
        <v>76</v>
      </c>
      <c r="B180" s="411" t="s">
        <v>28</v>
      </c>
      <c r="C180" s="489">
        <v>7</v>
      </c>
      <c r="D180" s="557" t="s">
        <v>260</v>
      </c>
      <c r="E180" s="558">
        <v>860034313</v>
      </c>
      <c r="F180" s="457" t="s">
        <v>279</v>
      </c>
      <c r="G180" s="441" t="s">
        <v>239</v>
      </c>
      <c r="H180" s="521" t="s">
        <v>287</v>
      </c>
      <c r="I180" s="413" t="s">
        <v>248</v>
      </c>
      <c r="J180" s="413" t="s">
        <v>2403</v>
      </c>
      <c r="K180" s="521" t="s">
        <v>386</v>
      </c>
      <c r="L180" s="559">
        <v>7102027900293070</v>
      </c>
      <c r="M180" s="418">
        <v>570088</v>
      </c>
      <c r="N180" s="712">
        <f t="shared" si="92"/>
        <v>570088</v>
      </c>
      <c r="O180" s="753">
        <v>45170</v>
      </c>
      <c r="P180" s="418">
        <f t="shared" si="93"/>
        <v>592580</v>
      </c>
      <c r="Q180" s="418">
        <f t="shared" si="94"/>
        <v>592580</v>
      </c>
      <c r="R180" s="698">
        <f t="shared" si="95"/>
        <v>592580</v>
      </c>
      <c r="S180" s="699">
        <f t="shared" si="91"/>
        <v>1.1198993278958348E-4</v>
      </c>
      <c r="T180" s="688"/>
      <c r="U180" s="689">
        <f t="shared" si="96"/>
        <v>194</v>
      </c>
      <c r="V180" s="690">
        <f t="shared" si="69"/>
        <v>45364</v>
      </c>
      <c r="W180" s="691">
        <f>VLOOKUP(V180,IPC!$B$9:$D$855,3,2)</f>
        <v>141.47999999999999</v>
      </c>
      <c r="X180" s="691">
        <f>VLOOKUP(O180,IPC!$B$9:$D$855,3,1)</f>
        <v>136.11000000000001</v>
      </c>
    </row>
    <row r="181" spans="1:24" s="410" customFormat="1" ht="27.6" outlineLevel="2" x14ac:dyDescent="0.25">
      <c r="A181" s="410" t="s">
        <v>76</v>
      </c>
      <c r="B181" s="411" t="s">
        <v>28</v>
      </c>
      <c r="C181" s="489">
        <v>7</v>
      </c>
      <c r="D181" s="557" t="s">
        <v>260</v>
      </c>
      <c r="E181" s="558">
        <v>860034313</v>
      </c>
      <c r="F181" s="457" t="s">
        <v>279</v>
      </c>
      <c r="G181" s="441" t="s">
        <v>239</v>
      </c>
      <c r="H181" s="521" t="s">
        <v>287</v>
      </c>
      <c r="I181" s="413" t="s">
        <v>248</v>
      </c>
      <c r="J181" s="413" t="s">
        <v>2403</v>
      </c>
      <c r="K181" s="521" t="s">
        <v>387</v>
      </c>
      <c r="L181" s="559">
        <v>7102027900293070</v>
      </c>
      <c r="M181" s="418">
        <v>570088</v>
      </c>
      <c r="N181" s="712">
        <f t="shared" si="92"/>
        <v>570088</v>
      </c>
      <c r="O181" s="753">
        <v>45200</v>
      </c>
      <c r="P181" s="418">
        <f t="shared" si="93"/>
        <v>591103</v>
      </c>
      <c r="Q181" s="418">
        <f t="shared" si="94"/>
        <v>591103</v>
      </c>
      <c r="R181" s="698">
        <f t="shared" si="95"/>
        <v>591103</v>
      </c>
      <c r="S181" s="699">
        <f t="shared" si="91"/>
        <v>1.1171079894988215E-4</v>
      </c>
      <c r="T181" s="688"/>
      <c r="U181" s="689">
        <f t="shared" si="96"/>
        <v>164</v>
      </c>
      <c r="V181" s="690">
        <f t="shared" si="69"/>
        <v>45364</v>
      </c>
      <c r="W181" s="691">
        <f>VLOOKUP(V181,IPC!$B$9:$D$855,3,2)</f>
        <v>141.47999999999999</v>
      </c>
      <c r="X181" s="691">
        <f>VLOOKUP(O181,IPC!$B$9:$D$855,3,1)</f>
        <v>136.44999999999999</v>
      </c>
    </row>
    <row r="182" spans="1:24" s="410" customFormat="1" ht="27.6" outlineLevel="2" x14ac:dyDescent="0.25">
      <c r="A182" s="410" t="s">
        <v>76</v>
      </c>
      <c r="B182" s="411" t="s">
        <v>28</v>
      </c>
      <c r="C182" s="489">
        <v>7</v>
      </c>
      <c r="D182" s="557" t="s">
        <v>260</v>
      </c>
      <c r="E182" s="558">
        <v>860034313</v>
      </c>
      <c r="F182" s="457" t="s">
        <v>279</v>
      </c>
      <c r="G182" s="441" t="s">
        <v>239</v>
      </c>
      <c r="H182" s="521" t="s">
        <v>287</v>
      </c>
      <c r="I182" s="413" t="s">
        <v>248</v>
      </c>
      <c r="J182" s="413" t="s">
        <v>2403</v>
      </c>
      <c r="K182" s="521" t="s">
        <v>1692</v>
      </c>
      <c r="L182" s="559">
        <v>7102027900293070</v>
      </c>
      <c r="M182" s="418">
        <v>570088</v>
      </c>
      <c r="N182" s="712">
        <f t="shared" si="92"/>
        <v>570088</v>
      </c>
      <c r="O182" s="753">
        <v>45231</v>
      </c>
      <c r="P182" s="418">
        <f t="shared" si="93"/>
        <v>588344</v>
      </c>
      <c r="Q182" s="418">
        <f t="shared" si="94"/>
        <v>588344</v>
      </c>
      <c r="R182" s="698">
        <f t="shared" si="95"/>
        <v>588344</v>
      </c>
      <c r="S182" s="699">
        <f t="shared" si="91"/>
        <v>1.1118938374085305E-4</v>
      </c>
      <c r="T182" s="688"/>
      <c r="U182" s="689">
        <f t="shared" si="96"/>
        <v>133</v>
      </c>
      <c r="V182" s="690">
        <f t="shared" si="69"/>
        <v>45364</v>
      </c>
      <c r="W182" s="691">
        <f>VLOOKUP(V182,IPC!$B$9:$D$855,3,2)</f>
        <v>141.47999999999999</v>
      </c>
      <c r="X182" s="691">
        <f>VLOOKUP(O182,IPC!$B$9:$D$855,3,1)</f>
        <v>137.09</v>
      </c>
    </row>
    <row r="183" spans="1:24" s="410" customFormat="1" ht="27.6" outlineLevel="2" x14ac:dyDescent="0.25">
      <c r="A183" s="410" t="s">
        <v>76</v>
      </c>
      <c r="B183" s="411" t="s">
        <v>28</v>
      </c>
      <c r="C183" s="489">
        <v>7</v>
      </c>
      <c r="D183" s="557" t="s">
        <v>260</v>
      </c>
      <c r="E183" s="558">
        <v>860034313</v>
      </c>
      <c r="F183" s="457" t="s">
        <v>279</v>
      </c>
      <c r="G183" s="441" t="s">
        <v>239</v>
      </c>
      <c r="H183" s="521" t="s">
        <v>287</v>
      </c>
      <c r="I183" s="413" t="s">
        <v>248</v>
      </c>
      <c r="J183" s="413" t="s">
        <v>2403</v>
      </c>
      <c r="K183" s="521" t="s">
        <v>1860</v>
      </c>
      <c r="L183" s="559">
        <v>7102027900293070</v>
      </c>
      <c r="M183" s="418">
        <v>570088</v>
      </c>
      <c r="N183" s="712">
        <f t="shared" si="92"/>
        <v>570088</v>
      </c>
      <c r="O183" s="753">
        <v>45261</v>
      </c>
      <c r="P183" s="418">
        <f t="shared" si="93"/>
        <v>585652</v>
      </c>
      <c r="Q183" s="418">
        <f t="shared" si="94"/>
        <v>585652</v>
      </c>
      <c r="R183" s="698">
        <f t="shared" si="95"/>
        <v>585652</v>
      </c>
      <c r="S183" s="699">
        <f t="shared" si="91"/>
        <v>1.1068063066267026E-4</v>
      </c>
      <c r="T183" s="688"/>
      <c r="U183" s="689">
        <f t="shared" si="96"/>
        <v>103</v>
      </c>
      <c r="V183" s="690">
        <f t="shared" si="69"/>
        <v>45364</v>
      </c>
      <c r="W183" s="691">
        <f>VLOOKUP(V183,IPC!$B$9:$D$855,3,2)</f>
        <v>141.47999999999999</v>
      </c>
      <c r="X183" s="691">
        <f>VLOOKUP(O183,IPC!$B$9:$D$855,3,1)</f>
        <v>137.72</v>
      </c>
    </row>
    <row r="184" spans="1:24" s="410" customFormat="1" ht="27.6" outlineLevel="2" x14ac:dyDescent="0.25">
      <c r="A184" s="410" t="s">
        <v>76</v>
      </c>
      <c r="B184" s="411" t="s">
        <v>28</v>
      </c>
      <c r="C184" s="489">
        <v>7</v>
      </c>
      <c r="D184" s="557" t="s">
        <v>260</v>
      </c>
      <c r="E184" s="558">
        <v>860034313</v>
      </c>
      <c r="F184" s="457" t="s">
        <v>279</v>
      </c>
      <c r="G184" s="441" t="s">
        <v>239</v>
      </c>
      <c r="H184" s="521" t="s">
        <v>287</v>
      </c>
      <c r="I184" s="413" t="s">
        <v>248</v>
      </c>
      <c r="J184" s="413" t="s">
        <v>2403</v>
      </c>
      <c r="K184" s="521" t="s">
        <v>2431</v>
      </c>
      <c r="L184" s="559">
        <v>7102027900293070</v>
      </c>
      <c r="M184" s="418">
        <v>570088</v>
      </c>
      <c r="N184" s="712">
        <f t="shared" si="92"/>
        <v>570088</v>
      </c>
      <c r="O184" s="753">
        <v>45292</v>
      </c>
      <c r="P184" s="418">
        <f t="shared" si="93"/>
        <v>580343</v>
      </c>
      <c r="Q184" s="418">
        <f t="shared" si="94"/>
        <v>580343</v>
      </c>
      <c r="R184" s="698">
        <f t="shared" si="95"/>
        <v>580343</v>
      </c>
      <c r="S184" s="699">
        <f t="shared" si="91"/>
        <v>1.0967729853337143E-4</v>
      </c>
      <c r="T184" s="688"/>
      <c r="U184" s="689">
        <f t="shared" si="96"/>
        <v>72</v>
      </c>
      <c r="V184" s="690">
        <f t="shared" si="69"/>
        <v>45364</v>
      </c>
      <c r="W184" s="691">
        <f>VLOOKUP(V184,IPC!$B$9:$D$855,3,2)</f>
        <v>141.47999999999999</v>
      </c>
      <c r="X184" s="691">
        <f>VLOOKUP(O184,IPC!$B$9:$D$855,3,1)</f>
        <v>138.97999999999999</v>
      </c>
    </row>
    <row r="185" spans="1:24" s="410" customFormat="1" ht="27.6" outlineLevel="2" x14ac:dyDescent="0.25">
      <c r="A185" s="410" t="s">
        <v>76</v>
      </c>
      <c r="B185" s="411" t="s">
        <v>28</v>
      </c>
      <c r="C185" s="489">
        <v>7</v>
      </c>
      <c r="D185" s="557" t="s">
        <v>260</v>
      </c>
      <c r="E185" s="558">
        <v>860034313</v>
      </c>
      <c r="F185" s="457" t="s">
        <v>279</v>
      </c>
      <c r="G185" s="441" t="s">
        <v>239</v>
      </c>
      <c r="H185" s="521" t="s">
        <v>287</v>
      </c>
      <c r="I185" s="413" t="s">
        <v>248</v>
      </c>
      <c r="J185" s="413" t="s">
        <v>2403</v>
      </c>
      <c r="K185" s="521" t="s">
        <v>2432</v>
      </c>
      <c r="L185" s="559">
        <v>7102027900293070</v>
      </c>
      <c r="M185" s="418">
        <v>570088</v>
      </c>
      <c r="N185" s="712">
        <f t="shared" si="92"/>
        <v>570088</v>
      </c>
      <c r="O185" s="753">
        <v>45323</v>
      </c>
      <c r="P185" s="418">
        <f t="shared" si="93"/>
        <v>574105</v>
      </c>
      <c r="Q185" s="418">
        <f t="shared" si="94"/>
        <v>574105</v>
      </c>
      <c r="R185" s="698">
        <f t="shared" si="95"/>
        <v>574105</v>
      </c>
      <c r="S185" s="699">
        <f t="shared" si="91"/>
        <v>1.0849839745547237E-4</v>
      </c>
      <c r="T185" s="688"/>
      <c r="U185" s="689">
        <f t="shared" si="96"/>
        <v>41</v>
      </c>
      <c r="V185" s="690">
        <f t="shared" si="69"/>
        <v>45364</v>
      </c>
      <c r="W185" s="691">
        <f>VLOOKUP(V185,IPC!$B$9:$D$855,3,2)</f>
        <v>141.47999999999999</v>
      </c>
      <c r="X185" s="691">
        <f>VLOOKUP(O185,IPC!$B$9:$D$855,3,1)</f>
        <v>140.49</v>
      </c>
    </row>
    <row r="186" spans="1:24" s="410" customFormat="1" ht="27.6" outlineLevel="2" x14ac:dyDescent="0.25">
      <c r="A186" s="410" t="s">
        <v>76</v>
      </c>
      <c r="B186" s="411" t="s">
        <v>28</v>
      </c>
      <c r="C186" s="489">
        <v>7</v>
      </c>
      <c r="D186" s="557" t="s">
        <v>260</v>
      </c>
      <c r="E186" s="558">
        <v>860034313</v>
      </c>
      <c r="F186" s="457" t="s">
        <v>279</v>
      </c>
      <c r="G186" s="441" t="s">
        <v>239</v>
      </c>
      <c r="H186" s="521" t="s">
        <v>287</v>
      </c>
      <c r="I186" s="413" t="s">
        <v>248</v>
      </c>
      <c r="J186" s="413" t="s">
        <v>2403</v>
      </c>
      <c r="K186" s="521" t="s">
        <v>2433</v>
      </c>
      <c r="L186" s="559">
        <v>7102027900293070</v>
      </c>
      <c r="M186" s="418">
        <v>570088</v>
      </c>
      <c r="N186" s="712">
        <f t="shared" si="92"/>
        <v>570088</v>
      </c>
      <c r="O186" s="753">
        <v>45352</v>
      </c>
      <c r="P186" s="418">
        <f t="shared" si="93"/>
        <v>570088</v>
      </c>
      <c r="Q186" s="418">
        <f t="shared" si="94"/>
        <v>570088</v>
      </c>
      <c r="R186" s="698">
        <f t="shared" si="95"/>
        <v>570088</v>
      </c>
      <c r="S186" s="699">
        <f t="shared" si="91"/>
        <v>1.0773923656577688E-4</v>
      </c>
      <c r="T186" s="688"/>
      <c r="U186" s="689">
        <f t="shared" si="96"/>
        <v>12</v>
      </c>
      <c r="V186" s="690">
        <f t="shared" si="69"/>
        <v>45364</v>
      </c>
      <c r="W186" s="691">
        <f>VLOOKUP(V186,IPC!$B$9:$D$855,3,2)</f>
        <v>141.47999999999999</v>
      </c>
      <c r="X186" s="691">
        <f>VLOOKUP(O186,IPC!$B$9:$D$855,3,1)</f>
        <v>141.47999999999999</v>
      </c>
    </row>
    <row r="187" spans="1:24" s="410" customFormat="1" ht="27.6" outlineLevel="2" x14ac:dyDescent="0.25">
      <c r="A187" s="410" t="s">
        <v>76</v>
      </c>
      <c r="B187" s="411" t="s">
        <v>28</v>
      </c>
      <c r="C187" s="489">
        <v>7</v>
      </c>
      <c r="D187" s="557" t="s">
        <v>260</v>
      </c>
      <c r="E187" s="558">
        <v>860034313</v>
      </c>
      <c r="F187" s="457" t="s">
        <v>279</v>
      </c>
      <c r="G187" s="441" t="s">
        <v>239</v>
      </c>
      <c r="H187" s="521" t="s">
        <v>287</v>
      </c>
      <c r="I187" s="413" t="s">
        <v>248</v>
      </c>
      <c r="J187" s="413" t="s">
        <v>2403</v>
      </c>
      <c r="K187" s="521" t="s">
        <v>388</v>
      </c>
      <c r="L187" s="559">
        <v>7102027900293070</v>
      </c>
      <c r="M187" s="418">
        <v>29175851</v>
      </c>
      <c r="N187" s="712">
        <f t="shared" si="92"/>
        <v>0</v>
      </c>
      <c r="O187" s="753">
        <v>46795</v>
      </c>
      <c r="P187" s="418">
        <f t="shared" si="93"/>
        <v>0</v>
      </c>
      <c r="Q187" s="418">
        <f t="shared" si="94"/>
        <v>29175851</v>
      </c>
      <c r="R187" s="698">
        <f t="shared" si="95"/>
        <v>29175851</v>
      </c>
      <c r="S187" s="699">
        <f t="shared" si="91"/>
        <v>5.5138573569288567E-3</v>
      </c>
      <c r="T187" s="688"/>
      <c r="U187" s="689">
        <f t="shared" si="96"/>
        <v>-1431</v>
      </c>
      <c r="V187" s="690">
        <f t="shared" si="69"/>
        <v>45364</v>
      </c>
      <c r="W187" s="691">
        <f>VLOOKUP(V187,IPC!$B$9:$D$855,3,2)</f>
        <v>141.47999999999999</v>
      </c>
      <c r="X187" s="691">
        <f>VLOOKUP(O187,IPC!$B$9:$D$855,3,1)</f>
        <v>141.47999999999999</v>
      </c>
    </row>
    <row r="188" spans="1:24" s="410" customFormat="1" ht="27.6" outlineLevel="2" x14ac:dyDescent="0.25">
      <c r="A188" s="410" t="s">
        <v>76</v>
      </c>
      <c r="B188" s="411" t="s">
        <v>28</v>
      </c>
      <c r="C188" s="489">
        <v>7</v>
      </c>
      <c r="D188" s="557" t="s">
        <v>260</v>
      </c>
      <c r="E188" s="558">
        <v>860034313</v>
      </c>
      <c r="F188" s="457" t="s">
        <v>279</v>
      </c>
      <c r="G188" s="441" t="s">
        <v>239</v>
      </c>
      <c r="H188" s="521" t="s">
        <v>287</v>
      </c>
      <c r="I188" s="413" t="s">
        <v>248</v>
      </c>
      <c r="J188" s="413" t="s">
        <v>2403</v>
      </c>
      <c r="K188" s="521" t="s">
        <v>389</v>
      </c>
      <c r="L188" s="559" t="s">
        <v>433</v>
      </c>
      <c r="M188" s="418">
        <v>343690</v>
      </c>
      <c r="N188" s="712">
        <f>IF(U188&gt;1,M188,0)</f>
        <v>343690</v>
      </c>
      <c r="O188" s="753">
        <v>45135</v>
      </c>
      <c r="P188" s="418">
        <f>IFERROR(ROUND((N188*(W188/X188)),0),0)</f>
        <v>361661</v>
      </c>
      <c r="Q188" s="418">
        <f>+P188-N188+M188</f>
        <v>361661</v>
      </c>
      <c r="R188" s="698">
        <f>+Q188</f>
        <v>361661</v>
      </c>
      <c r="S188" s="699">
        <f t="shared" si="91"/>
        <v>6.834923737320454E-5</v>
      </c>
      <c r="T188" s="688"/>
      <c r="U188" s="689">
        <f t="shared" si="96"/>
        <v>229</v>
      </c>
      <c r="V188" s="690">
        <f t="shared" si="69"/>
        <v>45364</v>
      </c>
      <c r="W188" s="691">
        <f>VLOOKUP(V188,IPC!$B$9:$D$855,3,2)</f>
        <v>141.47999999999999</v>
      </c>
      <c r="X188" s="691">
        <f>VLOOKUP(O188,IPC!$B$9:$D$855,3,1)</f>
        <v>134.44999999999999</v>
      </c>
    </row>
    <row r="189" spans="1:24" s="410" customFormat="1" ht="27.6" outlineLevel="2" x14ac:dyDescent="0.25">
      <c r="A189" s="410" t="s">
        <v>76</v>
      </c>
      <c r="B189" s="411" t="s">
        <v>28</v>
      </c>
      <c r="C189" s="489">
        <v>7</v>
      </c>
      <c r="D189" s="557" t="s">
        <v>260</v>
      </c>
      <c r="E189" s="558">
        <v>860034313</v>
      </c>
      <c r="F189" s="457" t="s">
        <v>279</v>
      </c>
      <c r="G189" s="441" t="s">
        <v>239</v>
      </c>
      <c r="H189" s="521" t="s">
        <v>287</v>
      </c>
      <c r="I189" s="413" t="s">
        <v>248</v>
      </c>
      <c r="J189" s="413" t="s">
        <v>2403</v>
      </c>
      <c r="K189" s="521" t="s">
        <v>390</v>
      </c>
      <c r="L189" s="559" t="s">
        <v>433</v>
      </c>
      <c r="M189" s="418">
        <v>344000</v>
      </c>
      <c r="N189" s="712">
        <f>IF(U189&gt;1,M189,0)</f>
        <v>344000</v>
      </c>
      <c r="O189" s="753">
        <v>45166</v>
      </c>
      <c r="P189" s="418">
        <f>IFERROR(ROUND((N189*(W189/X189)),0),0)</f>
        <v>359474</v>
      </c>
      <c r="Q189" s="418">
        <f>+P189-N189+M189</f>
        <v>359474</v>
      </c>
      <c r="R189" s="698">
        <f>+Q189</f>
        <v>359474</v>
      </c>
      <c r="S189" s="699">
        <f t="shared" si="91"/>
        <v>6.7935922743937919E-5</v>
      </c>
      <c r="T189" s="688"/>
      <c r="U189" s="689">
        <f>+$U$7-O189</f>
        <v>198</v>
      </c>
      <c r="V189" s="690">
        <f t="shared" si="69"/>
        <v>45364</v>
      </c>
      <c r="W189" s="691">
        <f>VLOOKUP(V189,IPC!$B$9:$D$855,3,2)</f>
        <v>141.47999999999999</v>
      </c>
      <c r="X189" s="691">
        <f>VLOOKUP(O189,IPC!$B$9:$D$855,3,1)</f>
        <v>135.38999999999999</v>
      </c>
    </row>
    <row r="190" spans="1:24" s="410" customFormat="1" ht="27.6" outlineLevel="2" x14ac:dyDescent="0.25">
      <c r="A190" s="410" t="s">
        <v>76</v>
      </c>
      <c r="B190" s="411" t="s">
        <v>28</v>
      </c>
      <c r="C190" s="489">
        <v>7</v>
      </c>
      <c r="D190" s="557" t="s">
        <v>260</v>
      </c>
      <c r="E190" s="558">
        <v>860034313</v>
      </c>
      <c r="F190" s="457" t="s">
        <v>279</v>
      </c>
      <c r="G190" s="441" t="s">
        <v>239</v>
      </c>
      <c r="H190" s="521" t="s">
        <v>287</v>
      </c>
      <c r="I190" s="413" t="s">
        <v>248</v>
      </c>
      <c r="J190" s="413" t="s">
        <v>2403</v>
      </c>
      <c r="K190" s="521" t="s">
        <v>391</v>
      </c>
      <c r="L190" s="559" t="s">
        <v>433</v>
      </c>
      <c r="M190" s="418">
        <v>344000</v>
      </c>
      <c r="N190" s="712">
        <f>IF(U190&gt;1,M190,0)</f>
        <v>344000</v>
      </c>
      <c r="O190" s="753">
        <v>45197</v>
      </c>
      <c r="P190" s="418">
        <f>IFERROR(ROUND((N190*(W190/X190)),0),0)</f>
        <v>357572</v>
      </c>
      <c r="Q190" s="418">
        <f>+P190-N190+M190</f>
        <v>357572</v>
      </c>
      <c r="R190" s="698">
        <f>+Q190</f>
        <v>357572</v>
      </c>
      <c r="S190" s="699">
        <f t="shared" si="91"/>
        <v>6.7576469417524957E-5</v>
      </c>
      <c r="T190" s="688"/>
      <c r="U190" s="689">
        <f>+$U$7-O190</f>
        <v>167</v>
      </c>
      <c r="V190" s="690">
        <f t="shared" si="69"/>
        <v>45364</v>
      </c>
      <c r="W190" s="691">
        <f>VLOOKUP(V190,IPC!$B$9:$D$855,3,2)</f>
        <v>141.47999999999999</v>
      </c>
      <c r="X190" s="691">
        <f>VLOOKUP(O190,IPC!$B$9:$D$855,3,1)</f>
        <v>136.11000000000001</v>
      </c>
    </row>
    <row r="191" spans="1:24" s="410" customFormat="1" ht="27.6" outlineLevel="2" x14ac:dyDescent="0.25">
      <c r="A191" s="410" t="s">
        <v>76</v>
      </c>
      <c r="B191" s="411" t="s">
        <v>28</v>
      </c>
      <c r="C191" s="489">
        <v>7</v>
      </c>
      <c r="D191" s="557" t="s">
        <v>260</v>
      </c>
      <c r="E191" s="558">
        <v>860034313</v>
      </c>
      <c r="F191" s="457" t="s">
        <v>279</v>
      </c>
      <c r="G191" s="441" t="s">
        <v>239</v>
      </c>
      <c r="H191" s="521" t="s">
        <v>287</v>
      </c>
      <c r="I191" s="413" t="s">
        <v>248</v>
      </c>
      <c r="J191" s="413" t="s">
        <v>2403</v>
      </c>
      <c r="K191" s="521" t="s">
        <v>392</v>
      </c>
      <c r="L191" s="559" t="s">
        <v>433</v>
      </c>
      <c r="M191" s="418">
        <v>344000</v>
      </c>
      <c r="N191" s="712">
        <f t="shared" ref="N191:N212" si="97">IF(U191&gt;1,M191,0)</f>
        <v>344000</v>
      </c>
      <c r="O191" s="753">
        <v>45227</v>
      </c>
      <c r="P191" s="418">
        <f t="shared" ref="P191:P212" si="98">IFERROR(ROUND((N191*(W191/X191)),0),0)</f>
        <v>356681</v>
      </c>
      <c r="Q191" s="418">
        <f t="shared" ref="Q191:Q212" si="99">+P191-N191+M191</f>
        <v>356681</v>
      </c>
      <c r="R191" s="698">
        <f t="shared" ref="R191:R212" si="100">+Q191</f>
        <v>356681</v>
      </c>
      <c r="S191" s="699">
        <f t="shared" si="91"/>
        <v>6.7408081975971898E-5</v>
      </c>
      <c r="T191" s="688"/>
      <c r="U191" s="689">
        <f t="shared" ref="U191:U212" si="101">+$U$7-O191</f>
        <v>137</v>
      </c>
      <c r="V191" s="690">
        <f t="shared" si="69"/>
        <v>45364</v>
      </c>
      <c r="W191" s="691">
        <f>VLOOKUP(V191,IPC!$B$9:$D$855,3,2)</f>
        <v>141.47999999999999</v>
      </c>
      <c r="X191" s="691">
        <f>VLOOKUP(O191,IPC!$B$9:$D$855,3,1)</f>
        <v>136.44999999999999</v>
      </c>
    </row>
    <row r="192" spans="1:24" s="410" customFormat="1" ht="27.6" outlineLevel="2" x14ac:dyDescent="0.25">
      <c r="A192" s="410" t="s">
        <v>76</v>
      </c>
      <c r="B192" s="411" t="s">
        <v>28</v>
      </c>
      <c r="C192" s="489">
        <v>7</v>
      </c>
      <c r="D192" s="557" t="s">
        <v>260</v>
      </c>
      <c r="E192" s="558">
        <v>860034313</v>
      </c>
      <c r="F192" s="457" t="s">
        <v>279</v>
      </c>
      <c r="G192" s="441" t="s">
        <v>239</v>
      </c>
      <c r="H192" s="521" t="s">
        <v>287</v>
      </c>
      <c r="I192" s="413" t="s">
        <v>248</v>
      </c>
      <c r="J192" s="413" t="s">
        <v>2403</v>
      </c>
      <c r="K192" s="521" t="s">
        <v>1693</v>
      </c>
      <c r="L192" s="559" t="s">
        <v>433</v>
      </c>
      <c r="M192" s="418">
        <v>344000</v>
      </c>
      <c r="N192" s="712">
        <f t="shared" si="97"/>
        <v>344000</v>
      </c>
      <c r="O192" s="753">
        <v>45258</v>
      </c>
      <c r="P192" s="418">
        <f t="shared" si="98"/>
        <v>355016</v>
      </c>
      <c r="Q192" s="418">
        <f t="shared" si="99"/>
        <v>355016</v>
      </c>
      <c r="R192" s="698">
        <f t="shared" si="100"/>
        <v>355016</v>
      </c>
      <c r="S192" s="699">
        <f t="shared" si="91"/>
        <v>6.7093418575089889E-5</v>
      </c>
      <c r="T192" s="688"/>
      <c r="U192" s="689">
        <f t="shared" si="101"/>
        <v>106</v>
      </c>
      <c r="V192" s="690">
        <f t="shared" si="69"/>
        <v>45364</v>
      </c>
      <c r="W192" s="691">
        <f>VLOOKUP(V192,IPC!$B$9:$D$855,3,2)</f>
        <v>141.47999999999999</v>
      </c>
      <c r="X192" s="691">
        <f>VLOOKUP(O192,IPC!$B$9:$D$855,3,1)</f>
        <v>137.09</v>
      </c>
    </row>
    <row r="193" spans="1:24" s="410" customFormat="1" ht="27.6" outlineLevel="2" x14ac:dyDescent="0.25">
      <c r="A193" s="410" t="s">
        <v>76</v>
      </c>
      <c r="B193" s="411" t="s">
        <v>28</v>
      </c>
      <c r="C193" s="489">
        <v>7</v>
      </c>
      <c r="D193" s="557" t="s">
        <v>260</v>
      </c>
      <c r="E193" s="558">
        <v>860034313</v>
      </c>
      <c r="F193" s="457" t="s">
        <v>279</v>
      </c>
      <c r="G193" s="441" t="s">
        <v>239</v>
      </c>
      <c r="H193" s="521" t="s">
        <v>287</v>
      </c>
      <c r="I193" s="413" t="s">
        <v>248</v>
      </c>
      <c r="J193" s="413" t="s">
        <v>2403</v>
      </c>
      <c r="K193" s="521" t="s">
        <v>1861</v>
      </c>
      <c r="L193" s="559" t="s">
        <v>433</v>
      </c>
      <c r="M193" s="418">
        <v>344000</v>
      </c>
      <c r="N193" s="712">
        <f t="shared" si="97"/>
        <v>344000</v>
      </c>
      <c r="O193" s="753">
        <v>45288</v>
      </c>
      <c r="P193" s="418">
        <f t="shared" si="98"/>
        <v>353392</v>
      </c>
      <c r="Q193" s="418">
        <f t="shared" si="99"/>
        <v>353392</v>
      </c>
      <c r="R193" s="698">
        <f t="shared" si="100"/>
        <v>353392</v>
      </c>
      <c r="S193" s="699">
        <f t="shared" si="91"/>
        <v>6.6786503642337722E-5</v>
      </c>
      <c r="T193" s="688"/>
      <c r="U193" s="689">
        <f t="shared" si="101"/>
        <v>76</v>
      </c>
      <c r="V193" s="690">
        <f t="shared" si="69"/>
        <v>45364</v>
      </c>
      <c r="W193" s="691">
        <f>VLOOKUP(V193,IPC!$B$9:$D$855,3,2)</f>
        <v>141.47999999999999</v>
      </c>
      <c r="X193" s="691">
        <f>VLOOKUP(O193,IPC!$B$9:$D$855,3,1)</f>
        <v>137.72</v>
      </c>
    </row>
    <row r="194" spans="1:24" s="410" customFormat="1" ht="27.6" outlineLevel="2" x14ac:dyDescent="0.25">
      <c r="A194" s="410" t="s">
        <v>76</v>
      </c>
      <c r="B194" s="411" t="s">
        <v>28</v>
      </c>
      <c r="C194" s="489">
        <v>7</v>
      </c>
      <c r="D194" s="557" t="s">
        <v>260</v>
      </c>
      <c r="E194" s="558">
        <v>860034313</v>
      </c>
      <c r="F194" s="457" t="s">
        <v>279</v>
      </c>
      <c r="G194" s="441" t="s">
        <v>239</v>
      </c>
      <c r="H194" s="521" t="s">
        <v>287</v>
      </c>
      <c r="I194" s="413" t="s">
        <v>248</v>
      </c>
      <c r="J194" s="413" t="s">
        <v>2403</v>
      </c>
      <c r="K194" s="521" t="s">
        <v>2434</v>
      </c>
      <c r="L194" s="559" t="s">
        <v>433</v>
      </c>
      <c r="M194" s="418">
        <v>344000</v>
      </c>
      <c r="N194" s="712">
        <f t="shared" si="97"/>
        <v>344000</v>
      </c>
      <c r="O194" s="753">
        <v>45319</v>
      </c>
      <c r="P194" s="418">
        <f t="shared" si="98"/>
        <v>350188</v>
      </c>
      <c r="Q194" s="418">
        <f t="shared" si="99"/>
        <v>350188</v>
      </c>
      <c r="R194" s="698">
        <f t="shared" si="100"/>
        <v>350188</v>
      </c>
      <c r="S194" s="699">
        <f t="shared" si="91"/>
        <v>6.6180989206045859E-5</v>
      </c>
      <c r="T194" s="688"/>
      <c r="U194" s="689">
        <f t="shared" si="101"/>
        <v>45</v>
      </c>
      <c r="V194" s="690">
        <f t="shared" si="69"/>
        <v>45364</v>
      </c>
      <c r="W194" s="691">
        <f>VLOOKUP(V194,IPC!$B$9:$D$855,3,2)</f>
        <v>141.47999999999999</v>
      </c>
      <c r="X194" s="691">
        <f>VLOOKUP(O194,IPC!$B$9:$D$855,3,1)</f>
        <v>138.97999999999999</v>
      </c>
    </row>
    <row r="195" spans="1:24" s="410" customFormat="1" ht="27.6" outlineLevel="2" x14ac:dyDescent="0.25">
      <c r="A195" s="410" t="s">
        <v>76</v>
      </c>
      <c r="B195" s="411" t="s">
        <v>28</v>
      </c>
      <c r="C195" s="489">
        <v>7</v>
      </c>
      <c r="D195" s="557" t="s">
        <v>260</v>
      </c>
      <c r="E195" s="558">
        <v>860034313</v>
      </c>
      <c r="F195" s="457" t="s">
        <v>279</v>
      </c>
      <c r="G195" s="441" t="s">
        <v>239</v>
      </c>
      <c r="H195" s="521" t="s">
        <v>287</v>
      </c>
      <c r="I195" s="413" t="s">
        <v>248</v>
      </c>
      <c r="J195" s="413" t="s">
        <v>2403</v>
      </c>
      <c r="K195" s="521" t="s">
        <v>2435</v>
      </c>
      <c r="L195" s="559" t="s">
        <v>433</v>
      </c>
      <c r="M195" s="418">
        <v>344000</v>
      </c>
      <c r="N195" s="712">
        <f t="shared" si="97"/>
        <v>344000</v>
      </c>
      <c r="O195" s="753">
        <v>45350</v>
      </c>
      <c r="P195" s="418">
        <f t="shared" si="98"/>
        <v>346424</v>
      </c>
      <c r="Q195" s="418">
        <f t="shared" si="99"/>
        <v>346424</v>
      </c>
      <c r="R195" s="698">
        <f t="shared" si="100"/>
        <v>346424</v>
      </c>
      <c r="S195" s="699">
        <f t="shared" si="91"/>
        <v>6.5469642034322225E-5</v>
      </c>
      <c r="T195" s="688"/>
      <c r="U195" s="689">
        <f t="shared" si="101"/>
        <v>14</v>
      </c>
      <c r="V195" s="690">
        <f t="shared" si="69"/>
        <v>45364</v>
      </c>
      <c r="W195" s="691">
        <f>VLOOKUP(V195,IPC!$B$9:$D$855,3,2)</f>
        <v>141.47999999999999</v>
      </c>
      <c r="X195" s="691">
        <f>VLOOKUP(O195,IPC!$B$9:$D$855,3,1)</f>
        <v>140.49</v>
      </c>
    </row>
    <row r="196" spans="1:24" s="410" customFormat="1" ht="27.6" outlineLevel="2" x14ac:dyDescent="0.25">
      <c r="A196" s="410" t="s">
        <v>76</v>
      </c>
      <c r="B196" s="411" t="s">
        <v>28</v>
      </c>
      <c r="C196" s="489">
        <v>7</v>
      </c>
      <c r="D196" s="557" t="s">
        <v>260</v>
      </c>
      <c r="E196" s="558">
        <v>860034313</v>
      </c>
      <c r="F196" s="457" t="s">
        <v>279</v>
      </c>
      <c r="G196" s="441" t="s">
        <v>239</v>
      </c>
      <c r="H196" s="521" t="s">
        <v>287</v>
      </c>
      <c r="I196" s="413" t="s">
        <v>248</v>
      </c>
      <c r="J196" s="413" t="s">
        <v>2403</v>
      </c>
      <c r="K196" s="521" t="s">
        <v>393</v>
      </c>
      <c r="L196" s="559" t="s">
        <v>433</v>
      </c>
      <c r="M196" s="418">
        <v>19092446</v>
      </c>
      <c r="N196" s="712">
        <f t="shared" si="97"/>
        <v>0</v>
      </c>
      <c r="O196" s="753">
        <v>46749</v>
      </c>
      <c r="P196" s="418">
        <f t="shared" si="98"/>
        <v>0</v>
      </c>
      <c r="Q196" s="418">
        <f t="shared" si="99"/>
        <v>19092446</v>
      </c>
      <c r="R196" s="698">
        <f t="shared" si="100"/>
        <v>19092446</v>
      </c>
      <c r="S196" s="699">
        <f t="shared" si="91"/>
        <v>3.6082246183279081E-3</v>
      </c>
      <c r="T196" s="688"/>
      <c r="U196" s="689">
        <f t="shared" si="101"/>
        <v>-1385</v>
      </c>
      <c r="V196" s="690">
        <f t="shared" si="69"/>
        <v>45364</v>
      </c>
      <c r="W196" s="691">
        <f>VLOOKUP(V196,IPC!$B$9:$D$855,3,2)</f>
        <v>141.47999999999999</v>
      </c>
      <c r="X196" s="691">
        <f>VLOOKUP(O196,IPC!$B$9:$D$855,3,1)</f>
        <v>141.47999999999999</v>
      </c>
    </row>
    <row r="197" spans="1:24" s="410" customFormat="1" ht="27.6" outlineLevel="2" x14ac:dyDescent="0.25">
      <c r="A197" s="410" t="s">
        <v>76</v>
      </c>
      <c r="B197" s="411" t="s">
        <v>28</v>
      </c>
      <c r="C197" s="489">
        <v>7</v>
      </c>
      <c r="D197" s="557" t="s">
        <v>260</v>
      </c>
      <c r="E197" s="558">
        <v>860034313</v>
      </c>
      <c r="F197" s="457" t="s">
        <v>279</v>
      </c>
      <c r="G197" s="441" t="s">
        <v>239</v>
      </c>
      <c r="H197" s="521" t="s">
        <v>287</v>
      </c>
      <c r="I197" s="413" t="s">
        <v>248</v>
      </c>
      <c r="J197" s="413" t="s">
        <v>2403</v>
      </c>
      <c r="K197" s="521" t="s">
        <v>394</v>
      </c>
      <c r="L197" s="559" t="s">
        <v>434</v>
      </c>
      <c r="M197" s="418">
        <v>468411</v>
      </c>
      <c r="N197" s="712">
        <f t="shared" si="97"/>
        <v>468411</v>
      </c>
      <c r="O197" s="753">
        <v>45143</v>
      </c>
      <c r="P197" s="418">
        <f t="shared" si="98"/>
        <v>489481</v>
      </c>
      <c r="Q197" s="418">
        <f t="shared" si="99"/>
        <v>489481</v>
      </c>
      <c r="R197" s="698">
        <f t="shared" si="100"/>
        <v>489481</v>
      </c>
      <c r="S197" s="699">
        <f t="shared" si="91"/>
        <v>9.250555923550931E-5</v>
      </c>
      <c r="T197" s="688"/>
      <c r="U197" s="689">
        <f t="shared" si="101"/>
        <v>221</v>
      </c>
      <c r="V197" s="690">
        <f t="shared" si="69"/>
        <v>45364</v>
      </c>
      <c r="W197" s="691">
        <f>VLOOKUP(V197,IPC!$B$9:$D$855,3,2)</f>
        <v>141.47999999999999</v>
      </c>
      <c r="X197" s="691">
        <f>VLOOKUP(O197,IPC!$B$9:$D$855,3,1)</f>
        <v>135.38999999999999</v>
      </c>
    </row>
    <row r="198" spans="1:24" s="410" customFormat="1" ht="27.6" outlineLevel="2" x14ac:dyDescent="0.25">
      <c r="A198" s="410" t="s">
        <v>76</v>
      </c>
      <c r="B198" s="411" t="s">
        <v>28</v>
      </c>
      <c r="C198" s="489">
        <v>7</v>
      </c>
      <c r="D198" s="557" t="s">
        <v>260</v>
      </c>
      <c r="E198" s="558">
        <v>860034313</v>
      </c>
      <c r="F198" s="457" t="s">
        <v>279</v>
      </c>
      <c r="G198" s="441" t="s">
        <v>239</v>
      </c>
      <c r="H198" s="521" t="s">
        <v>287</v>
      </c>
      <c r="I198" s="413" t="s">
        <v>248</v>
      </c>
      <c r="J198" s="413" t="s">
        <v>2403</v>
      </c>
      <c r="K198" s="521" t="s">
        <v>395</v>
      </c>
      <c r="L198" s="559" t="s">
        <v>434</v>
      </c>
      <c r="M198" s="418">
        <v>618000</v>
      </c>
      <c r="N198" s="712">
        <f t="shared" si="97"/>
        <v>618000</v>
      </c>
      <c r="O198" s="753">
        <v>45174</v>
      </c>
      <c r="P198" s="418">
        <f t="shared" si="98"/>
        <v>642382</v>
      </c>
      <c r="Q198" s="418">
        <f t="shared" si="99"/>
        <v>642382</v>
      </c>
      <c r="R198" s="698">
        <f t="shared" si="100"/>
        <v>642382</v>
      </c>
      <c r="S198" s="699">
        <f t="shared" si="91"/>
        <v>1.2140186473596512E-4</v>
      </c>
      <c r="T198" s="688"/>
      <c r="U198" s="689">
        <f t="shared" si="101"/>
        <v>190</v>
      </c>
      <c r="V198" s="690">
        <f t="shared" si="69"/>
        <v>45364</v>
      </c>
      <c r="W198" s="691">
        <f>VLOOKUP(V198,IPC!$B$9:$D$855,3,2)</f>
        <v>141.47999999999999</v>
      </c>
      <c r="X198" s="691">
        <f>VLOOKUP(O198,IPC!$B$9:$D$855,3,1)</f>
        <v>136.11000000000001</v>
      </c>
    </row>
    <row r="199" spans="1:24" s="410" customFormat="1" ht="27.6" outlineLevel="2" x14ac:dyDescent="0.25">
      <c r="A199" s="410" t="s">
        <v>76</v>
      </c>
      <c r="B199" s="411" t="s">
        <v>28</v>
      </c>
      <c r="C199" s="489">
        <v>7</v>
      </c>
      <c r="D199" s="557" t="s">
        <v>260</v>
      </c>
      <c r="E199" s="558">
        <v>860034313</v>
      </c>
      <c r="F199" s="457" t="s">
        <v>279</v>
      </c>
      <c r="G199" s="441" t="s">
        <v>239</v>
      </c>
      <c r="H199" s="521" t="s">
        <v>287</v>
      </c>
      <c r="I199" s="413" t="s">
        <v>248</v>
      </c>
      <c r="J199" s="413" t="s">
        <v>2403</v>
      </c>
      <c r="K199" s="521" t="s">
        <v>396</v>
      </c>
      <c r="L199" s="559" t="s">
        <v>434</v>
      </c>
      <c r="M199" s="418">
        <v>618000</v>
      </c>
      <c r="N199" s="712">
        <f t="shared" si="97"/>
        <v>618000</v>
      </c>
      <c r="O199" s="753">
        <v>45204</v>
      </c>
      <c r="P199" s="418">
        <f t="shared" si="98"/>
        <v>640782</v>
      </c>
      <c r="Q199" s="418">
        <f t="shared" si="99"/>
        <v>640782</v>
      </c>
      <c r="R199" s="698">
        <f t="shared" si="100"/>
        <v>640782</v>
      </c>
      <c r="S199" s="699">
        <f t="shared" ref="S199:S230" si="102">+R199/$R$967</f>
        <v>1.2109948549187431E-4</v>
      </c>
      <c r="T199" s="688"/>
      <c r="U199" s="689">
        <f t="shared" si="101"/>
        <v>160</v>
      </c>
      <c r="V199" s="690">
        <f t="shared" si="69"/>
        <v>45364</v>
      </c>
      <c r="W199" s="691">
        <f>VLOOKUP(V199,IPC!$B$9:$D$855,3,2)</f>
        <v>141.47999999999999</v>
      </c>
      <c r="X199" s="691">
        <f>VLOOKUP(O199,IPC!$B$9:$D$855,3,1)</f>
        <v>136.44999999999999</v>
      </c>
    </row>
    <row r="200" spans="1:24" s="410" customFormat="1" ht="27.6" outlineLevel="2" x14ac:dyDescent="0.25">
      <c r="A200" s="410" t="s">
        <v>76</v>
      </c>
      <c r="B200" s="411" t="s">
        <v>28</v>
      </c>
      <c r="C200" s="489">
        <v>7</v>
      </c>
      <c r="D200" s="557" t="s">
        <v>260</v>
      </c>
      <c r="E200" s="558">
        <v>860034313</v>
      </c>
      <c r="F200" s="457" t="s">
        <v>279</v>
      </c>
      <c r="G200" s="441" t="s">
        <v>239</v>
      </c>
      <c r="H200" s="521" t="s">
        <v>287</v>
      </c>
      <c r="I200" s="413" t="s">
        <v>248</v>
      </c>
      <c r="J200" s="413" t="s">
        <v>2403</v>
      </c>
      <c r="K200" s="521" t="s">
        <v>1694</v>
      </c>
      <c r="L200" s="559" t="s">
        <v>434</v>
      </c>
      <c r="M200" s="418">
        <v>618000</v>
      </c>
      <c r="N200" s="712">
        <f t="shared" si="97"/>
        <v>618000</v>
      </c>
      <c r="O200" s="753">
        <v>45235</v>
      </c>
      <c r="P200" s="418">
        <f t="shared" si="98"/>
        <v>637790</v>
      </c>
      <c r="Q200" s="418">
        <f t="shared" si="99"/>
        <v>637790</v>
      </c>
      <c r="R200" s="698">
        <f t="shared" si="100"/>
        <v>637790</v>
      </c>
      <c r="S200" s="699">
        <f t="shared" si="102"/>
        <v>1.205340363054245E-4</v>
      </c>
      <c r="T200" s="688"/>
      <c r="U200" s="689">
        <f t="shared" si="101"/>
        <v>129</v>
      </c>
      <c r="V200" s="690">
        <f t="shared" si="69"/>
        <v>45364</v>
      </c>
      <c r="W200" s="691">
        <f>VLOOKUP(V200,IPC!$B$9:$D$855,3,2)</f>
        <v>141.47999999999999</v>
      </c>
      <c r="X200" s="691">
        <f>VLOOKUP(O200,IPC!$B$9:$D$855,3,1)</f>
        <v>137.09</v>
      </c>
    </row>
    <row r="201" spans="1:24" s="410" customFormat="1" ht="27.6" outlineLevel="2" x14ac:dyDescent="0.25">
      <c r="A201" s="410" t="s">
        <v>76</v>
      </c>
      <c r="B201" s="411" t="s">
        <v>28</v>
      </c>
      <c r="C201" s="489">
        <v>7</v>
      </c>
      <c r="D201" s="557" t="s">
        <v>260</v>
      </c>
      <c r="E201" s="558">
        <v>860034313</v>
      </c>
      <c r="F201" s="457" t="s">
        <v>279</v>
      </c>
      <c r="G201" s="441" t="s">
        <v>239</v>
      </c>
      <c r="H201" s="521" t="s">
        <v>287</v>
      </c>
      <c r="I201" s="413" t="s">
        <v>248</v>
      </c>
      <c r="J201" s="413" t="s">
        <v>2403</v>
      </c>
      <c r="K201" s="521" t="s">
        <v>1862</v>
      </c>
      <c r="L201" s="559" t="s">
        <v>434</v>
      </c>
      <c r="M201" s="418">
        <v>618000</v>
      </c>
      <c r="N201" s="712">
        <f t="shared" si="97"/>
        <v>618000</v>
      </c>
      <c r="O201" s="753">
        <v>45265</v>
      </c>
      <c r="P201" s="418">
        <f t="shared" si="98"/>
        <v>634872</v>
      </c>
      <c r="Q201" s="418">
        <f t="shared" si="99"/>
        <v>634872</v>
      </c>
      <c r="R201" s="698">
        <f t="shared" si="100"/>
        <v>634872</v>
      </c>
      <c r="S201" s="699">
        <f t="shared" si="102"/>
        <v>1.1998257215901387E-4</v>
      </c>
      <c r="T201" s="688"/>
      <c r="U201" s="689">
        <f t="shared" si="101"/>
        <v>99</v>
      </c>
      <c r="V201" s="690">
        <f t="shared" si="69"/>
        <v>45364</v>
      </c>
      <c r="W201" s="691">
        <f>VLOOKUP(V201,IPC!$B$9:$D$855,3,2)</f>
        <v>141.47999999999999</v>
      </c>
      <c r="X201" s="691">
        <f>VLOOKUP(O201,IPC!$B$9:$D$855,3,1)</f>
        <v>137.72</v>
      </c>
    </row>
    <row r="202" spans="1:24" s="410" customFormat="1" ht="27.6" outlineLevel="2" x14ac:dyDescent="0.25">
      <c r="A202" s="410" t="s">
        <v>76</v>
      </c>
      <c r="B202" s="411" t="s">
        <v>28</v>
      </c>
      <c r="C202" s="489">
        <v>7</v>
      </c>
      <c r="D202" s="557" t="s">
        <v>260</v>
      </c>
      <c r="E202" s="558">
        <v>860034313</v>
      </c>
      <c r="F202" s="457" t="s">
        <v>279</v>
      </c>
      <c r="G202" s="441" t="s">
        <v>239</v>
      </c>
      <c r="H202" s="521" t="s">
        <v>287</v>
      </c>
      <c r="I202" s="413" t="s">
        <v>248</v>
      </c>
      <c r="J202" s="413" t="s">
        <v>2403</v>
      </c>
      <c r="K202" s="521" t="s">
        <v>2436</v>
      </c>
      <c r="L202" s="559" t="s">
        <v>434</v>
      </c>
      <c r="M202" s="418">
        <v>618000</v>
      </c>
      <c r="N202" s="712">
        <f t="shared" si="97"/>
        <v>618000</v>
      </c>
      <c r="O202" s="753">
        <v>45296</v>
      </c>
      <c r="P202" s="418">
        <f t="shared" si="98"/>
        <v>629117</v>
      </c>
      <c r="Q202" s="418">
        <f t="shared" si="99"/>
        <v>629117</v>
      </c>
      <c r="R202" s="698">
        <f t="shared" si="100"/>
        <v>629117</v>
      </c>
      <c r="S202" s="699">
        <f t="shared" si="102"/>
        <v>1.1889495181542473E-4</v>
      </c>
      <c r="T202" s="688"/>
      <c r="U202" s="689">
        <f t="shared" si="101"/>
        <v>68</v>
      </c>
      <c r="V202" s="690">
        <f t="shared" si="69"/>
        <v>45364</v>
      </c>
      <c r="W202" s="691">
        <f>VLOOKUP(V202,IPC!$B$9:$D$855,3,2)</f>
        <v>141.47999999999999</v>
      </c>
      <c r="X202" s="691">
        <f>VLOOKUP(O202,IPC!$B$9:$D$855,3,1)</f>
        <v>138.97999999999999</v>
      </c>
    </row>
    <row r="203" spans="1:24" s="410" customFormat="1" ht="27.6" outlineLevel="2" x14ac:dyDescent="0.25">
      <c r="A203" s="410" t="s">
        <v>76</v>
      </c>
      <c r="B203" s="411" t="s">
        <v>28</v>
      </c>
      <c r="C203" s="489">
        <v>7</v>
      </c>
      <c r="D203" s="557" t="s">
        <v>260</v>
      </c>
      <c r="E203" s="558">
        <v>860034313</v>
      </c>
      <c r="F203" s="457" t="s">
        <v>279</v>
      </c>
      <c r="G203" s="441" t="s">
        <v>239</v>
      </c>
      <c r="H203" s="521" t="s">
        <v>287</v>
      </c>
      <c r="I203" s="413" t="s">
        <v>248</v>
      </c>
      <c r="J203" s="413" t="s">
        <v>2403</v>
      </c>
      <c r="K203" s="521" t="s">
        <v>2437</v>
      </c>
      <c r="L203" s="559" t="s">
        <v>434</v>
      </c>
      <c r="M203" s="418">
        <v>618000</v>
      </c>
      <c r="N203" s="712">
        <f t="shared" si="97"/>
        <v>618000</v>
      </c>
      <c r="O203" s="753">
        <v>45327</v>
      </c>
      <c r="P203" s="418">
        <f t="shared" si="98"/>
        <v>622355</v>
      </c>
      <c r="Q203" s="418">
        <f t="shared" si="99"/>
        <v>622355</v>
      </c>
      <c r="R203" s="698">
        <f t="shared" si="100"/>
        <v>622355</v>
      </c>
      <c r="S203" s="699">
        <f t="shared" si="102"/>
        <v>1.1761702153508594E-4</v>
      </c>
      <c r="T203" s="688"/>
      <c r="U203" s="689">
        <f t="shared" si="101"/>
        <v>37</v>
      </c>
      <c r="V203" s="690">
        <f t="shared" si="69"/>
        <v>45364</v>
      </c>
      <c r="W203" s="691">
        <f>VLOOKUP(V203,IPC!$B$9:$D$855,3,2)</f>
        <v>141.47999999999999</v>
      </c>
      <c r="X203" s="691">
        <f>VLOOKUP(O203,IPC!$B$9:$D$855,3,1)</f>
        <v>140.49</v>
      </c>
    </row>
    <row r="204" spans="1:24" s="410" customFormat="1" ht="27.6" outlineLevel="2" x14ac:dyDescent="0.25">
      <c r="A204" s="410" t="s">
        <v>76</v>
      </c>
      <c r="B204" s="411" t="s">
        <v>28</v>
      </c>
      <c r="C204" s="489">
        <v>7</v>
      </c>
      <c r="D204" s="557" t="s">
        <v>260</v>
      </c>
      <c r="E204" s="558">
        <v>860034313</v>
      </c>
      <c r="F204" s="457" t="s">
        <v>279</v>
      </c>
      <c r="G204" s="441" t="s">
        <v>239</v>
      </c>
      <c r="H204" s="521" t="s">
        <v>287</v>
      </c>
      <c r="I204" s="413" t="s">
        <v>248</v>
      </c>
      <c r="J204" s="413" t="s">
        <v>2403</v>
      </c>
      <c r="K204" s="521" t="s">
        <v>2438</v>
      </c>
      <c r="L204" s="559" t="s">
        <v>434</v>
      </c>
      <c r="M204" s="418">
        <v>618000</v>
      </c>
      <c r="N204" s="712">
        <f t="shared" si="97"/>
        <v>618000</v>
      </c>
      <c r="O204" s="753">
        <v>45356</v>
      </c>
      <c r="P204" s="418">
        <f t="shared" si="98"/>
        <v>618000</v>
      </c>
      <c r="Q204" s="418">
        <f t="shared" si="99"/>
        <v>618000</v>
      </c>
      <c r="R204" s="698">
        <f t="shared" si="100"/>
        <v>618000</v>
      </c>
      <c r="S204" s="699">
        <f t="shared" si="102"/>
        <v>1.1679398303007625E-4</v>
      </c>
      <c r="T204" s="688"/>
      <c r="U204" s="689">
        <f t="shared" si="101"/>
        <v>8</v>
      </c>
      <c r="V204" s="690">
        <f t="shared" si="69"/>
        <v>45364</v>
      </c>
      <c r="W204" s="691">
        <f>VLOOKUP(V204,IPC!$B$9:$D$855,3,2)</f>
        <v>141.47999999999999</v>
      </c>
      <c r="X204" s="691">
        <f>VLOOKUP(O204,IPC!$B$9:$D$855,3,1)</f>
        <v>141.47999999999999</v>
      </c>
    </row>
    <row r="205" spans="1:24" s="410" customFormat="1" ht="27.6" outlineLevel="2" x14ac:dyDescent="0.25">
      <c r="A205" s="410" t="s">
        <v>76</v>
      </c>
      <c r="B205" s="411" t="s">
        <v>28</v>
      </c>
      <c r="C205" s="489">
        <v>7</v>
      </c>
      <c r="D205" s="557" t="s">
        <v>260</v>
      </c>
      <c r="E205" s="558">
        <v>860034313</v>
      </c>
      <c r="F205" s="457" t="s">
        <v>279</v>
      </c>
      <c r="G205" s="441" t="s">
        <v>239</v>
      </c>
      <c r="H205" s="521" t="s">
        <v>287</v>
      </c>
      <c r="I205" s="413" t="s">
        <v>248</v>
      </c>
      <c r="J205" s="413" t="s">
        <v>2403</v>
      </c>
      <c r="K205" s="521" t="s">
        <v>397</v>
      </c>
      <c r="L205" s="559" t="s">
        <v>434</v>
      </c>
      <c r="M205" s="418">
        <v>32482842</v>
      </c>
      <c r="N205" s="712">
        <f t="shared" si="97"/>
        <v>0</v>
      </c>
      <c r="O205" s="753">
        <v>46939</v>
      </c>
      <c r="P205" s="418">
        <f t="shared" si="98"/>
        <v>0</v>
      </c>
      <c r="Q205" s="418">
        <f t="shared" si="99"/>
        <v>32482842</v>
      </c>
      <c r="R205" s="698">
        <f t="shared" si="100"/>
        <v>32482842</v>
      </c>
      <c r="S205" s="699">
        <f t="shared" si="102"/>
        <v>6.1388357561758065E-3</v>
      </c>
      <c r="T205" s="688"/>
      <c r="U205" s="689">
        <f t="shared" si="101"/>
        <v>-1575</v>
      </c>
      <c r="V205" s="690">
        <f t="shared" si="69"/>
        <v>45364</v>
      </c>
      <c r="W205" s="691">
        <f>VLOOKUP(V205,IPC!$B$9:$D$855,3,2)</f>
        <v>141.47999999999999</v>
      </c>
      <c r="X205" s="691">
        <f>VLOOKUP(O205,IPC!$B$9:$D$855,3,1)</f>
        <v>141.47999999999999</v>
      </c>
    </row>
    <row r="206" spans="1:24" s="410" customFormat="1" ht="27.6" outlineLevel="2" x14ac:dyDescent="0.25">
      <c r="A206" s="410" t="s">
        <v>76</v>
      </c>
      <c r="B206" s="411" t="s">
        <v>28</v>
      </c>
      <c r="C206" s="489">
        <v>7</v>
      </c>
      <c r="D206" s="557" t="s">
        <v>260</v>
      </c>
      <c r="E206" s="558">
        <v>860034313</v>
      </c>
      <c r="F206" s="457" t="s">
        <v>279</v>
      </c>
      <c r="G206" s="441" t="s">
        <v>239</v>
      </c>
      <c r="H206" s="521" t="s">
        <v>287</v>
      </c>
      <c r="I206" s="413" t="s">
        <v>248</v>
      </c>
      <c r="J206" s="413" t="s">
        <v>2403</v>
      </c>
      <c r="K206" s="521" t="s">
        <v>398</v>
      </c>
      <c r="L206" s="559" t="s">
        <v>435</v>
      </c>
      <c r="M206" s="418">
        <v>469639</v>
      </c>
      <c r="N206" s="712">
        <f t="shared" si="97"/>
        <v>469639</v>
      </c>
      <c r="O206" s="753">
        <v>45135</v>
      </c>
      <c r="P206" s="418">
        <f t="shared" si="98"/>
        <v>494195</v>
      </c>
      <c r="Q206" s="418">
        <f t="shared" si="99"/>
        <v>494195</v>
      </c>
      <c r="R206" s="698">
        <f t="shared" si="100"/>
        <v>494195</v>
      </c>
      <c r="S206" s="699">
        <f t="shared" si="102"/>
        <v>9.3396444083411874E-5</v>
      </c>
      <c r="T206" s="688"/>
      <c r="U206" s="689">
        <f t="shared" si="101"/>
        <v>229</v>
      </c>
      <c r="V206" s="690">
        <f t="shared" si="69"/>
        <v>45364</v>
      </c>
      <c r="W206" s="691">
        <f>VLOOKUP(V206,IPC!$B$9:$D$855,3,2)</f>
        <v>141.47999999999999</v>
      </c>
      <c r="X206" s="691">
        <f>VLOOKUP(O206,IPC!$B$9:$D$855,3,1)</f>
        <v>134.44999999999999</v>
      </c>
    </row>
    <row r="207" spans="1:24" s="410" customFormat="1" ht="27.6" outlineLevel="2" x14ac:dyDescent="0.25">
      <c r="A207" s="410" t="s">
        <v>76</v>
      </c>
      <c r="B207" s="411" t="s">
        <v>28</v>
      </c>
      <c r="C207" s="489">
        <v>7</v>
      </c>
      <c r="D207" s="557" t="s">
        <v>260</v>
      </c>
      <c r="E207" s="558">
        <v>860034313</v>
      </c>
      <c r="F207" s="457" t="s">
        <v>279</v>
      </c>
      <c r="G207" s="441" t="s">
        <v>239</v>
      </c>
      <c r="H207" s="521" t="s">
        <v>287</v>
      </c>
      <c r="I207" s="413" t="s">
        <v>248</v>
      </c>
      <c r="J207" s="413" t="s">
        <v>2403</v>
      </c>
      <c r="K207" s="521" t="s">
        <v>399</v>
      </c>
      <c r="L207" s="559" t="s">
        <v>435</v>
      </c>
      <c r="M207" s="418">
        <v>471000</v>
      </c>
      <c r="N207" s="712">
        <f t="shared" si="97"/>
        <v>471000</v>
      </c>
      <c r="O207" s="753">
        <v>45166</v>
      </c>
      <c r="P207" s="418">
        <f t="shared" si="98"/>
        <v>492186</v>
      </c>
      <c r="Q207" s="418">
        <f t="shared" si="99"/>
        <v>492186</v>
      </c>
      <c r="R207" s="698">
        <f t="shared" si="100"/>
        <v>492186</v>
      </c>
      <c r="S207" s="699">
        <f t="shared" si="102"/>
        <v>9.3016769145050349E-5</v>
      </c>
      <c r="T207" s="688"/>
      <c r="U207" s="689">
        <f t="shared" si="101"/>
        <v>198</v>
      </c>
      <c r="V207" s="690">
        <f t="shared" si="69"/>
        <v>45364</v>
      </c>
      <c r="W207" s="691">
        <f>VLOOKUP(V207,IPC!$B$9:$D$855,3,2)</f>
        <v>141.47999999999999</v>
      </c>
      <c r="X207" s="691">
        <f>VLOOKUP(O207,IPC!$B$9:$D$855,3,1)</f>
        <v>135.38999999999999</v>
      </c>
    </row>
    <row r="208" spans="1:24" s="410" customFormat="1" ht="27.6" outlineLevel="2" x14ac:dyDescent="0.25">
      <c r="A208" s="410" t="s">
        <v>76</v>
      </c>
      <c r="B208" s="411" t="s">
        <v>28</v>
      </c>
      <c r="C208" s="489">
        <v>7</v>
      </c>
      <c r="D208" s="557" t="s">
        <v>260</v>
      </c>
      <c r="E208" s="558">
        <v>860034313</v>
      </c>
      <c r="F208" s="457" t="s">
        <v>279</v>
      </c>
      <c r="G208" s="441" t="s">
        <v>239</v>
      </c>
      <c r="H208" s="521" t="s">
        <v>287</v>
      </c>
      <c r="I208" s="413" t="s">
        <v>248</v>
      </c>
      <c r="J208" s="413" t="s">
        <v>2403</v>
      </c>
      <c r="K208" s="521" t="s">
        <v>400</v>
      </c>
      <c r="L208" s="559" t="s">
        <v>435</v>
      </c>
      <c r="M208" s="418">
        <v>471000</v>
      </c>
      <c r="N208" s="712">
        <f t="shared" si="97"/>
        <v>471000</v>
      </c>
      <c r="O208" s="753">
        <v>45197</v>
      </c>
      <c r="P208" s="418">
        <f t="shared" si="98"/>
        <v>489583</v>
      </c>
      <c r="Q208" s="418">
        <f t="shared" si="99"/>
        <v>489583</v>
      </c>
      <c r="R208" s="698">
        <f t="shared" si="100"/>
        <v>489583</v>
      </c>
      <c r="S208" s="699">
        <f t="shared" si="102"/>
        <v>9.25248359123201E-5</v>
      </c>
      <c r="T208" s="688"/>
      <c r="U208" s="689">
        <f t="shared" si="101"/>
        <v>167</v>
      </c>
      <c r="V208" s="690">
        <f t="shared" si="69"/>
        <v>45364</v>
      </c>
      <c r="W208" s="691">
        <f>VLOOKUP(V208,IPC!$B$9:$D$855,3,2)</f>
        <v>141.47999999999999</v>
      </c>
      <c r="X208" s="691">
        <f>VLOOKUP(O208,IPC!$B$9:$D$855,3,1)</f>
        <v>136.11000000000001</v>
      </c>
    </row>
    <row r="209" spans="1:24" s="410" customFormat="1" ht="27.6" outlineLevel="2" x14ac:dyDescent="0.25">
      <c r="A209" s="410" t="s">
        <v>76</v>
      </c>
      <c r="B209" s="411" t="s">
        <v>28</v>
      </c>
      <c r="C209" s="489">
        <v>7</v>
      </c>
      <c r="D209" s="557" t="s">
        <v>260</v>
      </c>
      <c r="E209" s="558">
        <v>860034313</v>
      </c>
      <c r="F209" s="457" t="s">
        <v>279</v>
      </c>
      <c r="G209" s="441" t="s">
        <v>239</v>
      </c>
      <c r="H209" s="521" t="s">
        <v>287</v>
      </c>
      <c r="I209" s="413" t="s">
        <v>248</v>
      </c>
      <c r="J209" s="413" t="s">
        <v>2403</v>
      </c>
      <c r="K209" s="521" t="s">
        <v>401</v>
      </c>
      <c r="L209" s="559" t="s">
        <v>435</v>
      </c>
      <c r="M209" s="418">
        <v>471000</v>
      </c>
      <c r="N209" s="712">
        <f t="shared" si="97"/>
        <v>471000</v>
      </c>
      <c r="O209" s="753">
        <v>45227</v>
      </c>
      <c r="P209" s="418">
        <f t="shared" si="98"/>
        <v>488363</v>
      </c>
      <c r="Q209" s="418">
        <f t="shared" si="99"/>
        <v>488363</v>
      </c>
      <c r="R209" s="698">
        <f t="shared" si="100"/>
        <v>488363</v>
      </c>
      <c r="S209" s="699">
        <f t="shared" si="102"/>
        <v>9.2294271738700858E-5</v>
      </c>
      <c r="T209" s="688"/>
      <c r="U209" s="689">
        <f t="shared" si="101"/>
        <v>137</v>
      </c>
      <c r="V209" s="690">
        <f t="shared" si="69"/>
        <v>45364</v>
      </c>
      <c r="W209" s="691">
        <f>VLOOKUP(V209,IPC!$B$9:$D$855,3,2)</f>
        <v>141.47999999999999</v>
      </c>
      <c r="X209" s="691">
        <f>VLOOKUP(O209,IPC!$B$9:$D$855,3,1)</f>
        <v>136.44999999999999</v>
      </c>
    </row>
    <row r="210" spans="1:24" s="410" customFormat="1" ht="27.6" outlineLevel="2" x14ac:dyDescent="0.25">
      <c r="A210" s="410" t="s">
        <v>76</v>
      </c>
      <c r="B210" s="411" t="s">
        <v>28</v>
      </c>
      <c r="C210" s="489">
        <v>7</v>
      </c>
      <c r="D210" s="557" t="s">
        <v>260</v>
      </c>
      <c r="E210" s="558">
        <v>860034313</v>
      </c>
      <c r="F210" s="457" t="s">
        <v>279</v>
      </c>
      <c r="G210" s="441" t="s">
        <v>239</v>
      </c>
      <c r="H210" s="521" t="s">
        <v>287</v>
      </c>
      <c r="I210" s="413" t="s">
        <v>248</v>
      </c>
      <c r="J210" s="413" t="s">
        <v>2403</v>
      </c>
      <c r="K210" s="521" t="s">
        <v>1695</v>
      </c>
      <c r="L210" s="559" t="s">
        <v>435</v>
      </c>
      <c r="M210" s="418">
        <v>471000</v>
      </c>
      <c r="N210" s="712">
        <f t="shared" si="97"/>
        <v>471000</v>
      </c>
      <c r="O210" s="753">
        <v>45258</v>
      </c>
      <c r="P210" s="418">
        <f t="shared" si="98"/>
        <v>486083</v>
      </c>
      <c r="Q210" s="418">
        <f t="shared" si="99"/>
        <v>486083</v>
      </c>
      <c r="R210" s="698">
        <f t="shared" si="100"/>
        <v>486083</v>
      </c>
      <c r="S210" s="699">
        <f t="shared" si="102"/>
        <v>9.1863381315871454E-5</v>
      </c>
      <c r="T210" s="688"/>
      <c r="U210" s="689">
        <f t="shared" si="101"/>
        <v>106</v>
      </c>
      <c r="V210" s="690">
        <f t="shared" si="69"/>
        <v>45364</v>
      </c>
      <c r="W210" s="691">
        <f>VLOOKUP(V210,IPC!$B$9:$D$855,3,2)</f>
        <v>141.47999999999999</v>
      </c>
      <c r="X210" s="691">
        <f>VLOOKUP(O210,IPC!$B$9:$D$855,3,1)</f>
        <v>137.09</v>
      </c>
    </row>
    <row r="211" spans="1:24" s="410" customFormat="1" ht="27.6" outlineLevel="2" x14ac:dyDescent="0.25">
      <c r="A211" s="410" t="s">
        <v>76</v>
      </c>
      <c r="B211" s="411" t="s">
        <v>28</v>
      </c>
      <c r="C211" s="489">
        <v>7</v>
      </c>
      <c r="D211" s="557" t="s">
        <v>260</v>
      </c>
      <c r="E211" s="558">
        <v>860034313</v>
      </c>
      <c r="F211" s="457" t="s">
        <v>279</v>
      </c>
      <c r="G211" s="441" t="s">
        <v>239</v>
      </c>
      <c r="H211" s="521" t="s">
        <v>287</v>
      </c>
      <c r="I211" s="413" t="s">
        <v>248</v>
      </c>
      <c r="J211" s="413" t="s">
        <v>2403</v>
      </c>
      <c r="K211" s="521" t="s">
        <v>1863</v>
      </c>
      <c r="L211" s="559" t="s">
        <v>435</v>
      </c>
      <c r="M211" s="418">
        <v>471000</v>
      </c>
      <c r="N211" s="712">
        <f t="shared" si="97"/>
        <v>471000</v>
      </c>
      <c r="O211" s="753">
        <v>45288</v>
      </c>
      <c r="P211" s="418">
        <f t="shared" si="98"/>
        <v>483859</v>
      </c>
      <c r="Q211" s="418">
        <f t="shared" si="99"/>
        <v>483859</v>
      </c>
      <c r="R211" s="698">
        <f t="shared" si="100"/>
        <v>483859</v>
      </c>
      <c r="S211" s="699">
        <f t="shared" si="102"/>
        <v>9.1443074166585225E-5</v>
      </c>
      <c r="T211" s="688"/>
      <c r="U211" s="689">
        <f t="shared" si="101"/>
        <v>76</v>
      </c>
      <c r="V211" s="690">
        <f t="shared" si="69"/>
        <v>45364</v>
      </c>
      <c r="W211" s="691">
        <f>VLOOKUP(V211,IPC!$B$9:$D$855,3,2)</f>
        <v>141.47999999999999</v>
      </c>
      <c r="X211" s="691">
        <f>VLOOKUP(O211,IPC!$B$9:$D$855,3,1)</f>
        <v>137.72</v>
      </c>
    </row>
    <row r="212" spans="1:24" s="410" customFormat="1" ht="27.6" outlineLevel="2" x14ac:dyDescent="0.25">
      <c r="A212" s="410" t="s">
        <v>76</v>
      </c>
      <c r="B212" s="411" t="s">
        <v>28</v>
      </c>
      <c r="C212" s="489">
        <v>7</v>
      </c>
      <c r="D212" s="557" t="s">
        <v>260</v>
      </c>
      <c r="E212" s="558">
        <v>860034313</v>
      </c>
      <c r="F212" s="457" t="s">
        <v>279</v>
      </c>
      <c r="G212" s="441" t="s">
        <v>239</v>
      </c>
      <c r="H212" s="521" t="s">
        <v>287</v>
      </c>
      <c r="I212" s="413" t="s">
        <v>248</v>
      </c>
      <c r="J212" s="413" t="s">
        <v>2403</v>
      </c>
      <c r="K212" s="521" t="s">
        <v>2439</v>
      </c>
      <c r="L212" s="559" t="s">
        <v>435</v>
      </c>
      <c r="M212" s="418">
        <v>471000</v>
      </c>
      <c r="N212" s="712">
        <f t="shared" si="97"/>
        <v>471000</v>
      </c>
      <c r="O212" s="753">
        <v>45319</v>
      </c>
      <c r="P212" s="418">
        <f t="shared" si="98"/>
        <v>479472</v>
      </c>
      <c r="Q212" s="418">
        <f t="shared" si="99"/>
        <v>479472</v>
      </c>
      <c r="R212" s="698">
        <f t="shared" si="100"/>
        <v>479472</v>
      </c>
      <c r="S212" s="699">
        <f t="shared" si="102"/>
        <v>9.0613988076693728E-5</v>
      </c>
      <c r="T212" s="688"/>
      <c r="U212" s="689">
        <f t="shared" si="101"/>
        <v>45</v>
      </c>
      <c r="V212" s="690">
        <f t="shared" si="69"/>
        <v>45364</v>
      </c>
      <c r="W212" s="691">
        <f>VLOOKUP(V212,IPC!$B$9:$D$855,3,2)</f>
        <v>141.47999999999999</v>
      </c>
      <c r="X212" s="691">
        <f>VLOOKUP(O212,IPC!$B$9:$D$855,3,1)</f>
        <v>138.97999999999999</v>
      </c>
    </row>
    <row r="213" spans="1:24" s="410" customFormat="1" ht="27.6" outlineLevel="2" x14ac:dyDescent="0.25">
      <c r="A213" s="410" t="s">
        <v>76</v>
      </c>
      <c r="B213" s="411" t="s">
        <v>28</v>
      </c>
      <c r="C213" s="489">
        <v>7</v>
      </c>
      <c r="D213" s="557" t="s">
        <v>260</v>
      </c>
      <c r="E213" s="558">
        <v>860034313</v>
      </c>
      <c r="F213" s="457" t="s">
        <v>279</v>
      </c>
      <c r="G213" s="521" t="s">
        <v>239</v>
      </c>
      <c r="H213" s="759" t="s">
        <v>287</v>
      </c>
      <c r="I213" s="413" t="s">
        <v>248</v>
      </c>
      <c r="J213" s="413" t="s">
        <v>2403</v>
      </c>
      <c r="K213" s="521" t="s">
        <v>2440</v>
      </c>
      <c r="L213" s="559" t="s">
        <v>435</v>
      </c>
      <c r="M213" s="418">
        <v>471000</v>
      </c>
      <c r="N213" s="712">
        <f t="shared" ref="N213:N218" si="103">IF(U213&gt;1,M213,0)</f>
        <v>471000</v>
      </c>
      <c r="O213" s="753">
        <v>45350</v>
      </c>
      <c r="P213" s="418">
        <f t="shared" ref="P213:P218" si="104">IFERROR(ROUND((N213*(W213/X213)),0),0)</f>
        <v>474319</v>
      </c>
      <c r="Q213" s="418">
        <f t="shared" ref="Q213:Q218" si="105">+P213-N213+M213</f>
        <v>474319</v>
      </c>
      <c r="R213" s="698">
        <f t="shared" si="73"/>
        <v>474319</v>
      </c>
      <c r="S213" s="699">
        <f t="shared" si="102"/>
        <v>8.9640137923693749E-5</v>
      </c>
      <c r="T213" s="688"/>
      <c r="U213" s="689">
        <f t="shared" ref="U213:U218" si="106">+$U$7-O213</f>
        <v>14</v>
      </c>
      <c r="V213" s="690">
        <f t="shared" si="69"/>
        <v>45364</v>
      </c>
      <c r="W213" s="691">
        <f>VLOOKUP(V213,IPC!$B$9:$D$855,3,2)</f>
        <v>141.47999999999999</v>
      </c>
      <c r="X213" s="691">
        <f>VLOOKUP(O213,IPC!$B$9:$D$855,3,1)</f>
        <v>140.49</v>
      </c>
    </row>
    <row r="214" spans="1:24" s="410" customFormat="1" ht="27.6" outlineLevel="2" x14ac:dyDescent="0.25">
      <c r="A214" s="410" t="s">
        <v>76</v>
      </c>
      <c r="B214" s="411" t="s">
        <v>28</v>
      </c>
      <c r="C214" s="489">
        <v>7</v>
      </c>
      <c r="D214" s="557" t="s">
        <v>260</v>
      </c>
      <c r="E214" s="558">
        <v>860034313</v>
      </c>
      <c r="F214" s="457" t="s">
        <v>279</v>
      </c>
      <c r="G214" s="521" t="s">
        <v>239</v>
      </c>
      <c r="H214" s="759" t="s">
        <v>287</v>
      </c>
      <c r="I214" s="413" t="s">
        <v>248</v>
      </c>
      <c r="J214" s="413" t="s">
        <v>2403</v>
      </c>
      <c r="K214" s="521" t="s">
        <v>402</v>
      </c>
      <c r="L214" s="559" t="s">
        <v>435</v>
      </c>
      <c r="M214" s="418">
        <v>27293249</v>
      </c>
      <c r="N214" s="712">
        <f t="shared" si="103"/>
        <v>0</v>
      </c>
      <c r="O214" s="753">
        <v>47115</v>
      </c>
      <c r="P214" s="418">
        <f t="shared" si="104"/>
        <v>0</v>
      </c>
      <c r="Q214" s="418">
        <f t="shared" si="105"/>
        <v>27293249</v>
      </c>
      <c r="R214" s="698">
        <f t="shared" si="73"/>
        <v>27293249</v>
      </c>
      <c r="S214" s="699">
        <f t="shared" si="102"/>
        <v>5.1580700008764498E-3</v>
      </c>
      <c r="T214" s="688"/>
      <c r="U214" s="689">
        <f t="shared" si="106"/>
        <v>-1751</v>
      </c>
      <c r="V214" s="690">
        <f t="shared" si="69"/>
        <v>45364</v>
      </c>
      <c r="W214" s="691">
        <f>VLOOKUP(V214,IPC!$B$9:$D$855,3,2)</f>
        <v>141.47999999999999</v>
      </c>
      <c r="X214" s="691">
        <f>VLOOKUP(O214,IPC!$B$9:$D$855,3,1)</f>
        <v>141.47999999999999</v>
      </c>
    </row>
    <row r="215" spans="1:24" s="410" customFormat="1" ht="27.6" outlineLevel="2" x14ac:dyDescent="0.25">
      <c r="A215" s="410" t="s">
        <v>76</v>
      </c>
      <c r="B215" s="411" t="s">
        <v>28</v>
      </c>
      <c r="C215" s="489">
        <v>7</v>
      </c>
      <c r="D215" s="557" t="s">
        <v>260</v>
      </c>
      <c r="E215" s="558">
        <v>860034313</v>
      </c>
      <c r="F215" s="457" t="s">
        <v>279</v>
      </c>
      <c r="G215" s="521" t="s">
        <v>239</v>
      </c>
      <c r="H215" s="759" t="s">
        <v>287</v>
      </c>
      <c r="I215" s="413" t="s">
        <v>248</v>
      </c>
      <c r="J215" s="413" t="s">
        <v>2403</v>
      </c>
      <c r="K215" s="521" t="s">
        <v>403</v>
      </c>
      <c r="L215" s="559" t="s">
        <v>436</v>
      </c>
      <c r="M215" s="418">
        <v>371933</v>
      </c>
      <c r="N215" s="712">
        <f t="shared" si="103"/>
        <v>371933</v>
      </c>
      <c r="O215" s="753">
        <v>45115</v>
      </c>
      <c r="P215" s="418">
        <f t="shared" si="104"/>
        <v>391380</v>
      </c>
      <c r="Q215" s="418">
        <f t="shared" si="105"/>
        <v>391380</v>
      </c>
      <c r="R215" s="698">
        <f t="shared" si="73"/>
        <v>391380</v>
      </c>
      <c r="S215" s="699">
        <f t="shared" si="102"/>
        <v>7.3965742845163827E-5</v>
      </c>
      <c r="T215" s="688"/>
      <c r="U215" s="689">
        <f t="shared" si="106"/>
        <v>249</v>
      </c>
      <c r="V215" s="690">
        <f t="shared" si="69"/>
        <v>45364</v>
      </c>
      <c r="W215" s="691">
        <f>VLOOKUP(V215,IPC!$B$9:$D$855,3,2)</f>
        <v>141.47999999999999</v>
      </c>
      <c r="X215" s="691">
        <f>VLOOKUP(O215,IPC!$B$9:$D$855,3,1)</f>
        <v>134.44999999999999</v>
      </c>
    </row>
    <row r="216" spans="1:24" s="410" customFormat="1" ht="27.6" outlineLevel="2" x14ac:dyDescent="0.25">
      <c r="A216" s="410" t="s">
        <v>76</v>
      </c>
      <c r="B216" s="411" t="s">
        <v>28</v>
      </c>
      <c r="C216" s="489">
        <v>7</v>
      </c>
      <c r="D216" s="557" t="s">
        <v>260</v>
      </c>
      <c r="E216" s="558">
        <v>860034313</v>
      </c>
      <c r="F216" s="457" t="s">
        <v>279</v>
      </c>
      <c r="G216" s="521" t="s">
        <v>239</v>
      </c>
      <c r="H216" s="759" t="s">
        <v>287</v>
      </c>
      <c r="I216" s="413" t="s">
        <v>248</v>
      </c>
      <c r="J216" s="413" t="s">
        <v>2403</v>
      </c>
      <c r="K216" s="521" t="s">
        <v>404</v>
      </c>
      <c r="L216" s="559" t="s">
        <v>436</v>
      </c>
      <c r="M216" s="418">
        <v>373000</v>
      </c>
      <c r="N216" s="712">
        <f t="shared" si="103"/>
        <v>373000</v>
      </c>
      <c r="O216" s="753">
        <v>45146</v>
      </c>
      <c r="P216" s="418">
        <f t="shared" si="104"/>
        <v>389778</v>
      </c>
      <c r="Q216" s="418">
        <f t="shared" si="105"/>
        <v>389778</v>
      </c>
      <c r="R216" s="698">
        <f t="shared" si="73"/>
        <v>389778</v>
      </c>
      <c r="S216" s="699">
        <f t="shared" si="102"/>
        <v>7.3662985627017896E-5</v>
      </c>
      <c r="T216" s="688"/>
      <c r="U216" s="689">
        <f t="shared" si="106"/>
        <v>218</v>
      </c>
      <c r="V216" s="690">
        <f t="shared" si="69"/>
        <v>45364</v>
      </c>
      <c r="W216" s="691">
        <f>VLOOKUP(V216,IPC!$B$9:$D$855,3,2)</f>
        <v>141.47999999999999</v>
      </c>
      <c r="X216" s="691">
        <f>VLOOKUP(O216,IPC!$B$9:$D$855,3,1)</f>
        <v>135.38999999999999</v>
      </c>
    </row>
    <row r="217" spans="1:24" s="410" customFormat="1" ht="27.6" outlineLevel="2" x14ac:dyDescent="0.25">
      <c r="A217" s="410" t="s">
        <v>76</v>
      </c>
      <c r="B217" s="411" t="s">
        <v>28</v>
      </c>
      <c r="C217" s="489">
        <v>7</v>
      </c>
      <c r="D217" s="557" t="s">
        <v>260</v>
      </c>
      <c r="E217" s="558">
        <v>860034313</v>
      </c>
      <c r="F217" s="457" t="s">
        <v>279</v>
      </c>
      <c r="G217" s="521" t="s">
        <v>239</v>
      </c>
      <c r="H217" s="759" t="s">
        <v>287</v>
      </c>
      <c r="I217" s="413" t="s">
        <v>248</v>
      </c>
      <c r="J217" s="413" t="s">
        <v>2403</v>
      </c>
      <c r="K217" s="521" t="s">
        <v>405</v>
      </c>
      <c r="L217" s="559" t="s">
        <v>436</v>
      </c>
      <c r="M217" s="418">
        <v>373000</v>
      </c>
      <c r="N217" s="712">
        <f t="shared" si="103"/>
        <v>373000</v>
      </c>
      <c r="O217" s="753">
        <v>45177</v>
      </c>
      <c r="P217" s="418">
        <f t="shared" si="104"/>
        <v>387716</v>
      </c>
      <c r="Q217" s="418">
        <f t="shared" si="105"/>
        <v>387716</v>
      </c>
      <c r="R217" s="698">
        <f t="shared" si="73"/>
        <v>387716</v>
      </c>
      <c r="S217" s="699">
        <f t="shared" si="102"/>
        <v>7.3273294376195866E-5</v>
      </c>
      <c r="T217" s="688"/>
      <c r="U217" s="689">
        <f t="shared" si="106"/>
        <v>187</v>
      </c>
      <c r="V217" s="690">
        <f t="shared" si="69"/>
        <v>45364</v>
      </c>
      <c r="W217" s="691">
        <f>VLOOKUP(V217,IPC!$B$9:$D$855,3,2)</f>
        <v>141.47999999999999</v>
      </c>
      <c r="X217" s="691">
        <f>VLOOKUP(O217,IPC!$B$9:$D$855,3,1)</f>
        <v>136.11000000000001</v>
      </c>
    </row>
    <row r="218" spans="1:24" s="410" customFormat="1" ht="27.6" outlineLevel="2" x14ac:dyDescent="0.25">
      <c r="A218" s="410" t="s">
        <v>76</v>
      </c>
      <c r="B218" s="411" t="s">
        <v>28</v>
      </c>
      <c r="C218" s="489">
        <v>7</v>
      </c>
      <c r="D218" s="557" t="s">
        <v>260</v>
      </c>
      <c r="E218" s="558">
        <v>860034313</v>
      </c>
      <c r="F218" s="457" t="s">
        <v>279</v>
      </c>
      <c r="G218" s="521" t="s">
        <v>239</v>
      </c>
      <c r="H218" s="759" t="s">
        <v>287</v>
      </c>
      <c r="I218" s="413" t="s">
        <v>248</v>
      </c>
      <c r="J218" s="413" t="s">
        <v>2403</v>
      </c>
      <c r="K218" s="521" t="s">
        <v>406</v>
      </c>
      <c r="L218" s="559" t="s">
        <v>436</v>
      </c>
      <c r="M218" s="418">
        <v>373000</v>
      </c>
      <c r="N218" s="712">
        <f t="shared" si="103"/>
        <v>373000</v>
      </c>
      <c r="O218" s="753">
        <v>45207</v>
      </c>
      <c r="P218" s="418">
        <f t="shared" si="104"/>
        <v>386750</v>
      </c>
      <c r="Q218" s="418">
        <f t="shared" si="105"/>
        <v>386750</v>
      </c>
      <c r="R218" s="698">
        <f t="shared" si="73"/>
        <v>386750</v>
      </c>
      <c r="S218" s="699">
        <f t="shared" si="102"/>
        <v>7.3090732907576039E-5</v>
      </c>
      <c r="T218" s="688"/>
      <c r="U218" s="689">
        <f t="shared" si="106"/>
        <v>157</v>
      </c>
      <c r="V218" s="690">
        <f t="shared" si="69"/>
        <v>45364</v>
      </c>
      <c r="W218" s="691">
        <f>VLOOKUP(V218,IPC!$B$9:$D$855,3,2)</f>
        <v>141.47999999999999</v>
      </c>
      <c r="X218" s="691">
        <f>VLOOKUP(O218,IPC!$B$9:$D$855,3,1)</f>
        <v>136.44999999999999</v>
      </c>
    </row>
    <row r="219" spans="1:24" s="410" customFormat="1" ht="27.6" outlineLevel="2" x14ac:dyDescent="0.25">
      <c r="A219" s="410" t="s">
        <v>76</v>
      </c>
      <c r="B219" s="411" t="s">
        <v>28</v>
      </c>
      <c r="C219" s="489">
        <v>7</v>
      </c>
      <c r="D219" s="557" t="s">
        <v>260</v>
      </c>
      <c r="E219" s="558">
        <v>860034313</v>
      </c>
      <c r="F219" s="457" t="s">
        <v>279</v>
      </c>
      <c r="G219" s="521" t="s">
        <v>239</v>
      </c>
      <c r="H219" s="759" t="s">
        <v>287</v>
      </c>
      <c r="I219" s="413" t="s">
        <v>248</v>
      </c>
      <c r="J219" s="413" t="s">
        <v>2403</v>
      </c>
      <c r="K219" s="521" t="s">
        <v>1696</v>
      </c>
      <c r="L219" s="559" t="s">
        <v>436</v>
      </c>
      <c r="M219" s="418">
        <v>373000</v>
      </c>
      <c r="N219" s="712">
        <f t="shared" si="70"/>
        <v>373000</v>
      </c>
      <c r="O219" s="753">
        <v>45238</v>
      </c>
      <c r="P219" s="418">
        <f t="shared" si="71"/>
        <v>384944</v>
      </c>
      <c r="Q219" s="418">
        <f t="shared" si="72"/>
        <v>384944</v>
      </c>
      <c r="R219" s="698">
        <f t="shared" si="73"/>
        <v>384944</v>
      </c>
      <c r="S219" s="699">
        <f t="shared" si="102"/>
        <v>7.2749422335808528E-5</v>
      </c>
      <c r="T219" s="688"/>
      <c r="U219" s="689">
        <f t="shared" si="74"/>
        <v>126</v>
      </c>
      <c r="V219" s="690">
        <f t="shared" si="69"/>
        <v>45364</v>
      </c>
      <c r="W219" s="691">
        <f>VLOOKUP(V219,IPC!$B$9:$D$855,3,2)</f>
        <v>141.47999999999999</v>
      </c>
      <c r="X219" s="691">
        <f>VLOOKUP(O219,IPC!$B$9:$D$855,3,1)</f>
        <v>137.09</v>
      </c>
    </row>
    <row r="220" spans="1:24" s="410" customFormat="1" ht="27.6" outlineLevel="2" x14ac:dyDescent="0.25">
      <c r="A220" s="410" t="s">
        <v>76</v>
      </c>
      <c r="B220" s="411" t="s">
        <v>28</v>
      </c>
      <c r="C220" s="489">
        <v>7</v>
      </c>
      <c r="D220" s="557" t="s">
        <v>260</v>
      </c>
      <c r="E220" s="558">
        <v>860034313</v>
      </c>
      <c r="F220" s="457" t="s">
        <v>279</v>
      </c>
      <c r="G220" s="521" t="s">
        <v>239</v>
      </c>
      <c r="H220" s="521" t="s">
        <v>287</v>
      </c>
      <c r="I220" s="413" t="s">
        <v>248</v>
      </c>
      <c r="J220" s="413" t="s">
        <v>2403</v>
      </c>
      <c r="K220" s="521" t="s">
        <v>1864</v>
      </c>
      <c r="L220" s="559" t="s">
        <v>436</v>
      </c>
      <c r="M220" s="418">
        <v>373000</v>
      </c>
      <c r="N220" s="712">
        <f>IF(U220&gt;1,M220,0)</f>
        <v>373000</v>
      </c>
      <c r="O220" s="753">
        <v>45268</v>
      </c>
      <c r="P220" s="418">
        <f>IFERROR(ROUND((N220*(W220/X220)),0),0)</f>
        <v>383184</v>
      </c>
      <c r="Q220" s="418">
        <f>+P220-N220+M220</f>
        <v>383184</v>
      </c>
      <c r="R220" s="698">
        <f>+Q220</f>
        <v>383184</v>
      </c>
      <c r="S220" s="699">
        <f t="shared" si="102"/>
        <v>7.2416805167308646E-5</v>
      </c>
      <c r="T220" s="688"/>
      <c r="U220" s="689">
        <f>+$U$7-O220</f>
        <v>96</v>
      </c>
      <c r="V220" s="690">
        <f t="shared" si="69"/>
        <v>45364</v>
      </c>
      <c r="W220" s="691">
        <f>VLOOKUP(V220,IPC!$B$9:$D$855,3,2)</f>
        <v>141.47999999999999</v>
      </c>
      <c r="X220" s="691">
        <f>VLOOKUP(O220,IPC!$B$9:$D$855,3,1)</f>
        <v>137.72</v>
      </c>
    </row>
    <row r="221" spans="1:24" s="410" customFormat="1" ht="27.6" outlineLevel="2" x14ac:dyDescent="0.25">
      <c r="A221" s="410" t="s">
        <v>76</v>
      </c>
      <c r="B221" s="411" t="s">
        <v>28</v>
      </c>
      <c r="C221" s="489">
        <v>7</v>
      </c>
      <c r="D221" s="557" t="s">
        <v>260</v>
      </c>
      <c r="E221" s="558">
        <v>860034313</v>
      </c>
      <c r="F221" s="457" t="s">
        <v>279</v>
      </c>
      <c r="G221" s="521" t="s">
        <v>239</v>
      </c>
      <c r="H221" s="521" t="s">
        <v>287</v>
      </c>
      <c r="I221" s="413" t="s">
        <v>248</v>
      </c>
      <c r="J221" s="413" t="s">
        <v>2403</v>
      </c>
      <c r="K221" s="521" t="s">
        <v>2441</v>
      </c>
      <c r="L221" s="559" t="s">
        <v>436</v>
      </c>
      <c r="M221" s="418">
        <v>373000</v>
      </c>
      <c r="N221" s="712">
        <f>IF(U221&gt;1,M221,0)</f>
        <v>373000</v>
      </c>
      <c r="O221" s="753">
        <v>45299</v>
      </c>
      <c r="P221" s="418">
        <f>IFERROR(ROUND((N221*(W221/X221)),0),0)</f>
        <v>379710</v>
      </c>
      <c r="Q221" s="418">
        <f>+P221-N221+M221</f>
        <v>379710</v>
      </c>
      <c r="R221" s="698">
        <f t="shared" si="73"/>
        <v>379710</v>
      </c>
      <c r="S221" s="699">
        <f t="shared" si="102"/>
        <v>7.176026423357647E-5</v>
      </c>
      <c r="T221" s="688"/>
      <c r="U221" s="689">
        <f>+$U$7-O221</f>
        <v>65</v>
      </c>
      <c r="V221" s="690">
        <f t="shared" ref="V221:V252" si="107">+$U$7</f>
        <v>45364</v>
      </c>
      <c r="W221" s="691">
        <f>VLOOKUP(V221,IPC!$B$9:$D$855,3,2)</f>
        <v>141.47999999999999</v>
      </c>
      <c r="X221" s="691">
        <f>VLOOKUP(O221,IPC!$B$9:$D$855,3,1)</f>
        <v>138.97999999999999</v>
      </c>
    </row>
    <row r="222" spans="1:24" s="410" customFormat="1" ht="27.6" outlineLevel="2" x14ac:dyDescent="0.25">
      <c r="A222" s="410" t="s">
        <v>76</v>
      </c>
      <c r="B222" s="411" t="s">
        <v>28</v>
      </c>
      <c r="C222" s="489">
        <v>7</v>
      </c>
      <c r="D222" s="557" t="s">
        <v>260</v>
      </c>
      <c r="E222" s="558">
        <v>860034313</v>
      </c>
      <c r="F222" s="457" t="s">
        <v>279</v>
      </c>
      <c r="G222" s="521" t="s">
        <v>239</v>
      </c>
      <c r="H222" s="521" t="s">
        <v>287</v>
      </c>
      <c r="I222" s="413" t="s">
        <v>248</v>
      </c>
      <c r="J222" s="413" t="s">
        <v>2403</v>
      </c>
      <c r="K222" s="521" t="s">
        <v>2442</v>
      </c>
      <c r="L222" s="559" t="s">
        <v>436</v>
      </c>
      <c r="M222" s="418">
        <v>373000</v>
      </c>
      <c r="N222" s="712">
        <f>IF(U222&gt;1,M222,0)</f>
        <v>373000</v>
      </c>
      <c r="O222" s="753">
        <v>45330</v>
      </c>
      <c r="P222" s="418">
        <f>IFERROR(ROUND((N222*(W222/X222)),0),0)</f>
        <v>375628</v>
      </c>
      <c r="Q222" s="418">
        <f>+P222-N222+M222</f>
        <v>375628</v>
      </c>
      <c r="R222" s="698">
        <f t="shared" si="73"/>
        <v>375628</v>
      </c>
      <c r="S222" s="699">
        <f t="shared" si="102"/>
        <v>7.0988819187089777E-5</v>
      </c>
      <c r="T222" s="688"/>
      <c r="U222" s="689">
        <f>+$U$7-O222</f>
        <v>34</v>
      </c>
      <c r="V222" s="690">
        <f t="shared" si="107"/>
        <v>45364</v>
      </c>
      <c r="W222" s="691">
        <f>VLOOKUP(V222,IPC!$B$9:$D$855,3,2)</f>
        <v>141.47999999999999</v>
      </c>
      <c r="X222" s="691">
        <f>VLOOKUP(O222,IPC!$B$9:$D$855,3,1)</f>
        <v>140.49</v>
      </c>
    </row>
    <row r="223" spans="1:24" s="410" customFormat="1" ht="27.6" outlineLevel="2" x14ac:dyDescent="0.25">
      <c r="A223" s="410" t="s">
        <v>76</v>
      </c>
      <c r="B223" s="411" t="s">
        <v>28</v>
      </c>
      <c r="C223" s="489">
        <v>7</v>
      </c>
      <c r="D223" s="557" t="s">
        <v>260</v>
      </c>
      <c r="E223" s="558">
        <v>860034313</v>
      </c>
      <c r="F223" s="457" t="s">
        <v>279</v>
      </c>
      <c r="G223" s="521" t="s">
        <v>239</v>
      </c>
      <c r="H223" s="521" t="s">
        <v>287</v>
      </c>
      <c r="I223" s="413" t="s">
        <v>248</v>
      </c>
      <c r="J223" s="413" t="s">
        <v>2403</v>
      </c>
      <c r="K223" s="521" t="s">
        <v>2443</v>
      </c>
      <c r="L223" s="559" t="s">
        <v>436</v>
      </c>
      <c r="M223" s="418">
        <v>373000</v>
      </c>
      <c r="N223" s="712">
        <f t="shared" si="70"/>
        <v>373000</v>
      </c>
      <c r="O223" s="753">
        <v>45359</v>
      </c>
      <c r="P223" s="418">
        <f t="shared" si="71"/>
        <v>373000</v>
      </c>
      <c r="Q223" s="418">
        <f t="shared" si="72"/>
        <v>373000</v>
      </c>
      <c r="R223" s="698">
        <f t="shared" si="73"/>
        <v>373000</v>
      </c>
      <c r="S223" s="699">
        <f t="shared" si="102"/>
        <v>7.0492161278670623E-5</v>
      </c>
      <c r="T223" s="688"/>
      <c r="U223" s="689">
        <f t="shared" si="74"/>
        <v>5</v>
      </c>
      <c r="V223" s="690">
        <f t="shared" si="107"/>
        <v>45364</v>
      </c>
      <c r="W223" s="691">
        <f>VLOOKUP(V223,IPC!$B$9:$D$855,3,2)</f>
        <v>141.47999999999999</v>
      </c>
      <c r="X223" s="691">
        <f>VLOOKUP(O223,IPC!$B$9:$D$855,3,1)</f>
        <v>141.47999999999999</v>
      </c>
    </row>
    <row r="224" spans="1:24" s="410" customFormat="1" ht="27.6" outlineLevel="2" x14ac:dyDescent="0.25">
      <c r="A224" s="410" t="s">
        <v>76</v>
      </c>
      <c r="B224" s="411" t="s">
        <v>28</v>
      </c>
      <c r="C224" s="489">
        <v>7</v>
      </c>
      <c r="D224" s="557" t="s">
        <v>260</v>
      </c>
      <c r="E224" s="558">
        <v>860034313</v>
      </c>
      <c r="F224" s="457" t="s">
        <v>279</v>
      </c>
      <c r="G224" s="521" t="s">
        <v>239</v>
      </c>
      <c r="H224" s="521" t="s">
        <v>287</v>
      </c>
      <c r="I224" s="413" t="s">
        <v>248</v>
      </c>
      <c r="J224" s="413" t="s">
        <v>2403</v>
      </c>
      <c r="K224" s="521" t="s">
        <v>407</v>
      </c>
      <c r="L224" s="559" t="s">
        <v>436</v>
      </c>
      <c r="M224" s="418">
        <v>21974224</v>
      </c>
      <c r="N224" s="712">
        <f t="shared" si="70"/>
        <v>0</v>
      </c>
      <c r="O224" s="753">
        <v>46973</v>
      </c>
      <c r="P224" s="418">
        <f t="shared" si="71"/>
        <v>0</v>
      </c>
      <c r="Q224" s="418">
        <f t="shared" si="72"/>
        <v>21974224</v>
      </c>
      <c r="R224" s="698">
        <f t="shared" si="73"/>
        <v>21974224</v>
      </c>
      <c r="S224" s="699">
        <f t="shared" si="102"/>
        <v>4.1528432766263666E-3</v>
      </c>
      <c r="T224" s="688"/>
      <c r="U224" s="689">
        <f t="shared" si="74"/>
        <v>-1609</v>
      </c>
      <c r="V224" s="690">
        <f t="shared" si="107"/>
        <v>45364</v>
      </c>
      <c r="W224" s="691">
        <f>VLOOKUP(V224,IPC!$B$9:$D$855,3,2)</f>
        <v>141.47999999999999</v>
      </c>
      <c r="X224" s="691">
        <f>VLOOKUP(O224,IPC!$B$9:$D$855,3,1)</f>
        <v>141.47999999999999</v>
      </c>
    </row>
    <row r="225" spans="1:24" s="410" customFormat="1" ht="27.6" outlineLevel="2" x14ac:dyDescent="0.25">
      <c r="A225" s="410" t="s">
        <v>76</v>
      </c>
      <c r="B225" s="411" t="s">
        <v>28</v>
      </c>
      <c r="C225" s="489">
        <v>7</v>
      </c>
      <c r="D225" s="557" t="s">
        <v>260</v>
      </c>
      <c r="E225" s="558">
        <v>860034313</v>
      </c>
      <c r="F225" s="457" t="s">
        <v>279</v>
      </c>
      <c r="G225" s="521" t="s">
        <v>239</v>
      </c>
      <c r="H225" s="521" t="s">
        <v>287</v>
      </c>
      <c r="I225" s="413" t="s">
        <v>248</v>
      </c>
      <c r="J225" s="413" t="s">
        <v>2403</v>
      </c>
      <c r="K225" s="521" t="s">
        <v>408</v>
      </c>
      <c r="L225" s="559" t="s">
        <v>437</v>
      </c>
      <c r="M225" s="418">
        <v>1257994</v>
      </c>
      <c r="N225" s="712">
        <f>IF(U225&gt;1,M225,0)</f>
        <v>1257994</v>
      </c>
      <c r="O225" s="753">
        <v>45135</v>
      </c>
      <c r="P225" s="418">
        <f>IFERROR(ROUND((N225*(W225/X225)),0),0)</f>
        <v>1323771</v>
      </c>
      <c r="Q225" s="418">
        <f>+P225-N225+M225</f>
        <v>1323771</v>
      </c>
      <c r="R225" s="698">
        <f>+Q225</f>
        <v>1323771</v>
      </c>
      <c r="S225" s="699">
        <f t="shared" si="102"/>
        <v>2.5017554645583669E-4</v>
      </c>
      <c r="T225" s="688"/>
      <c r="U225" s="689">
        <f t="shared" ref="U225:U232" si="108">+$U$7-O225</f>
        <v>229</v>
      </c>
      <c r="V225" s="690">
        <f t="shared" si="107"/>
        <v>45364</v>
      </c>
      <c r="W225" s="691">
        <f>VLOOKUP(V225,IPC!$B$9:$D$855,3,2)</f>
        <v>141.47999999999999</v>
      </c>
      <c r="X225" s="691">
        <f>VLOOKUP(O225,IPC!$B$9:$D$855,3,1)</f>
        <v>134.44999999999999</v>
      </c>
    </row>
    <row r="226" spans="1:24" s="410" customFormat="1" ht="27.6" outlineLevel="2" x14ac:dyDescent="0.25">
      <c r="A226" s="410" t="s">
        <v>76</v>
      </c>
      <c r="B226" s="411" t="s">
        <v>28</v>
      </c>
      <c r="C226" s="489">
        <v>7</v>
      </c>
      <c r="D226" s="557" t="s">
        <v>260</v>
      </c>
      <c r="E226" s="558">
        <v>860034313</v>
      </c>
      <c r="F226" s="457" t="s">
        <v>279</v>
      </c>
      <c r="G226" s="521" t="s">
        <v>239</v>
      </c>
      <c r="H226" s="521" t="s">
        <v>287</v>
      </c>
      <c r="I226" s="413" t="s">
        <v>248</v>
      </c>
      <c r="J226" s="413" t="s">
        <v>2403</v>
      </c>
      <c r="K226" s="521" t="s">
        <v>409</v>
      </c>
      <c r="L226" s="559" t="s">
        <v>437</v>
      </c>
      <c r="M226" s="418">
        <v>1258875</v>
      </c>
      <c r="N226" s="712">
        <f>IF(U226&gt;1,M226,0)</f>
        <v>1258875</v>
      </c>
      <c r="O226" s="753">
        <v>45166</v>
      </c>
      <c r="P226" s="418">
        <f>IFERROR(ROUND((N226*(W226/X226)),0),0)</f>
        <v>1315501</v>
      </c>
      <c r="Q226" s="418">
        <f>+P226-N226+M226</f>
        <v>1315501</v>
      </c>
      <c r="R226" s="698">
        <f t="shared" si="73"/>
        <v>1315501</v>
      </c>
      <c r="S226" s="699">
        <f t="shared" si="102"/>
        <v>2.4861262373794232E-4</v>
      </c>
      <c r="T226" s="688"/>
      <c r="U226" s="689">
        <f t="shared" si="108"/>
        <v>198</v>
      </c>
      <c r="V226" s="690">
        <f t="shared" si="107"/>
        <v>45364</v>
      </c>
      <c r="W226" s="691">
        <f>VLOOKUP(V226,IPC!$B$9:$D$855,3,2)</f>
        <v>141.47999999999999</v>
      </c>
      <c r="X226" s="691">
        <f>VLOOKUP(O226,IPC!$B$9:$D$855,3,1)</f>
        <v>135.38999999999999</v>
      </c>
    </row>
    <row r="227" spans="1:24" s="410" customFormat="1" ht="27.6" outlineLevel="2" x14ac:dyDescent="0.25">
      <c r="A227" s="410" t="s">
        <v>76</v>
      </c>
      <c r="B227" s="411" t="s">
        <v>28</v>
      </c>
      <c r="C227" s="489">
        <v>7</v>
      </c>
      <c r="D227" s="557" t="s">
        <v>260</v>
      </c>
      <c r="E227" s="558">
        <v>860034313</v>
      </c>
      <c r="F227" s="457" t="s">
        <v>279</v>
      </c>
      <c r="G227" s="521" t="s">
        <v>239</v>
      </c>
      <c r="H227" s="521" t="s">
        <v>287</v>
      </c>
      <c r="I227" s="413" t="s">
        <v>248</v>
      </c>
      <c r="J227" s="413" t="s">
        <v>2403</v>
      </c>
      <c r="K227" s="521" t="s">
        <v>410</v>
      </c>
      <c r="L227" s="559" t="s">
        <v>437</v>
      </c>
      <c r="M227" s="418">
        <v>1258875</v>
      </c>
      <c r="N227" s="712">
        <f>IF(U227&gt;1,M227,0)</f>
        <v>1258875</v>
      </c>
      <c r="O227" s="753">
        <v>45197</v>
      </c>
      <c r="P227" s="418">
        <f>IFERROR(ROUND((N227*(W227/X227)),0),0)</f>
        <v>1308542</v>
      </c>
      <c r="Q227" s="418">
        <f>+P227-N227+M227</f>
        <v>1308542</v>
      </c>
      <c r="R227" s="698">
        <f t="shared" si="73"/>
        <v>1308542</v>
      </c>
      <c r="S227" s="699">
        <f t="shared" si="102"/>
        <v>2.4729746301317484E-4</v>
      </c>
      <c r="T227" s="688"/>
      <c r="U227" s="689">
        <f t="shared" si="108"/>
        <v>167</v>
      </c>
      <c r="V227" s="690">
        <f t="shared" si="107"/>
        <v>45364</v>
      </c>
      <c r="W227" s="691">
        <f>VLOOKUP(V227,IPC!$B$9:$D$855,3,2)</f>
        <v>141.47999999999999</v>
      </c>
      <c r="X227" s="691">
        <f>VLOOKUP(O227,IPC!$B$9:$D$855,3,1)</f>
        <v>136.11000000000001</v>
      </c>
    </row>
    <row r="228" spans="1:24" s="410" customFormat="1" ht="27.6" outlineLevel="2" x14ac:dyDescent="0.25">
      <c r="A228" s="410" t="s">
        <v>76</v>
      </c>
      <c r="B228" s="411" t="s">
        <v>28</v>
      </c>
      <c r="C228" s="489">
        <v>7</v>
      </c>
      <c r="D228" s="557" t="s">
        <v>260</v>
      </c>
      <c r="E228" s="558">
        <v>860034313</v>
      </c>
      <c r="F228" s="457" t="s">
        <v>279</v>
      </c>
      <c r="G228" s="521" t="s">
        <v>239</v>
      </c>
      <c r="H228" s="521" t="s">
        <v>287</v>
      </c>
      <c r="I228" s="413" t="s">
        <v>248</v>
      </c>
      <c r="J228" s="413" t="s">
        <v>2403</v>
      </c>
      <c r="K228" s="521" t="s">
        <v>411</v>
      </c>
      <c r="L228" s="559" t="s">
        <v>437</v>
      </c>
      <c r="M228" s="418">
        <v>1258875</v>
      </c>
      <c r="N228" s="712">
        <f>IF(U228&gt;1,M228,0)</f>
        <v>1258875</v>
      </c>
      <c r="O228" s="753">
        <v>45227</v>
      </c>
      <c r="P228" s="418">
        <f>IFERROR(ROUND((N228*(W228/X228)),0),0)</f>
        <v>1305281</v>
      </c>
      <c r="Q228" s="418">
        <f>+P228-N228+M228</f>
        <v>1305281</v>
      </c>
      <c r="R228" s="698">
        <f>+Q228</f>
        <v>1305281</v>
      </c>
      <c r="S228" s="699">
        <f t="shared" si="102"/>
        <v>2.4668117631631225E-4</v>
      </c>
      <c r="T228" s="688"/>
      <c r="U228" s="689">
        <f t="shared" si="108"/>
        <v>137</v>
      </c>
      <c r="V228" s="690">
        <f t="shared" si="107"/>
        <v>45364</v>
      </c>
      <c r="W228" s="691">
        <f>VLOOKUP(V228,IPC!$B$9:$D$855,3,2)</f>
        <v>141.47999999999999</v>
      </c>
      <c r="X228" s="691">
        <f>VLOOKUP(O228,IPC!$B$9:$D$855,3,1)</f>
        <v>136.44999999999999</v>
      </c>
    </row>
    <row r="229" spans="1:24" s="410" customFormat="1" ht="27.6" outlineLevel="2" x14ac:dyDescent="0.25">
      <c r="A229" s="410" t="s">
        <v>76</v>
      </c>
      <c r="B229" s="411" t="s">
        <v>28</v>
      </c>
      <c r="C229" s="489">
        <v>7</v>
      </c>
      <c r="D229" s="557" t="s">
        <v>260</v>
      </c>
      <c r="E229" s="558">
        <v>860034313</v>
      </c>
      <c r="F229" s="457" t="s">
        <v>279</v>
      </c>
      <c r="G229" s="521" t="s">
        <v>239</v>
      </c>
      <c r="H229" s="521" t="s">
        <v>287</v>
      </c>
      <c r="I229" s="413" t="s">
        <v>248</v>
      </c>
      <c r="J229" s="413" t="s">
        <v>2403</v>
      </c>
      <c r="K229" s="521" t="s">
        <v>1697</v>
      </c>
      <c r="L229" s="559" t="s">
        <v>437</v>
      </c>
      <c r="M229" s="418">
        <v>1258875</v>
      </c>
      <c r="N229" s="712">
        <f t="shared" ref="N229:N234" si="109">IF(U229&gt;1,M229,0)</f>
        <v>1258875</v>
      </c>
      <c r="O229" s="753">
        <v>45258</v>
      </c>
      <c r="P229" s="418">
        <f t="shared" ref="P229:P234" si="110">IFERROR(ROUND((N229*(W229/X229)),0),0)</f>
        <v>1299188</v>
      </c>
      <c r="Q229" s="418">
        <f t="shared" ref="Q229:Q234" si="111">+P229-N229+M229</f>
        <v>1299188</v>
      </c>
      <c r="R229" s="698">
        <f t="shared" si="73"/>
        <v>1299188</v>
      </c>
      <c r="S229" s="699">
        <f t="shared" si="102"/>
        <v>2.455296783574089E-4</v>
      </c>
      <c r="T229" s="688"/>
      <c r="U229" s="689">
        <f t="shared" si="108"/>
        <v>106</v>
      </c>
      <c r="V229" s="690">
        <f t="shared" si="107"/>
        <v>45364</v>
      </c>
      <c r="W229" s="691">
        <f>VLOOKUP(V229,IPC!$B$9:$D$855,3,2)</f>
        <v>141.47999999999999</v>
      </c>
      <c r="X229" s="691">
        <f>VLOOKUP(O229,IPC!$B$9:$D$855,3,1)</f>
        <v>137.09</v>
      </c>
    </row>
    <row r="230" spans="1:24" s="410" customFormat="1" ht="27.6" outlineLevel="2" x14ac:dyDescent="0.25">
      <c r="A230" s="410" t="s">
        <v>76</v>
      </c>
      <c r="B230" s="411" t="s">
        <v>28</v>
      </c>
      <c r="C230" s="489">
        <v>7</v>
      </c>
      <c r="D230" s="557" t="s">
        <v>260</v>
      </c>
      <c r="E230" s="558">
        <v>860034313</v>
      </c>
      <c r="F230" s="457" t="s">
        <v>279</v>
      </c>
      <c r="G230" s="521" t="s">
        <v>239</v>
      </c>
      <c r="H230" s="521" t="s">
        <v>287</v>
      </c>
      <c r="I230" s="413" t="s">
        <v>248</v>
      </c>
      <c r="J230" s="413" t="s">
        <v>2403</v>
      </c>
      <c r="K230" s="521" t="s">
        <v>1865</v>
      </c>
      <c r="L230" s="559" t="s">
        <v>437</v>
      </c>
      <c r="M230" s="418">
        <v>1258875</v>
      </c>
      <c r="N230" s="712">
        <f t="shared" si="109"/>
        <v>1258875</v>
      </c>
      <c r="O230" s="753">
        <v>45288</v>
      </c>
      <c r="P230" s="418">
        <f t="shared" si="110"/>
        <v>1293245</v>
      </c>
      <c r="Q230" s="418">
        <f t="shared" si="111"/>
        <v>1293245</v>
      </c>
      <c r="R230" s="698">
        <f t="shared" si="73"/>
        <v>1293245</v>
      </c>
      <c r="S230" s="699">
        <f t="shared" si="102"/>
        <v>2.4440652845263909E-4</v>
      </c>
      <c r="T230" s="688"/>
      <c r="U230" s="689">
        <f t="shared" si="108"/>
        <v>76</v>
      </c>
      <c r="V230" s="690">
        <f t="shared" si="107"/>
        <v>45364</v>
      </c>
      <c r="W230" s="691">
        <f>VLOOKUP(V230,IPC!$B$9:$D$855,3,2)</f>
        <v>141.47999999999999</v>
      </c>
      <c r="X230" s="691">
        <f>VLOOKUP(O230,IPC!$B$9:$D$855,3,1)</f>
        <v>137.72</v>
      </c>
    </row>
    <row r="231" spans="1:24" s="410" customFormat="1" ht="27.6" outlineLevel="2" x14ac:dyDescent="0.25">
      <c r="A231" s="410" t="s">
        <v>76</v>
      </c>
      <c r="B231" s="411" t="s">
        <v>28</v>
      </c>
      <c r="C231" s="489">
        <v>7</v>
      </c>
      <c r="D231" s="557" t="s">
        <v>260</v>
      </c>
      <c r="E231" s="558">
        <v>860034313</v>
      </c>
      <c r="F231" s="457" t="s">
        <v>279</v>
      </c>
      <c r="G231" s="521" t="s">
        <v>239</v>
      </c>
      <c r="H231" s="521" t="s">
        <v>287</v>
      </c>
      <c r="I231" s="413" t="s">
        <v>248</v>
      </c>
      <c r="J231" s="413" t="s">
        <v>2403</v>
      </c>
      <c r="K231" s="521" t="s">
        <v>2444</v>
      </c>
      <c r="L231" s="559" t="s">
        <v>437</v>
      </c>
      <c r="M231" s="418">
        <v>1258875</v>
      </c>
      <c r="N231" s="712">
        <f t="shared" si="109"/>
        <v>1258875</v>
      </c>
      <c r="O231" s="753">
        <v>45319</v>
      </c>
      <c r="P231" s="418">
        <f t="shared" si="110"/>
        <v>1281520</v>
      </c>
      <c r="Q231" s="418">
        <f t="shared" si="111"/>
        <v>1281520</v>
      </c>
      <c r="R231" s="698">
        <f t="shared" si="73"/>
        <v>1281520</v>
      </c>
      <c r="S231" s="699">
        <f t="shared" ref="S231:S257" si="112">+R231/$R$967</f>
        <v>2.4219065555453612E-4</v>
      </c>
      <c r="T231" s="688"/>
      <c r="U231" s="689">
        <f t="shared" si="108"/>
        <v>45</v>
      </c>
      <c r="V231" s="690">
        <f t="shared" si="107"/>
        <v>45364</v>
      </c>
      <c r="W231" s="691">
        <f>VLOOKUP(V231,IPC!$B$9:$D$855,3,2)</f>
        <v>141.47999999999999</v>
      </c>
      <c r="X231" s="691">
        <f>VLOOKUP(O231,IPC!$B$9:$D$855,3,1)</f>
        <v>138.97999999999999</v>
      </c>
    </row>
    <row r="232" spans="1:24" s="410" customFormat="1" ht="27.6" outlineLevel="2" x14ac:dyDescent="0.25">
      <c r="A232" s="410" t="s">
        <v>76</v>
      </c>
      <c r="B232" s="411" t="s">
        <v>28</v>
      </c>
      <c r="C232" s="489">
        <v>7</v>
      </c>
      <c r="D232" s="557" t="s">
        <v>260</v>
      </c>
      <c r="E232" s="558">
        <v>860034313</v>
      </c>
      <c r="F232" s="457" t="s">
        <v>279</v>
      </c>
      <c r="G232" s="521" t="s">
        <v>239</v>
      </c>
      <c r="H232" s="521" t="s">
        <v>287</v>
      </c>
      <c r="I232" s="413" t="s">
        <v>248</v>
      </c>
      <c r="J232" s="413" t="s">
        <v>2403</v>
      </c>
      <c r="K232" s="521" t="s">
        <v>2445</v>
      </c>
      <c r="L232" s="559" t="s">
        <v>437</v>
      </c>
      <c r="M232" s="418">
        <v>1258875</v>
      </c>
      <c r="N232" s="712">
        <f t="shared" si="109"/>
        <v>1258875</v>
      </c>
      <c r="O232" s="753">
        <v>45350</v>
      </c>
      <c r="P232" s="418">
        <f t="shared" si="110"/>
        <v>1267746</v>
      </c>
      <c r="Q232" s="418">
        <f t="shared" si="111"/>
        <v>1267746</v>
      </c>
      <c r="R232" s="698">
        <f t="shared" si="73"/>
        <v>1267746</v>
      </c>
      <c r="S232" s="699">
        <f t="shared" si="112"/>
        <v>2.3958754823696934E-4</v>
      </c>
      <c r="T232" s="688"/>
      <c r="U232" s="689">
        <f t="shared" si="108"/>
        <v>14</v>
      </c>
      <c r="V232" s="690">
        <f t="shared" si="107"/>
        <v>45364</v>
      </c>
      <c r="W232" s="691">
        <f>VLOOKUP(V232,IPC!$B$9:$D$855,3,2)</f>
        <v>141.47999999999999</v>
      </c>
      <c r="X232" s="691">
        <f>VLOOKUP(O232,IPC!$B$9:$D$855,3,1)</f>
        <v>140.49</v>
      </c>
    </row>
    <row r="233" spans="1:24" s="410" customFormat="1" ht="27.6" outlineLevel="2" x14ac:dyDescent="0.25">
      <c r="A233" s="410" t="s">
        <v>76</v>
      </c>
      <c r="B233" s="411" t="s">
        <v>28</v>
      </c>
      <c r="C233" s="489">
        <v>7</v>
      </c>
      <c r="D233" s="557" t="s">
        <v>260</v>
      </c>
      <c r="E233" s="558">
        <v>860034313</v>
      </c>
      <c r="F233" s="457" t="s">
        <v>279</v>
      </c>
      <c r="G233" s="521" t="s">
        <v>239</v>
      </c>
      <c r="H233" s="521" t="s">
        <v>287</v>
      </c>
      <c r="I233" s="413" t="s">
        <v>248</v>
      </c>
      <c r="J233" s="413" t="s">
        <v>2403</v>
      </c>
      <c r="K233" s="521" t="s">
        <v>412</v>
      </c>
      <c r="L233" s="559" t="s">
        <v>437</v>
      </c>
      <c r="M233" s="418">
        <v>57908240</v>
      </c>
      <c r="N233" s="712">
        <f t="shared" si="109"/>
        <v>0</v>
      </c>
      <c r="O233" s="753">
        <v>46749</v>
      </c>
      <c r="P233" s="418">
        <f t="shared" si="110"/>
        <v>0</v>
      </c>
      <c r="Q233" s="418">
        <f t="shared" si="111"/>
        <v>57908240</v>
      </c>
      <c r="R233" s="698">
        <f t="shared" si="73"/>
        <v>57908240</v>
      </c>
      <c r="S233" s="699">
        <f t="shared" si="112"/>
        <v>1.0943906148643339E-2</v>
      </c>
      <c r="T233" s="688"/>
      <c r="U233" s="689">
        <f t="shared" ref="U233:U239" si="113">+$U$7-O233</f>
        <v>-1385</v>
      </c>
      <c r="V233" s="690">
        <f t="shared" si="107"/>
        <v>45364</v>
      </c>
      <c r="W233" s="691">
        <f>VLOOKUP(V233,IPC!$B$9:$D$855,3,2)</f>
        <v>141.47999999999999</v>
      </c>
      <c r="X233" s="691">
        <f>VLOOKUP(O233,IPC!$B$9:$D$855,3,1)</f>
        <v>141.47999999999999</v>
      </c>
    </row>
    <row r="234" spans="1:24" s="410" customFormat="1" ht="27.6" outlineLevel="2" x14ac:dyDescent="0.25">
      <c r="A234" s="410" t="s">
        <v>76</v>
      </c>
      <c r="B234" s="411" t="s">
        <v>28</v>
      </c>
      <c r="C234" s="489">
        <v>7</v>
      </c>
      <c r="D234" s="557" t="s">
        <v>260</v>
      </c>
      <c r="E234" s="558">
        <v>860034313</v>
      </c>
      <c r="F234" s="457" t="s">
        <v>279</v>
      </c>
      <c r="G234" s="521" t="s">
        <v>239</v>
      </c>
      <c r="H234" s="521" t="s">
        <v>287</v>
      </c>
      <c r="I234" s="413" t="s">
        <v>248</v>
      </c>
      <c r="J234" s="413" t="s">
        <v>2403</v>
      </c>
      <c r="K234" s="521" t="s">
        <v>413</v>
      </c>
      <c r="L234" s="559" t="s">
        <v>438</v>
      </c>
      <c r="M234" s="418">
        <v>151756</v>
      </c>
      <c r="N234" s="712">
        <f t="shared" si="109"/>
        <v>151756</v>
      </c>
      <c r="O234" s="753">
        <v>45117</v>
      </c>
      <c r="P234" s="418">
        <f t="shared" si="110"/>
        <v>159691</v>
      </c>
      <c r="Q234" s="418">
        <f t="shared" si="111"/>
        <v>159691</v>
      </c>
      <c r="R234" s="698">
        <f t="shared" si="73"/>
        <v>159691</v>
      </c>
      <c r="S234" s="699">
        <f t="shared" si="112"/>
        <v>3.0179527417566194E-5</v>
      </c>
      <c r="T234" s="688"/>
      <c r="U234" s="689">
        <f t="shared" si="113"/>
        <v>247</v>
      </c>
      <c r="V234" s="690">
        <f t="shared" si="107"/>
        <v>45364</v>
      </c>
      <c r="W234" s="691">
        <f>VLOOKUP(V234,IPC!$B$9:$D$855,3,2)</f>
        <v>141.47999999999999</v>
      </c>
      <c r="X234" s="691">
        <f>VLOOKUP(O234,IPC!$B$9:$D$855,3,1)</f>
        <v>134.44999999999999</v>
      </c>
    </row>
    <row r="235" spans="1:24" s="410" customFormat="1" ht="27.6" outlineLevel="2" x14ac:dyDescent="0.25">
      <c r="A235" s="410" t="s">
        <v>76</v>
      </c>
      <c r="B235" s="411" t="s">
        <v>28</v>
      </c>
      <c r="C235" s="489">
        <v>7</v>
      </c>
      <c r="D235" s="557" t="s">
        <v>260</v>
      </c>
      <c r="E235" s="558">
        <v>860034313</v>
      </c>
      <c r="F235" s="457" t="s">
        <v>279</v>
      </c>
      <c r="G235" s="521" t="s">
        <v>239</v>
      </c>
      <c r="H235" s="521" t="s">
        <v>287</v>
      </c>
      <c r="I235" s="413" t="s">
        <v>248</v>
      </c>
      <c r="J235" s="413" t="s">
        <v>2403</v>
      </c>
      <c r="K235" s="521" t="s">
        <v>414</v>
      </c>
      <c r="L235" s="559" t="s">
        <v>438</v>
      </c>
      <c r="M235" s="418">
        <v>153000</v>
      </c>
      <c r="N235" s="712">
        <f t="shared" ref="N235:N251" si="114">IF(U235&gt;1,M235,0)</f>
        <v>153000</v>
      </c>
      <c r="O235" s="753">
        <v>45148</v>
      </c>
      <c r="P235" s="418">
        <f t="shared" ref="P235:P251" si="115">IFERROR(ROUND((N235*(W235/X235)),0),0)</f>
        <v>159882</v>
      </c>
      <c r="Q235" s="418">
        <f t="shared" ref="Q235:Q251" si="116">+P235-N235+M235</f>
        <v>159882</v>
      </c>
      <c r="R235" s="698">
        <f>+Q235</f>
        <v>159882</v>
      </c>
      <c r="S235" s="699">
        <f t="shared" si="112"/>
        <v>3.0215623939829532E-5</v>
      </c>
      <c r="T235" s="688"/>
      <c r="U235" s="689">
        <f t="shared" si="113"/>
        <v>216</v>
      </c>
      <c r="V235" s="690">
        <f t="shared" si="107"/>
        <v>45364</v>
      </c>
      <c r="W235" s="691">
        <f>VLOOKUP(V235,IPC!$B$9:$D$855,3,2)</f>
        <v>141.47999999999999</v>
      </c>
      <c r="X235" s="691">
        <f>VLOOKUP(O235,IPC!$B$9:$D$855,3,1)</f>
        <v>135.38999999999999</v>
      </c>
    </row>
    <row r="236" spans="1:24" s="410" customFormat="1" ht="27.6" outlineLevel="2" x14ac:dyDescent="0.25">
      <c r="A236" s="410" t="s">
        <v>76</v>
      </c>
      <c r="B236" s="411" t="s">
        <v>28</v>
      </c>
      <c r="C236" s="489">
        <v>7</v>
      </c>
      <c r="D236" s="557" t="s">
        <v>260</v>
      </c>
      <c r="E236" s="558">
        <v>860034313</v>
      </c>
      <c r="F236" s="457" t="s">
        <v>279</v>
      </c>
      <c r="G236" s="521" t="s">
        <v>239</v>
      </c>
      <c r="H236" s="521" t="s">
        <v>287</v>
      </c>
      <c r="I236" s="413" t="s">
        <v>248</v>
      </c>
      <c r="J236" s="413" t="s">
        <v>2403</v>
      </c>
      <c r="K236" s="521" t="s">
        <v>415</v>
      </c>
      <c r="L236" s="559" t="s">
        <v>438</v>
      </c>
      <c r="M236" s="418">
        <v>153000</v>
      </c>
      <c r="N236" s="712">
        <f t="shared" si="114"/>
        <v>153000</v>
      </c>
      <c r="O236" s="753">
        <v>45179</v>
      </c>
      <c r="P236" s="418">
        <f t="shared" si="115"/>
        <v>159036</v>
      </c>
      <c r="Q236" s="418">
        <f t="shared" si="116"/>
        <v>159036</v>
      </c>
      <c r="R236" s="698">
        <f t="shared" si="73"/>
        <v>159036</v>
      </c>
      <c r="S236" s="699">
        <f t="shared" si="112"/>
        <v>3.0055740914516517E-5</v>
      </c>
      <c r="T236" s="688"/>
      <c r="U236" s="689">
        <f t="shared" si="113"/>
        <v>185</v>
      </c>
      <c r="V236" s="690">
        <f t="shared" si="107"/>
        <v>45364</v>
      </c>
      <c r="W236" s="691">
        <f>VLOOKUP(V236,IPC!$B$9:$D$855,3,2)</f>
        <v>141.47999999999999</v>
      </c>
      <c r="X236" s="691">
        <f>VLOOKUP(O236,IPC!$B$9:$D$855,3,1)</f>
        <v>136.11000000000001</v>
      </c>
    </row>
    <row r="237" spans="1:24" s="410" customFormat="1" ht="27.6" outlineLevel="2" x14ac:dyDescent="0.25">
      <c r="A237" s="410" t="s">
        <v>76</v>
      </c>
      <c r="B237" s="411" t="s">
        <v>28</v>
      </c>
      <c r="C237" s="489">
        <v>7</v>
      </c>
      <c r="D237" s="557" t="s">
        <v>260</v>
      </c>
      <c r="E237" s="558">
        <v>860034313</v>
      </c>
      <c r="F237" s="457" t="s">
        <v>279</v>
      </c>
      <c r="G237" s="521" t="s">
        <v>239</v>
      </c>
      <c r="H237" s="521" t="s">
        <v>287</v>
      </c>
      <c r="I237" s="413" t="s">
        <v>248</v>
      </c>
      <c r="J237" s="413" t="s">
        <v>2403</v>
      </c>
      <c r="K237" s="521" t="s">
        <v>416</v>
      </c>
      <c r="L237" s="559" t="s">
        <v>438</v>
      </c>
      <c r="M237" s="418">
        <v>153000</v>
      </c>
      <c r="N237" s="712">
        <f t="shared" si="114"/>
        <v>153000</v>
      </c>
      <c r="O237" s="753">
        <v>45209</v>
      </c>
      <c r="P237" s="418">
        <f t="shared" si="115"/>
        <v>158640</v>
      </c>
      <c r="Q237" s="418">
        <f t="shared" si="116"/>
        <v>158640</v>
      </c>
      <c r="R237" s="698">
        <f t="shared" si="73"/>
        <v>158640</v>
      </c>
      <c r="S237" s="699">
        <f t="shared" si="112"/>
        <v>2.9980902051604041E-5</v>
      </c>
      <c r="T237" s="688"/>
      <c r="U237" s="689">
        <f t="shared" si="113"/>
        <v>155</v>
      </c>
      <c r="V237" s="690">
        <f t="shared" si="107"/>
        <v>45364</v>
      </c>
      <c r="W237" s="691">
        <f>VLOOKUP(V237,IPC!$B$9:$D$855,3,2)</f>
        <v>141.47999999999999</v>
      </c>
      <c r="X237" s="691">
        <f>VLOOKUP(O237,IPC!$B$9:$D$855,3,1)</f>
        <v>136.44999999999999</v>
      </c>
    </row>
    <row r="238" spans="1:24" s="410" customFormat="1" ht="27.6" outlineLevel="2" x14ac:dyDescent="0.25">
      <c r="A238" s="410" t="s">
        <v>76</v>
      </c>
      <c r="B238" s="411" t="s">
        <v>28</v>
      </c>
      <c r="C238" s="489">
        <v>7</v>
      </c>
      <c r="D238" s="557" t="s">
        <v>260</v>
      </c>
      <c r="E238" s="558">
        <v>860034313</v>
      </c>
      <c r="F238" s="457" t="s">
        <v>279</v>
      </c>
      <c r="G238" s="521" t="s">
        <v>239</v>
      </c>
      <c r="H238" s="521" t="s">
        <v>287</v>
      </c>
      <c r="I238" s="413" t="s">
        <v>248</v>
      </c>
      <c r="J238" s="413" t="s">
        <v>2403</v>
      </c>
      <c r="K238" s="521" t="s">
        <v>1698</v>
      </c>
      <c r="L238" s="559" t="s">
        <v>438</v>
      </c>
      <c r="M238" s="418">
        <v>153000</v>
      </c>
      <c r="N238" s="712">
        <f t="shared" si="114"/>
        <v>153000</v>
      </c>
      <c r="O238" s="753">
        <v>45240</v>
      </c>
      <c r="P238" s="418">
        <f t="shared" si="115"/>
        <v>157899</v>
      </c>
      <c r="Q238" s="418">
        <f t="shared" si="116"/>
        <v>157899</v>
      </c>
      <c r="R238" s="698">
        <f t="shared" si="73"/>
        <v>157899</v>
      </c>
      <c r="S238" s="699">
        <f t="shared" si="112"/>
        <v>2.9840862664184484E-5</v>
      </c>
      <c r="T238" s="688"/>
      <c r="U238" s="689">
        <f t="shared" si="113"/>
        <v>124</v>
      </c>
      <c r="V238" s="690">
        <f t="shared" si="107"/>
        <v>45364</v>
      </c>
      <c r="W238" s="691">
        <f>VLOOKUP(V238,IPC!$B$9:$D$855,3,2)</f>
        <v>141.47999999999999</v>
      </c>
      <c r="X238" s="691">
        <f>VLOOKUP(O238,IPC!$B$9:$D$855,3,1)</f>
        <v>137.09</v>
      </c>
    </row>
    <row r="239" spans="1:24" s="410" customFormat="1" ht="27.6" outlineLevel="2" x14ac:dyDescent="0.25">
      <c r="A239" s="410" t="s">
        <v>76</v>
      </c>
      <c r="B239" s="411" t="s">
        <v>28</v>
      </c>
      <c r="C239" s="489">
        <v>7</v>
      </c>
      <c r="D239" s="557" t="s">
        <v>260</v>
      </c>
      <c r="E239" s="558">
        <v>860034313</v>
      </c>
      <c r="F239" s="457" t="s">
        <v>279</v>
      </c>
      <c r="G239" s="521" t="s">
        <v>239</v>
      </c>
      <c r="H239" s="521" t="s">
        <v>287</v>
      </c>
      <c r="I239" s="413" t="s">
        <v>248</v>
      </c>
      <c r="J239" s="413" t="s">
        <v>2403</v>
      </c>
      <c r="K239" s="521" t="s">
        <v>1866</v>
      </c>
      <c r="L239" s="559" t="s">
        <v>438</v>
      </c>
      <c r="M239" s="418">
        <v>153000</v>
      </c>
      <c r="N239" s="712">
        <f t="shared" si="114"/>
        <v>153000</v>
      </c>
      <c r="O239" s="753">
        <v>45270</v>
      </c>
      <c r="P239" s="418">
        <f t="shared" si="115"/>
        <v>157177</v>
      </c>
      <c r="Q239" s="418">
        <f t="shared" si="116"/>
        <v>157177</v>
      </c>
      <c r="R239" s="698">
        <f t="shared" si="73"/>
        <v>157177</v>
      </c>
      <c r="S239" s="699">
        <f t="shared" si="112"/>
        <v>2.9704414030288504E-5</v>
      </c>
      <c r="T239" s="688"/>
      <c r="U239" s="689">
        <f t="shared" si="113"/>
        <v>94</v>
      </c>
      <c r="V239" s="690">
        <f t="shared" si="107"/>
        <v>45364</v>
      </c>
      <c r="W239" s="691">
        <f>VLOOKUP(V239,IPC!$B$9:$D$855,3,2)</f>
        <v>141.47999999999999</v>
      </c>
      <c r="X239" s="691">
        <f>VLOOKUP(O239,IPC!$B$9:$D$855,3,1)</f>
        <v>137.72</v>
      </c>
    </row>
    <row r="240" spans="1:24" s="410" customFormat="1" ht="27.6" outlineLevel="2" x14ac:dyDescent="0.25">
      <c r="A240" s="410" t="s">
        <v>76</v>
      </c>
      <c r="B240" s="411" t="s">
        <v>28</v>
      </c>
      <c r="C240" s="489">
        <v>7</v>
      </c>
      <c r="D240" s="557" t="s">
        <v>260</v>
      </c>
      <c r="E240" s="558">
        <v>860034313</v>
      </c>
      <c r="F240" s="457" t="s">
        <v>279</v>
      </c>
      <c r="G240" s="521" t="s">
        <v>239</v>
      </c>
      <c r="H240" s="521" t="s">
        <v>287</v>
      </c>
      <c r="I240" s="413" t="s">
        <v>248</v>
      </c>
      <c r="J240" s="413" t="s">
        <v>2403</v>
      </c>
      <c r="K240" s="521" t="s">
        <v>2446</v>
      </c>
      <c r="L240" s="559" t="s">
        <v>438</v>
      </c>
      <c r="M240" s="418">
        <v>153000</v>
      </c>
      <c r="N240" s="712">
        <f t="shared" si="114"/>
        <v>153000</v>
      </c>
      <c r="O240" s="753">
        <v>45301</v>
      </c>
      <c r="P240" s="418">
        <f t="shared" si="115"/>
        <v>155752</v>
      </c>
      <c r="Q240" s="418">
        <f t="shared" si="116"/>
        <v>155752</v>
      </c>
      <c r="R240" s="698">
        <f t="shared" si="73"/>
        <v>155752</v>
      </c>
      <c r="S240" s="699">
        <f t="shared" si="112"/>
        <v>2.9435107516020123E-5</v>
      </c>
      <c r="T240" s="688"/>
      <c r="U240" s="689">
        <f t="shared" ref="U240:U245" si="117">+$U$7-O240</f>
        <v>63</v>
      </c>
      <c r="V240" s="690">
        <f t="shared" si="107"/>
        <v>45364</v>
      </c>
      <c r="W240" s="691">
        <f>VLOOKUP(V240,IPC!$B$9:$D$855,3,2)</f>
        <v>141.47999999999999</v>
      </c>
      <c r="X240" s="691">
        <f>VLOOKUP(O240,IPC!$B$9:$D$855,3,1)</f>
        <v>138.97999999999999</v>
      </c>
    </row>
    <row r="241" spans="1:24" s="410" customFormat="1" ht="27.6" outlineLevel="2" x14ac:dyDescent="0.25">
      <c r="A241" s="410" t="s">
        <v>76</v>
      </c>
      <c r="B241" s="411" t="s">
        <v>28</v>
      </c>
      <c r="C241" s="489">
        <v>7</v>
      </c>
      <c r="D241" s="557" t="s">
        <v>260</v>
      </c>
      <c r="E241" s="558">
        <v>860034313</v>
      </c>
      <c r="F241" s="457" t="s">
        <v>279</v>
      </c>
      <c r="G241" s="521" t="s">
        <v>239</v>
      </c>
      <c r="H241" s="521" t="s">
        <v>287</v>
      </c>
      <c r="I241" s="413" t="s">
        <v>248</v>
      </c>
      <c r="J241" s="413" t="s">
        <v>2403</v>
      </c>
      <c r="K241" s="521" t="s">
        <v>2447</v>
      </c>
      <c r="L241" s="559" t="s">
        <v>438</v>
      </c>
      <c r="M241" s="418">
        <v>153000</v>
      </c>
      <c r="N241" s="712">
        <f t="shared" si="114"/>
        <v>153000</v>
      </c>
      <c r="O241" s="753">
        <v>45332</v>
      </c>
      <c r="P241" s="418">
        <f t="shared" si="115"/>
        <v>154078</v>
      </c>
      <c r="Q241" s="418">
        <f t="shared" si="116"/>
        <v>154078</v>
      </c>
      <c r="R241" s="698">
        <f>+Q241</f>
        <v>154078</v>
      </c>
      <c r="S241" s="699">
        <f t="shared" si="112"/>
        <v>2.9118743231890113E-5</v>
      </c>
      <c r="T241" s="688"/>
      <c r="U241" s="689">
        <f t="shared" si="117"/>
        <v>32</v>
      </c>
      <c r="V241" s="690">
        <f t="shared" si="107"/>
        <v>45364</v>
      </c>
      <c r="W241" s="691">
        <f>VLOOKUP(V241,IPC!$B$9:$D$855,3,2)</f>
        <v>141.47999999999999</v>
      </c>
      <c r="X241" s="691">
        <f>VLOOKUP(O241,IPC!$B$9:$D$855,3,1)</f>
        <v>140.49</v>
      </c>
    </row>
    <row r="242" spans="1:24" s="410" customFormat="1" ht="27.6" outlineLevel="2" x14ac:dyDescent="0.25">
      <c r="A242" s="410" t="s">
        <v>76</v>
      </c>
      <c r="B242" s="411" t="s">
        <v>28</v>
      </c>
      <c r="C242" s="489">
        <v>7</v>
      </c>
      <c r="D242" s="557" t="s">
        <v>260</v>
      </c>
      <c r="E242" s="558">
        <v>860034313</v>
      </c>
      <c r="F242" s="457" t="s">
        <v>279</v>
      </c>
      <c r="G242" s="521" t="s">
        <v>239</v>
      </c>
      <c r="H242" s="521" t="s">
        <v>287</v>
      </c>
      <c r="I242" s="413" t="s">
        <v>248</v>
      </c>
      <c r="J242" s="413" t="s">
        <v>2403</v>
      </c>
      <c r="K242" s="521" t="s">
        <v>2448</v>
      </c>
      <c r="L242" s="559" t="s">
        <v>438</v>
      </c>
      <c r="M242" s="418">
        <v>153000</v>
      </c>
      <c r="N242" s="712">
        <f t="shared" si="114"/>
        <v>153000</v>
      </c>
      <c r="O242" s="753">
        <v>45361</v>
      </c>
      <c r="P242" s="418">
        <f t="shared" si="115"/>
        <v>153000</v>
      </c>
      <c r="Q242" s="418">
        <f t="shared" si="116"/>
        <v>153000</v>
      </c>
      <c r="R242" s="698">
        <f t="shared" si="73"/>
        <v>153000</v>
      </c>
      <c r="S242" s="699">
        <f t="shared" si="112"/>
        <v>2.8915015216183928E-5</v>
      </c>
      <c r="T242" s="688"/>
      <c r="U242" s="689">
        <f t="shared" si="117"/>
        <v>3</v>
      </c>
      <c r="V242" s="690">
        <f t="shared" si="107"/>
        <v>45364</v>
      </c>
      <c r="W242" s="691">
        <f>VLOOKUP(V242,IPC!$B$9:$D$855,3,2)</f>
        <v>141.47999999999999</v>
      </c>
      <c r="X242" s="691">
        <f>VLOOKUP(O242,IPC!$B$9:$D$855,3,1)</f>
        <v>141.47999999999999</v>
      </c>
    </row>
    <row r="243" spans="1:24" s="410" customFormat="1" ht="27.6" outlineLevel="2" x14ac:dyDescent="0.25">
      <c r="A243" s="410" t="s">
        <v>76</v>
      </c>
      <c r="B243" s="411" t="s">
        <v>28</v>
      </c>
      <c r="C243" s="489">
        <v>7</v>
      </c>
      <c r="D243" s="557" t="s">
        <v>260</v>
      </c>
      <c r="E243" s="558">
        <v>860034313</v>
      </c>
      <c r="F243" s="457" t="s">
        <v>279</v>
      </c>
      <c r="G243" s="521" t="s">
        <v>239</v>
      </c>
      <c r="H243" s="521" t="s">
        <v>287</v>
      </c>
      <c r="I243" s="413" t="s">
        <v>248</v>
      </c>
      <c r="J243" s="413" t="s">
        <v>2403</v>
      </c>
      <c r="K243" s="521" t="s">
        <v>417</v>
      </c>
      <c r="L243" s="559" t="s">
        <v>438</v>
      </c>
      <c r="M243" s="418">
        <v>8813014</v>
      </c>
      <c r="N243" s="712">
        <f t="shared" si="114"/>
        <v>0</v>
      </c>
      <c r="O243" s="753">
        <v>47067</v>
      </c>
      <c r="P243" s="418">
        <f t="shared" si="115"/>
        <v>0</v>
      </c>
      <c r="Q243" s="418">
        <f t="shared" si="116"/>
        <v>8813014</v>
      </c>
      <c r="R243" s="698">
        <f t="shared" si="73"/>
        <v>8813014</v>
      </c>
      <c r="S243" s="699">
        <f t="shared" si="112"/>
        <v>1.6655453196760914E-3</v>
      </c>
      <c r="T243" s="688"/>
      <c r="U243" s="689">
        <f t="shared" si="117"/>
        <v>-1703</v>
      </c>
      <c r="V243" s="690">
        <f t="shared" si="107"/>
        <v>45364</v>
      </c>
      <c r="W243" s="691">
        <f>VLOOKUP(V243,IPC!$B$9:$D$855,3,2)</f>
        <v>141.47999999999999</v>
      </c>
      <c r="X243" s="691">
        <f>VLOOKUP(O243,IPC!$B$9:$D$855,3,1)</f>
        <v>141.47999999999999</v>
      </c>
    </row>
    <row r="244" spans="1:24" s="410" customFormat="1" ht="27.6" outlineLevel="2" x14ac:dyDescent="0.25">
      <c r="A244" s="410" t="s">
        <v>76</v>
      </c>
      <c r="B244" s="411" t="s">
        <v>28</v>
      </c>
      <c r="C244" s="489">
        <v>7</v>
      </c>
      <c r="D244" s="557" t="s">
        <v>260</v>
      </c>
      <c r="E244" s="558">
        <v>860034313</v>
      </c>
      <c r="F244" s="457" t="s">
        <v>279</v>
      </c>
      <c r="G244" s="521" t="s">
        <v>239</v>
      </c>
      <c r="H244" s="521" t="s">
        <v>287</v>
      </c>
      <c r="I244" s="413" t="s">
        <v>248</v>
      </c>
      <c r="J244" s="413" t="s">
        <v>2403</v>
      </c>
      <c r="K244" s="521" t="s">
        <v>418</v>
      </c>
      <c r="L244" s="559" t="s">
        <v>439</v>
      </c>
      <c r="M244" s="418">
        <v>289394</v>
      </c>
      <c r="N244" s="712">
        <f t="shared" si="114"/>
        <v>289394</v>
      </c>
      <c r="O244" s="753">
        <v>45117</v>
      </c>
      <c r="P244" s="418">
        <f t="shared" si="115"/>
        <v>304526</v>
      </c>
      <c r="Q244" s="418">
        <f t="shared" si="116"/>
        <v>304526</v>
      </c>
      <c r="R244" s="698">
        <f t="shared" si="73"/>
        <v>304526</v>
      </c>
      <c r="S244" s="699">
        <f t="shared" si="112"/>
        <v>5.7551463553749197E-5</v>
      </c>
      <c r="T244" s="688"/>
      <c r="U244" s="689">
        <f t="shared" si="117"/>
        <v>247</v>
      </c>
      <c r="V244" s="690">
        <f t="shared" si="107"/>
        <v>45364</v>
      </c>
      <c r="W244" s="691">
        <f>VLOOKUP(V244,IPC!$B$9:$D$855,3,2)</f>
        <v>141.47999999999999</v>
      </c>
      <c r="X244" s="691">
        <f>VLOOKUP(O244,IPC!$B$9:$D$855,3,1)</f>
        <v>134.44999999999999</v>
      </c>
    </row>
    <row r="245" spans="1:24" s="410" customFormat="1" ht="27.6" outlineLevel="2" x14ac:dyDescent="0.25">
      <c r="A245" s="410" t="s">
        <v>76</v>
      </c>
      <c r="B245" s="411" t="s">
        <v>28</v>
      </c>
      <c r="C245" s="489">
        <v>7</v>
      </c>
      <c r="D245" s="557" t="s">
        <v>260</v>
      </c>
      <c r="E245" s="558">
        <v>860034313</v>
      </c>
      <c r="F245" s="457" t="s">
        <v>279</v>
      </c>
      <c r="G245" s="521" t="s">
        <v>239</v>
      </c>
      <c r="H245" s="521" t="s">
        <v>287</v>
      </c>
      <c r="I245" s="413" t="s">
        <v>248</v>
      </c>
      <c r="J245" s="413" t="s">
        <v>2403</v>
      </c>
      <c r="K245" s="521" t="s">
        <v>419</v>
      </c>
      <c r="L245" s="559" t="s">
        <v>439</v>
      </c>
      <c r="M245" s="418">
        <v>291000</v>
      </c>
      <c r="N245" s="712">
        <f t="shared" si="114"/>
        <v>291000</v>
      </c>
      <c r="O245" s="753">
        <v>45148</v>
      </c>
      <c r="P245" s="418">
        <f t="shared" si="115"/>
        <v>304090</v>
      </c>
      <c r="Q245" s="418">
        <f t="shared" si="116"/>
        <v>304090</v>
      </c>
      <c r="R245" s="698">
        <f t="shared" si="73"/>
        <v>304090</v>
      </c>
      <c r="S245" s="699">
        <f t="shared" si="112"/>
        <v>5.7469065209734444E-5</v>
      </c>
      <c r="T245" s="688"/>
      <c r="U245" s="689">
        <f t="shared" si="117"/>
        <v>216</v>
      </c>
      <c r="V245" s="690">
        <f t="shared" si="107"/>
        <v>45364</v>
      </c>
      <c r="W245" s="691">
        <f>VLOOKUP(V245,IPC!$B$9:$D$855,3,2)</f>
        <v>141.47999999999999</v>
      </c>
      <c r="X245" s="691">
        <f>VLOOKUP(O245,IPC!$B$9:$D$855,3,1)</f>
        <v>135.38999999999999</v>
      </c>
    </row>
    <row r="246" spans="1:24" s="410" customFormat="1" ht="27.6" outlineLevel="2" x14ac:dyDescent="0.25">
      <c r="A246" s="410" t="s">
        <v>76</v>
      </c>
      <c r="B246" s="411" t="s">
        <v>28</v>
      </c>
      <c r="C246" s="489">
        <v>7</v>
      </c>
      <c r="D246" s="557" t="s">
        <v>260</v>
      </c>
      <c r="E246" s="558">
        <v>860034313</v>
      </c>
      <c r="F246" s="457" t="s">
        <v>279</v>
      </c>
      <c r="G246" s="521" t="s">
        <v>239</v>
      </c>
      <c r="H246" s="521" t="s">
        <v>287</v>
      </c>
      <c r="I246" s="413" t="s">
        <v>248</v>
      </c>
      <c r="J246" s="413" t="s">
        <v>2403</v>
      </c>
      <c r="K246" s="521" t="s">
        <v>420</v>
      </c>
      <c r="L246" s="559" t="s">
        <v>439</v>
      </c>
      <c r="M246" s="418">
        <v>291000</v>
      </c>
      <c r="N246" s="712">
        <f t="shared" si="114"/>
        <v>291000</v>
      </c>
      <c r="O246" s="753">
        <v>45179</v>
      </c>
      <c r="P246" s="418">
        <f t="shared" si="115"/>
        <v>302481</v>
      </c>
      <c r="Q246" s="418">
        <f t="shared" si="116"/>
        <v>302481</v>
      </c>
      <c r="R246" s="698">
        <f t="shared" si="73"/>
        <v>302481</v>
      </c>
      <c r="S246" s="699">
        <f t="shared" si="112"/>
        <v>5.7164985082395623E-5</v>
      </c>
      <c r="T246" s="688"/>
      <c r="U246" s="689">
        <f t="shared" ref="U246:U251" si="118">+$U$7-O246</f>
        <v>185</v>
      </c>
      <c r="V246" s="690">
        <f t="shared" si="107"/>
        <v>45364</v>
      </c>
      <c r="W246" s="691">
        <f>VLOOKUP(V246,IPC!$B$9:$D$855,3,2)</f>
        <v>141.47999999999999</v>
      </c>
      <c r="X246" s="691">
        <f>VLOOKUP(O246,IPC!$B$9:$D$855,3,1)</f>
        <v>136.11000000000001</v>
      </c>
    </row>
    <row r="247" spans="1:24" s="410" customFormat="1" ht="27.6" outlineLevel="2" x14ac:dyDescent="0.25">
      <c r="A247" s="410" t="s">
        <v>76</v>
      </c>
      <c r="B247" s="411" t="s">
        <v>28</v>
      </c>
      <c r="C247" s="489">
        <v>7</v>
      </c>
      <c r="D247" s="557" t="s">
        <v>260</v>
      </c>
      <c r="E247" s="558">
        <v>860034313</v>
      </c>
      <c r="F247" s="457" t="s">
        <v>279</v>
      </c>
      <c r="G247" s="521" t="s">
        <v>239</v>
      </c>
      <c r="H247" s="521" t="s">
        <v>287</v>
      </c>
      <c r="I247" s="413" t="s">
        <v>248</v>
      </c>
      <c r="J247" s="413" t="s">
        <v>2403</v>
      </c>
      <c r="K247" s="521" t="s">
        <v>421</v>
      </c>
      <c r="L247" s="559" t="s">
        <v>439</v>
      </c>
      <c r="M247" s="418">
        <v>291000</v>
      </c>
      <c r="N247" s="712">
        <f t="shared" si="114"/>
        <v>291000</v>
      </c>
      <c r="O247" s="753">
        <v>45209</v>
      </c>
      <c r="P247" s="418">
        <f t="shared" si="115"/>
        <v>301727</v>
      </c>
      <c r="Q247" s="418">
        <f t="shared" si="116"/>
        <v>301727</v>
      </c>
      <c r="R247" s="698">
        <f t="shared" si="73"/>
        <v>301727</v>
      </c>
      <c r="S247" s="699">
        <f t="shared" si="112"/>
        <v>5.7022488863617831E-5</v>
      </c>
      <c r="T247" s="688"/>
      <c r="U247" s="689">
        <f t="shared" si="118"/>
        <v>155</v>
      </c>
      <c r="V247" s="690">
        <f t="shared" si="107"/>
        <v>45364</v>
      </c>
      <c r="W247" s="691">
        <f>VLOOKUP(V247,IPC!$B$9:$D$855,3,2)</f>
        <v>141.47999999999999</v>
      </c>
      <c r="X247" s="691">
        <f>VLOOKUP(O247,IPC!$B$9:$D$855,3,1)</f>
        <v>136.44999999999999</v>
      </c>
    </row>
    <row r="248" spans="1:24" s="410" customFormat="1" ht="27.6" outlineLevel="2" x14ac:dyDescent="0.25">
      <c r="A248" s="410" t="s">
        <v>76</v>
      </c>
      <c r="B248" s="411" t="s">
        <v>28</v>
      </c>
      <c r="C248" s="489">
        <v>7</v>
      </c>
      <c r="D248" s="557" t="s">
        <v>260</v>
      </c>
      <c r="E248" s="558">
        <v>860034313</v>
      </c>
      <c r="F248" s="457" t="s">
        <v>279</v>
      </c>
      <c r="G248" s="521" t="s">
        <v>239</v>
      </c>
      <c r="H248" s="521" t="s">
        <v>287</v>
      </c>
      <c r="I248" s="413" t="s">
        <v>248</v>
      </c>
      <c r="J248" s="413" t="s">
        <v>2403</v>
      </c>
      <c r="K248" s="521" t="s">
        <v>1699</v>
      </c>
      <c r="L248" s="559" t="s">
        <v>439</v>
      </c>
      <c r="M248" s="418">
        <v>291000</v>
      </c>
      <c r="N248" s="712">
        <f t="shared" si="114"/>
        <v>291000</v>
      </c>
      <c r="O248" s="753">
        <v>45240</v>
      </c>
      <c r="P248" s="418">
        <f t="shared" si="115"/>
        <v>300319</v>
      </c>
      <c r="Q248" s="418">
        <f t="shared" si="116"/>
        <v>300319</v>
      </c>
      <c r="R248" s="698">
        <f>+Q248</f>
        <v>300319</v>
      </c>
      <c r="S248" s="699">
        <f t="shared" si="112"/>
        <v>5.6756395128817913E-5</v>
      </c>
      <c r="T248" s="688"/>
      <c r="U248" s="689">
        <f t="shared" si="118"/>
        <v>124</v>
      </c>
      <c r="V248" s="690">
        <f t="shared" si="107"/>
        <v>45364</v>
      </c>
      <c r="W248" s="691">
        <f>VLOOKUP(V248,IPC!$B$9:$D$855,3,2)</f>
        <v>141.47999999999999</v>
      </c>
      <c r="X248" s="691">
        <f>VLOOKUP(O248,IPC!$B$9:$D$855,3,1)</f>
        <v>137.09</v>
      </c>
    </row>
    <row r="249" spans="1:24" s="410" customFormat="1" ht="27.6" outlineLevel="2" x14ac:dyDescent="0.25">
      <c r="A249" s="410" t="s">
        <v>76</v>
      </c>
      <c r="B249" s="411" t="s">
        <v>28</v>
      </c>
      <c r="C249" s="489">
        <v>7</v>
      </c>
      <c r="D249" s="557" t="s">
        <v>260</v>
      </c>
      <c r="E249" s="558">
        <v>860034313</v>
      </c>
      <c r="F249" s="457" t="s">
        <v>279</v>
      </c>
      <c r="G249" s="521" t="s">
        <v>239</v>
      </c>
      <c r="H249" s="521" t="s">
        <v>287</v>
      </c>
      <c r="I249" s="413" t="s">
        <v>248</v>
      </c>
      <c r="J249" s="413" t="s">
        <v>2403</v>
      </c>
      <c r="K249" s="521" t="s">
        <v>1867</v>
      </c>
      <c r="L249" s="559" t="s">
        <v>439</v>
      </c>
      <c r="M249" s="418">
        <v>291000</v>
      </c>
      <c r="N249" s="712">
        <f t="shared" si="114"/>
        <v>291000</v>
      </c>
      <c r="O249" s="753">
        <v>45270</v>
      </c>
      <c r="P249" s="418">
        <f t="shared" si="115"/>
        <v>298945</v>
      </c>
      <c r="Q249" s="418">
        <f t="shared" si="116"/>
        <v>298945</v>
      </c>
      <c r="R249" s="698">
        <f t="shared" si="73"/>
        <v>298945</v>
      </c>
      <c r="S249" s="699">
        <f t="shared" si="112"/>
        <v>5.6496726952954927E-5</v>
      </c>
      <c r="T249" s="688"/>
      <c r="U249" s="689">
        <f t="shared" si="118"/>
        <v>94</v>
      </c>
      <c r="V249" s="690">
        <f t="shared" si="107"/>
        <v>45364</v>
      </c>
      <c r="W249" s="691">
        <f>VLOOKUP(V249,IPC!$B$9:$D$855,3,2)</f>
        <v>141.47999999999999</v>
      </c>
      <c r="X249" s="691">
        <f>VLOOKUP(O249,IPC!$B$9:$D$855,3,1)</f>
        <v>137.72</v>
      </c>
    </row>
    <row r="250" spans="1:24" s="410" customFormat="1" ht="27.6" outlineLevel="2" x14ac:dyDescent="0.25">
      <c r="A250" s="410" t="s">
        <v>76</v>
      </c>
      <c r="B250" s="411" t="s">
        <v>28</v>
      </c>
      <c r="C250" s="489">
        <v>7</v>
      </c>
      <c r="D250" s="557" t="s">
        <v>260</v>
      </c>
      <c r="E250" s="558">
        <v>860034313</v>
      </c>
      <c r="F250" s="457" t="s">
        <v>279</v>
      </c>
      <c r="G250" s="521" t="s">
        <v>239</v>
      </c>
      <c r="H250" s="521" t="s">
        <v>287</v>
      </c>
      <c r="I250" s="413" t="s">
        <v>248</v>
      </c>
      <c r="J250" s="413" t="s">
        <v>2403</v>
      </c>
      <c r="K250" s="521" t="s">
        <v>2449</v>
      </c>
      <c r="L250" s="559" t="s">
        <v>439</v>
      </c>
      <c r="M250" s="418">
        <v>291000</v>
      </c>
      <c r="N250" s="712">
        <f t="shared" si="114"/>
        <v>291000</v>
      </c>
      <c r="O250" s="753">
        <v>45301</v>
      </c>
      <c r="P250" s="418">
        <f t="shared" si="115"/>
        <v>296235</v>
      </c>
      <c r="Q250" s="418">
        <f t="shared" si="116"/>
        <v>296235</v>
      </c>
      <c r="R250" s="698">
        <f t="shared" si="73"/>
        <v>296235</v>
      </c>
      <c r="S250" s="699">
        <f t="shared" si="112"/>
        <v>5.5984572108276116E-5</v>
      </c>
      <c r="T250" s="688"/>
      <c r="U250" s="689">
        <f t="shared" si="118"/>
        <v>63</v>
      </c>
      <c r="V250" s="690">
        <f t="shared" si="107"/>
        <v>45364</v>
      </c>
      <c r="W250" s="691">
        <f>VLOOKUP(V250,IPC!$B$9:$D$855,3,2)</f>
        <v>141.47999999999999</v>
      </c>
      <c r="X250" s="691">
        <f>VLOOKUP(O250,IPC!$B$9:$D$855,3,1)</f>
        <v>138.97999999999999</v>
      </c>
    </row>
    <row r="251" spans="1:24" s="410" customFormat="1" ht="27.6" outlineLevel="2" x14ac:dyDescent="0.25">
      <c r="A251" s="410" t="s">
        <v>76</v>
      </c>
      <c r="B251" s="411" t="s">
        <v>28</v>
      </c>
      <c r="C251" s="489">
        <v>7</v>
      </c>
      <c r="D251" s="557" t="s">
        <v>260</v>
      </c>
      <c r="E251" s="558">
        <v>860034313</v>
      </c>
      <c r="F251" s="457" t="s">
        <v>279</v>
      </c>
      <c r="G251" s="521" t="s">
        <v>239</v>
      </c>
      <c r="H251" s="521" t="s">
        <v>287</v>
      </c>
      <c r="I251" s="413" t="s">
        <v>248</v>
      </c>
      <c r="J251" s="413" t="s">
        <v>2403</v>
      </c>
      <c r="K251" s="521" t="s">
        <v>2450</v>
      </c>
      <c r="L251" s="559" t="s">
        <v>439</v>
      </c>
      <c r="M251" s="418">
        <v>291000</v>
      </c>
      <c r="N251" s="712">
        <f t="shared" si="114"/>
        <v>291000</v>
      </c>
      <c r="O251" s="753">
        <v>45332</v>
      </c>
      <c r="P251" s="418">
        <f t="shared" si="115"/>
        <v>293051</v>
      </c>
      <c r="Q251" s="418">
        <f t="shared" si="116"/>
        <v>293051</v>
      </c>
      <c r="R251" s="698">
        <f t="shared" si="73"/>
        <v>293051</v>
      </c>
      <c r="S251" s="699">
        <f t="shared" si="112"/>
        <v>5.5382837412535399E-5</v>
      </c>
      <c r="T251" s="688"/>
      <c r="U251" s="689">
        <f t="shared" si="118"/>
        <v>32</v>
      </c>
      <c r="V251" s="690">
        <f t="shared" si="107"/>
        <v>45364</v>
      </c>
      <c r="W251" s="691">
        <f>VLOOKUP(V251,IPC!$B$9:$D$855,3,2)</f>
        <v>141.47999999999999</v>
      </c>
      <c r="X251" s="691">
        <f>VLOOKUP(O251,IPC!$B$9:$D$855,3,1)</f>
        <v>140.49</v>
      </c>
    </row>
    <row r="252" spans="1:24" s="410" customFormat="1" ht="27.6" outlineLevel="2" x14ac:dyDescent="0.25">
      <c r="A252" s="410" t="s">
        <v>76</v>
      </c>
      <c r="B252" s="411" t="s">
        <v>28</v>
      </c>
      <c r="C252" s="489">
        <v>7</v>
      </c>
      <c r="D252" s="557" t="s">
        <v>260</v>
      </c>
      <c r="E252" s="558">
        <v>860034313</v>
      </c>
      <c r="F252" s="457" t="s">
        <v>279</v>
      </c>
      <c r="G252" s="521" t="s">
        <v>239</v>
      </c>
      <c r="H252" s="521" t="s">
        <v>287</v>
      </c>
      <c r="I252" s="413" t="s">
        <v>248</v>
      </c>
      <c r="J252" s="413" t="s">
        <v>2403</v>
      </c>
      <c r="K252" s="521" t="s">
        <v>2451</v>
      </c>
      <c r="L252" s="559" t="s">
        <v>439</v>
      </c>
      <c r="M252" s="418">
        <v>291000</v>
      </c>
      <c r="N252" s="712">
        <f t="shared" ref="N252:N266" si="119">IF(U252&gt;1,M252,0)</f>
        <v>291000</v>
      </c>
      <c r="O252" s="753">
        <v>45361</v>
      </c>
      <c r="P252" s="418">
        <f t="shared" ref="P252:P266" si="120">IFERROR(ROUND((N252*(W252/X252)),0),0)</f>
        <v>291000</v>
      </c>
      <c r="Q252" s="418">
        <f t="shared" ref="Q252:Q266" si="121">+P252-N252+M252</f>
        <v>291000</v>
      </c>
      <c r="R252" s="698">
        <f t="shared" ref="R252:R266" si="122">+Q252</f>
        <v>291000</v>
      </c>
      <c r="S252" s="699">
        <f t="shared" si="112"/>
        <v>5.4995225019016486E-5</v>
      </c>
      <c r="T252" s="688"/>
      <c r="U252" s="689">
        <f t="shared" ref="U252:U266" si="123">+$U$7-O252</f>
        <v>3</v>
      </c>
      <c r="V252" s="690">
        <f t="shared" si="107"/>
        <v>45364</v>
      </c>
      <c r="W252" s="691">
        <f>VLOOKUP(V252,IPC!$B$9:$D$855,3,2)</f>
        <v>141.47999999999999</v>
      </c>
      <c r="X252" s="691">
        <f>VLOOKUP(O252,IPC!$B$9:$D$855,3,1)</f>
        <v>141.47999999999999</v>
      </c>
    </row>
    <row r="253" spans="1:24" s="410" customFormat="1" ht="27.6" outlineLevel="2" x14ac:dyDescent="0.25">
      <c r="A253" s="410" t="s">
        <v>76</v>
      </c>
      <c r="B253" s="411" t="s">
        <v>28</v>
      </c>
      <c r="C253" s="489">
        <v>7</v>
      </c>
      <c r="D253" s="557" t="s">
        <v>260</v>
      </c>
      <c r="E253" s="558">
        <v>860034313</v>
      </c>
      <c r="F253" s="457" t="s">
        <v>279</v>
      </c>
      <c r="G253" s="521" t="s">
        <v>239</v>
      </c>
      <c r="H253" s="521" t="s">
        <v>287</v>
      </c>
      <c r="I253" s="413" t="s">
        <v>248</v>
      </c>
      <c r="J253" s="413" t="s">
        <v>2403</v>
      </c>
      <c r="K253" s="521" t="s">
        <v>422</v>
      </c>
      <c r="L253" s="559" t="s">
        <v>439</v>
      </c>
      <c r="M253" s="418">
        <v>17010462</v>
      </c>
      <c r="N253" s="712">
        <f t="shared" si="119"/>
        <v>0</v>
      </c>
      <c r="O253" s="753">
        <v>47097</v>
      </c>
      <c r="P253" s="418">
        <f t="shared" si="120"/>
        <v>0</v>
      </c>
      <c r="Q253" s="418">
        <f t="shared" si="121"/>
        <v>17010462</v>
      </c>
      <c r="R253" s="698">
        <f t="shared" si="122"/>
        <v>17010462</v>
      </c>
      <c r="S253" s="699">
        <f t="shared" si="112"/>
        <v>3.2147566507471797E-3</v>
      </c>
      <c r="T253" s="688"/>
      <c r="U253" s="689">
        <f t="shared" si="123"/>
        <v>-1733</v>
      </c>
      <c r="V253" s="690">
        <f t="shared" ref="V253:V273" si="124">+$U$7</f>
        <v>45364</v>
      </c>
      <c r="W253" s="691">
        <f>VLOOKUP(V253,IPC!$B$9:$D$855,3,2)</f>
        <v>141.47999999999999</v>
      </c>
      <c r="X253" s="691">
        <f>VLOOKUP(O253,IPC!$B$9:$D$855,3,1)</f>
        <v>141.47999999999999</v>
      </c>
    </row>
    <row r="254" spans="1:24" s="410" customFormat="1" ht="27.6" outlineLevel="2" x14ac:dyDescent="0.25">
      <c r="A254" s="410" t="s">
        <v>76</v>
      </c>
      <c r="B254" s="411" t="s">
        <v>28</v>
      </c>
      <c r="C254" s="489">
        <v>7</v>
      </c>
      <c r="D254" s="557" t="s">
        <v>260</v>
      </c>
      <c r="E254" s="558">
        <v>860034313</v>
      </c>
      <c r="F254" s="457" t="s">
        <v>279</v>
      </c>
      <c r="G254" s="521" t="s">
        <v>239</v>
      </c>
      <c r="H254" s="521" t="s">
        <v>287</v>
      </c>
      <c r="I254" s="413" t="s">
        <v>248</v>
      </c>
      <c r="J254" s="413" t="s">
        <v>2403</v>
      </c>
      <c r="K254" s="521" t="s">
        <v>423</v>
      </c>
      <c r="L254" s="559" t="s">
        <v>440</v>
      </c>
      <c r="M254" s="418">
        <v>2282542</v>
      </c>
      <c r="N254" s="712">
        <f t="shared" si="119"/>
        <v>2282542</v>
      </c>
      <c r="O254" s="753">
        <v>45229</v>
      </c>
      <c r="P254" s="418">
        <f t="shared" si="120"/>
        <v>2366684</v>
      </c>
      <c r="Q254" s="418">
        <f t="shared" si="121"/>
        <v>2366684</v>
      </c>
      <c r="R254" s="698">
        <f t="shared" si="122"/>
        <v>2366684</v>
      </c>
      <c r="S254" s="699">
        <f t="shared" si="112"/>
        <v>4.4727257432613751E-4</v>
      </c>
      <c r="T254" s="688"/>
      <c r="U254" s="689">
        <f t="shared" si="123"/>
        <v>135</v>
      </c>
      <c r="V254" s="690">
        <f t="shared" si="124"/>
        <v>45364</v>
      </c>
      <c r="W254" s="691">
        <f>VLOOKUP(V254,IPC!$B$9:$D$855,3,2)</f>
        <v>141.47999999999999</v>
      </c>
      <c r="X254" s="691">
        <f>VLOOKUP(O254,IPC!$B$9:$D$855,3,1)</f>
        <v>136.44999999999999</v>
      </c>
    </row>
    <row r="255" spans="1:24" s="410" customFormat="1" ht="27.6" outlineLevel="2" x14ac:dyDescent="0.25">
      <c r="A255" s="410" t="s">
        <v>76</v>
      </c>
      <c r="B255" s="411" t="s">
        <v>28</v>
      </c>
      <c r="C255" s="489">
        <v>7</v>
      </c>
      <c r="D255" s="557" t="s">
        <v>260</v>
      </c>
      <c r="E255" s="558">
        <v>860034313</v>
      </c>
      <c r="F255" s="457" t="s">
        <v>279</v>
      </c>
      <c r="G255" s="521" t="s">
        <v>239</v>
      </c>
      <c r="H255" s="521" t="s">
        <v>287</v>
      </c>
      <c r="I255" s="413" t="s">
        <v>248</v>
      </c>
      <c r="J255" s="413" t="s">
        <v>2403</v>
      </c>
      <c r="K255" s="521" t="s">
        <v>424</v>
      </c>
      <c r="L255" s="559" t="s">
        <v>440</v>
      </c>
      <c r="M255" s="418">
        <v>10286796</v>
      </c>
      <c r="N255" s="712">
        <f t="shared" si="119"/>
        <v>10286796</v>
      </c>
      <c r="O255" s="753">
        <v>45260</v>
      </c>
      <c r="P255" s="418">
        <f t="shared" si="120"/>
        <v>10616208</v>
      </c>
      <c r="Q255" s="418">
        <f t="shared" si="121"/>
        <v>10616208</v>
      </c>
      <c r="R255" s="698">
        <f t="shared" si="122"/>
        <v>10616208</v>
      </c>
      <c r="S255" s="699">
        <f t="shared" si="112"/>
        <v>2.0063255938442713E-3</v>
      </c>
      <c r="T255" s="688"/>
      <c r="U255" s="689">
        <f t="shared" si="123"/>
        <v>104</v>
      </c>
      <c r="V255" s="690">
        <f t="shared" si="124"/>
        <v>45364</v>
      </c>
      <c r="W255" s="691">
        <f>VLOOKUP(V255,IPC!$B$9:$D$855,3,2)</f>
        <v>141.47999999999999</v>
      </c>
      <c r="X255" s="691">
        <f>VLOOKUP(O255,IPC!$B$9:$D$855,3,1)</f>
        <v>137.09</v>
      </c>
    </row>
    <row r="256" spans="1:24" s="410" customFormat="1" ht="27.6" outlineLevel="2" x14ac:dyDescent="0.25">
      <c r="A256" s="410" t="s">
        <v>76</v>
      </c>
      <c r="B256" s="411" t="s">
        <v>28</v>
      </c>
      <c r="C256" s="489">
        <v>7</v>
      </c>
      <c r="D256" s="557" t="s">
        <v>260</v>
      </c>
      <c r="E256" s="558">
        <v>860034313</v>
      </c>
      <c r="F256" s="457" t="s">
        <v>279</v>
      </c>
      <c r="G256" s="521" t="s">
        <v>239</v>
      </c>
      <c r="H256" s="521" t="s">
        <v>287</v>
      </c>
      <c r="I256" s="413" t="s">
        <v>248</v>
      </c>
      <c r="J256" s="413" t="s">
        <v>2403</v>
      </c>
      <c r="K256" s="521" t="s">
        <v>425</v>
      </c>
      <c r="L256" s="559" t="s">
        <v>441</v>
      </c>
      <c r="M256" s="418">
        <v>5199298</v>
      </c>
      <c r="N256" s="712">
        <f t="shared" si="119"/>
        <v>5199298</v>
      </c>
      <c r="O256" s="753">
        <v>45229</v>
      </c>
      <c r="P256" s="418">
        <f t="shared" si="120"/>
        <v>5390961</v>
      </c>
      <c r="Q256" s="418">
        <f t="shared" si="121"/>
        <v>5390961</v>
      </c>
      <c r="R256" s="698">
        <f t="shared" si="122"/>
        <v>5390961</v>
      </c>
      <c r="S256" s="699">
        <f t="shared" si="112"/>
        <v>1.018821695064406E-3</v>
      </c>
      <c r="T256" s="688"/>
      <c r="U256" s="689">
        <f t="shared" si="123"/>
        <v>135</v>
      </c>
      <c r="V256" s="690">
        <f t="shared" si="124"/>
        <v>45364</v>
      </c>
      <c r="W256" s="691">
        <f>VLOOKUP(V256,IPC!$B$9:$D$855,3,2)</f>
        <v>141.47999999999999</v>
      </c>
      <c r="X256" s="691">
        <f>VLOOKUP(O256,IPC!$B$9:$D$855,3,1)</f>
        <v>136.44999999999999</v>
      </c>
    </row>
    <row r="257" spans="1:24" s="410" customFormat="1" ht="27.6" outlineLevel="2" x14ac:dyDescent="0.25">
      <c r="A257" s="410" t="s">
        <v>76</v>
      </c>
      <c r="B257" s="411" t="s">
        <v>28</v>
      </c>
      <c r="C257" s="489">
        <v>7</v>
      </c>
      <c r="D257" s="557" t="s">
        <v>260</v>
      </c>
      <c r="E257" s="558">
        <v>860034313</v>
      </c>
      <c r="F257" s="457" t="s">
        <v>279</v>
      </c>
      <c r="G257" s="521" t="s">
        <v>239</v>
      </c>
      <c r="H257" s="521" t="s">
        <v>287</v>
      </c>
      <c r="I257" s="413" t="s">
        <v>248</v>
      </c>
      <c r="J257" s="413" t="s">
        <v>2403</v>
      </c>
      <c r="K257" s="521" t="s">
        <v>426</v>
      </c>
      <c r="L257" s="559" t="s">
        <v>441</v>
      </c>
      <c r="M257" s="418">
        <v>1578600</v>
      </c>
      <c r="N257" s="712">
        <f t="shared" si="119"/>
        <v>1578600</v>
      </c>
      <c r="O257" s="753">
        <v>45260</v>
      </c>
      <c r="P257" s="418">
        <f t="shared" si="120"/>
        <v>1629151</v>
      </c>
      <c r="Q257" s="418">
        <f t="shared" si="121"/>
        <v>1629151</v>
      </c>
      <c r="R257" s="698">
        <f t="shared" si="122"/>
        <v>1629151</v>
      </c>
      <c r="S257" s="699">
        <f t="shared" si="112"/>
        <v>3.0788840493111937E-4</v>
      </c>
      <c r="T257" s="688"/>
      <c r="U257" s="689">
        <f t="shared" si="123"/>
        <v>104</v>
      </c>
      <c r="V257" s="690">
        <f t="shared" si="124"/>
        <v>45364</v>
      </c>
      <c r="W257" s="691">
        <f>VLOOKUP(V257,IPC!$B$9:$D$855,3,2)</f>
        <v>141.47999999999999</v>
      </c>
      <c r="X257" s="691">
        <f>VLOOKUP(O257,IPC!$B$9:$D$855,3,1)</f>
        <v>137.09</v>
      </c>
    </row>
    <row r="258" spans="1:24" s="410" customFormat="1" outlineLevel="1" x14ac:dyDescent="0.25">
      <c r="B258" s="411"/>
      <c r="C258" s="754"/>
      <c r="D258" s="560" t="s">
        <v>2254</v>
      </c>
      <c r="E258" s="561"/>
      <c r="F258" s="461"/>
      <c r="G258" s="536"/>
      <c r="H258" s="536"/>
      <c r="I258" s="420"/>
      <c r="J258" s="420"/>
      <c r="K258" s="536"/>
      <c r="L258" s="562"/>
      <c r="M258" s="425">
        <f>SUBTOTAL(9,M167:M257)</f>
        <v>388135826</v>
      </c>
      <c r="N258" s="425">
        <f>SUBTOTAL(9,N167:N257)</f>
        <v>72049970</v>
      </c>
      <c r="O258" s="755"/>
      <c r="P258" s="425">
        <f>SUBTOTAL(9,P167:P257)</f>
        <v>74312912</v>
      </c>
      <c r="Q258" s="425">
        <f>SUBTOTAL(9,Q167:Q257)</f>
        <v>390398768</v>
      </c>
      <c r="R258" s="460">
        <f>SUBTOTAL(9,R167:R257)</f>
        <v>390398768</v>
      </c>
      <c r="S258" s="706">
        <f>SUBTOTAL(9,S167:S257)</f>
        <v>7.3780302726140265E-2</v>
      </c>
      <c r="T258" s="688"/>
      <c r="U258" s="689"/>
      <c r="V258" s="690"/>
      <c r="W258" s="691"/>
      <c r="X258" s="691"/>
    </row>
    <row r="259" spans="1:24" s="410" customFormat="1" ht="27.6" outlineLevel="2" x14ac:dyDescent="0.25">
      <c r="A259" s="410" t="s">
        <v>76</v>
      </c>
      <c r="B259" s="411" t="s">
        <v>28</v>
      </c>
      <c r="C259" s="489">
        <v>8</v>
      </c>
      <c r="D259" s="557" t="s">
        <v>261</v>
      </c>
      <c r="E259" s="558">
        <v>890903937</v>
      </c>
      <c r="F259" s="457" t="s">
        <v>280</v>
      </c>
      <c r="G259" s="521" t="s">
        <v>108</v>
      </c>
      <c r="H259" s="521" t="s">
        <v>288</v>
      </c>
      <c r="I259" s="413" t="s">
        <v>248</v>
      </c>
      <c r="J259" s="413" t="s">
        <v>2403</v>
      </c>
      <c r="K259" s="521" t="s">
        <v>427</v>
      </c>
      <c r="L259" s="559">
        <v>134196</v>
      </c>
      <c r="M259" s="418">
        <v>549979</v>
      </c>
      <c r="N259" s="712">
        <f t="shared" si="119"/>
        <v>549979</v>
      </c>
      <c r="O259" s="753">
        <v>45137</v>
      </c>
      <c r="P259" s="418">
        <f t="shared" si="120"/>
        <v>578736</v>
      </c>
      <c r="Q259" s="418">
        <f t="shared" si="121"/>
        <v>578736</v>
      </c>
      <c r="R259" s="698">
        <f t="shared" si="122"/>
        <v>578736</v>
      </c>
      <c r="S259" s="699">
        <f t="shared" ref="S259:S266" si="125">+R259/$R$967</f>
        <v>1.0937359638008773E-4</v>
      </c>
      <c r="T259" s="688"/>
      <c r="U259" s="689">
        <f t="shared" si="123"/>
        <v>227</v>
      </c>
      <c r="V259" s="690">
        <f t="shared" si="124"/>
        <v>45364</v>
      </c>
      <c r="W259" s="691">
        <f>VLOOKUP(V259,IPC!$B$9:$D$855,3,2)</f>
        <v>141.47999999999999</v>
      </c>
      <c r="X259" s="691">
        <f>VLOOKUP(O259,IPC!$B$9:$D$855,3,1)</f>
        <v>134.44999999999999</v>
      </c>
    </row>
    <row r="260" spans="1:24" s="410" customFormat="1" ht="27.6" outlineLevel="2" x14ac:dyDescent="0.25">
      <c r="A260" s="410" t="s">
        <v>76</v>
      </c>
      <c r="B260" s="411" t="s">
        <v>28</v>
      </c>
      <c r="C260" s="489">
        <v>8</v>
      </c>
      <c r="D260" s="557" t="s">
        <v>261</v>
      </c>
      <c r="E260" s="558">
        <v>890903937</v>
      </c>
      <c r="F260" s="457" t="s">
        <v>280</v>
      </c>
      <c r="G260" s="521" t="s">
        <v>108</v>
      </c>
      <c r="H260" s="521" t="s">
        <v>288</v>
      </c>
      <c r="I260" s="413" t="s">
        <v>248</v>
      </c>
      <c r="J260" s="413" t="s">
        <v>2403</v>
      </c>
      <c r="K260" s="521" t="s">
        <v>428</v>
      </c>
      <c r="L260" s="559">
        <v>134196</v>
      </c>
      <c r="M260" s="418">
        <v>549979</v>
      </c>
      <c r="N260" s="712">
        <f t="shared" si="119"/>
        <v>549979</v>
      </c>
      <c r="O260" s="753">
        <v>45168</v>
      </c>
      <c r="P260" s="418">
        <f t="shared" si="120"/>
        <v>574718</v>
      </c>
      <c r="Q260" s="418">
        <f t="shared" si="121"/>
        <v>574718</v>
      </c>
      <c r="R260" s="698">
        <f t="shared" si="122"/>
        <v>574718</v>
      </c>
      <c r="S260" s="699">
        <f t="shared" si="125"/>
        <v>1.0861424650336466E-4</v>
      </c>
      <c r="T260" s="688"/>
      <c r="U260" s="689">
        <f t="shared" si="123"/>
        <v>196</v>
      </c>
      <c r="V260" s="690">
        <f t="shared" si="124"/>
        <v>45364</v>
      </c>
      <c r="W260" s="691">
        <f>VLOOKUP(V260,IPC!$B$9:$D$855,3,2)</f>
        <v>141.47999999999999</v>
      </c>
      <c r="X260" s="691">
        <f>VLOOKUP(O260,IPC!$B$9:$D$855,3,1)</f>
        <v>135.38999999999999</v>
      </c>
    </row>
    <row r="261" spans="1:24" s="410" customFormat="1" ht="27.6" outlineLevel="2" x14ac:dyDescent="0.25">
      <c r="A261" s="410" t="s">
        <v>76</v>
      </c>
      <c r="B261" s="411" t="s">
        <v>28</v>
      </c>
      <c r="C261" s="489">
        <v>8</v>
      </c>
      <c r="D261" s="557" t="s">
        <v>261</v>
      </c>
      <c r="E261" s="558">
        <v>890903937</v>
      </c>
      <c r="F261" s="457" t="s">
        <v>280</v>
      </c>
      <c r="G261" s="521" t="s">
        <v>108</v>
      </c>
      <c r="H261" s="521" t="s">
        <v>288</v>
      </c>
      <c r="I261" s="413" t="s">
        <v>248</v>
      </c>
      <c r="J261" s="413" t="s">
        <v>2403</v>
      </c>
      <c r="K261" s="521" t="s">
        <v>429</v>
      </c>
      <c r="L261" s="559">
        <v>134196</v>
      </c>
      <c r="M261" s="418">
        <v>549979</v>
      </c>
      <c r="N261" s="712">
        <f t="shared" si="119"/>
        <v>549979</v>
      </c>
      <c r="O261" s="753">
        <v>45199</v>
      </c>
      <c r="P261" s="418">
        <f t="shared" si="120"/>
        <v>571678</v>
      </c>
      <c r="Q261" s="418">
        <f t="shared" si="121"/>
        <v>571678</v>
      </c>
      <c r="R261" s="698">
        <f t="shared" si="122"/>
        <v>571678</v>
      </c>
      <c r="S261" s="699">
        <f t="shared" si="125"/>
        <v>1.0803972593959213E-4</v>
      </c>
      <c r="T261" s="688"/>
      <c r="U261" s="689">
        <f t="shared" si="123"/>
        <v>165</v>
      </c>
      <c r="V261" s="690">
        <f t="shared" si="124"/>
        <v>45364</v>
      </c>
      <c r="W261" s="691">
        <f>VLOOKUP(V261,IPC!$B$9:$D$855,3,2)</f>
        <v>141.47999999999999</v>
      </c>
      <c r="X261" s="691">
        <f>VLOOKUP(O261,IPC!$B$9:$D$855,3,1)</f>
        <v>136.11000000000001</v>
      </c>
    </row>
    <row r="262" spans="1:24" s="410" customFormat="1" ht="27.6" outlineLevel="2" x14ac:dyDescent="0.25">
      <c r="A262" s="410" t="s">
        <v>76</v>
      </c>
      <c r="B262" s="411" t="s">
        <v>28</v>
      </c>
      <c r="C262" s="489">
        <v>8</v>
      </c>
      <c r="D262" s="557" t="s">
        <v>261</v>
      </c>
      <c r="E262" s="558">
        <v>890903937</v>
      </c>
      <c r="F262" s="457" t="s">
        <v>280</v>
      </c>
      <c r="G262" s="521" t="s">
        <v>108</v>
      </c>
      <c r="H262" s="521" t="s">
        <v>288</v>
      </c>
      <c r="I262" s="413" t="s">
        <v>248</v>
      </c>
      <c r="J262" s="413" t="s">
        <v>2403</v>
      </c>
      <c r="K262" s="521" t="s">
        <v>430</v>
      </c>
      <c r="L262" s="559">
        <v>134196</v>
      </c>
      <c r="M262" s="418">
        <v>549979</v>
      </c>
      <c r="N262" s="712">
        <f t="shared" si="119"/>
        <v>549979</v>
      </c>
      <c r="O262" s="753">
        <v>45229</v>
      </c>
      <c r="P262" s="418">
        <f t="shared" si="120"/>
        <v>570253</v>
      </c>
      <c r="Q262" s="418">
        <f t="shared" si="121"/>
        <v>570253</v>
      </c>
      <c r="R262" s="698">
        <f t="shared" si="122"/>
        <v>570253</v>
      </c>
      <c r="S262" s="699">
        <f t="shared" si="125"/>
        <v>1.0777041942532374E-4</v>
      </c>
      <c r="T262" s="688"/>
      <c r="U262" s="689">
        <f t="shared" si="123"/>
        <v>135</v>
      </c>
      <c r="V262" s="690">
        <f t="shared" si="124"/>
        <v>45364</v>
      </c>
      <c r="W262" s="691">
        <f>VLOOKUP(V262,IPC!$B$9:$D$855,3,2)</f>
        <v>141.47999999999999</v>
      </c>
      <c r="X262" s="691">
        <f>VLOOKUP(O262,IPC!$B$9:$D$855,3,1)</f>
        <v>136.44999999999999</v>
      </c>
    </row>
    <row r="263" spans="1:24" s="410" customFormat="1" ht="27.6" outlineLevel="2" x14ac:dyDescent="0.25">
      <c r="A263" s="410" t="s">
        <v>76</v>
      </c>
      <c r="B263" s="411" t="s">
        <v>28</v>
      </c>
      <c r="C263" s="489">
        <v>8</v>
      </c>
      <c r="D263" s="557" t="s">
        <v>261</v>
      </c>
      <c r="E263" s="558">
        <v>890903937</v>
      </c>
      <c r="F263" s="457" t="s">
        <v>280</v>
      </c>
      <c r="G263" s="521" t="s">
        <v>108</v>
      </c>
      <c r="H263" s="521" t="s">
        <v>288</v>
      </c>
      <c r="I263" s="413" t="s">
        <v>248</v>
      </c>
      <c r="J263" s="413" t="s">
        <v>2403</v>
      </c>
      <c r="K263" s="521" t="s">
        <v>1700</v>
      </c>
      <c r="L263" s="559">
        <v>134196</v>
      </c>
      <c r="M263" s="418">
        <v>549979</v>
      </c>
      <c r="N263" s="712">
        <f t="shared" si="119"/>
        <v>549979</v>
      </c>
      <c r="O263" s="753">
        <v>45260</v>
      </c>
      <c r="P263" s="418">
        <f t="shared" si="120"/>
        <v>567591</v>
      </c>
      <c r="Q263" s="418">
        <f t="shared" si="121"/>
        <v>567591</v>
      </c>
      <c r="R263" s="698">
        <f t="shared" si="122"/>
        <v>567591</v>
      </c>
      <c r="S263" s="699">
        <f t="shared" si="125"/>
        <v>1.0726733595796765E-4</v>
      </c>
      <c r="T263" s="688"/>
      <c r="U263" s="689">
        <f t="shared" si="123"/>
        <v>104</v>
      </c>
      <c r="V263" s="690">
        <f t="shared" si="124"/>
        <v>45364</v>
      </c>
      <c r="W263" s="691">
        <f>VLOOKUP(V263,IPC!$B$9:$D$855,3,2)</f>
        <v>141.47999999999999</v>
      </c>
      <c r="X263" s="691">
        <f>VLOOKUP(O263,IPC!$B$9:$D$855,3,1)</f>
        <v>137.09</v>
      </c>
    </row>
    <row r="264" spans="1:24" s="410" customFormat="1" ht="27.6" outlineLevel="2" x14ac:dyDescent="0.25">
      <c r="A264" s="410" t="s">
        <v>76</v>
      </c>
      <c r="B264" s="411" t="s">
        <v>28</v>
      </c>
      <c r="C264" s="489">
        <v>8</v>
      </c>
      <c r="D264" s="557" t="s">
        <v>261</v>
      </c>
      <c r="E264" s="558">
        <v>890903937</v>
      </c>
      <c r="F264" s="457" t="s">
        <v>280</v>
      </c>
      <c r="G264" s="521" t="s">
        <v>108</v>
      </c>
      <c r="H264" s="521" t="s">
        <v>288</v>
      </c>
      <c r="I264" s="413" t="s">
        <v>248</v>
      </c>
      <c r="J264" s="413" t="s">
        <v>2403</v>
      </c>
      <c r="K264" s="521" t="s">
        <v>1868</v>
      </c>
      <c r="L264" s="559">
        <v>134196</v>
      </c>
      <c r="M264" s="418">
        <v>549979</v>
      </c>
      <c r="N264" s="712">
        <f t="shared" si="119"/>
        <v>549979</v>
      </c>
      <c r="O264" s="753">
        <v>45290</v>
      </c>
      <c r="P264" s="418">
        <f t="shared" si="120"/>
        <v>564994</v>
      </c>
      <c r="Q264" s="418">
        <f t="shared" si="121"/>
        <v>564994</v>
      </c>
      <c r="R264" s="698">
        <f t="shared" si="122"/>
        <v>564994</v>
      </c>
      <c r="S264" s="699">
        <f t="shared" si="125"/>
        <v>1.0677653664740275E-4</v>
      </c>
      <c r="T264" s="688"/>
      <c r="U264" s="689">
        <f t="shared" si="123"/>
        <v>74</v>
      </c>
      <c r="V264" s="690">
        <f t="shared" si="124"/>
        <v>45364</v>
      </c>
      <c r="W264" s="691">
        <f>VLOOKUP(V264,IPC!$B$9:$D$855,3,2)</f>
        <v>141.47999999999999</v>
      </c>
      <c r="X264" s="691">
        <f>VLOOKUP(O264,IPC!$B$9:$D$855,3,1)</f>
        <v>137.72</v>
      </c>
    </row>
    <row r="265" spans="1:24" s="410" customFormat="1" ht="27.6" outlineLevel="2" x14ac:dyDescent="0.25">
      <c r="A265" s="410" t="s">
        <v>76</v>
      </c>
      <c r="B265" s="411" t="s">
        <v>28</v>
      </c>
      <c r="C265" s="489">
        <v>8</v>
      </c>
      <c r="D265" s="557" t="s">
        <v>261</v>
      </c>
      <c r="E265" s="558">
        <v>890903937</v>
      </c>
      <c r="F265" s="457" t="s">
        <v>280</v>
      </c>
      <c r="G265" s="521" t="s">
        <v>108</v>
      </c>
      <c r="H265" s="521" t="s">
        <v>288</v>
      </c>
      <c r="I265" s="413" t="s">
        <v>248</v>
      </c>
      <c r="J265" s="413" t="s">
        <v>2403</v>
      </c>
      <c r="K265" s="521" t="s">
        <v>2452</v>
      </c>
      <c r="L265" s="559">
        <v>134196</v>
      </c>
      <c r="M265" s="418">
        <v>549979</v>
      </c>
      <c r="N265" s="712">
        <f t="shared" si="119"/>
        <v>549979</v>
      </c>
      <c r="O265" s="753">
        <v>45321</v>
      </c>
      <c r="P265" s="418">
        <f t="shared" si="120"/>
        <v>559872</v>
      </c>
      <c r="Q265" s="418">
        <f t="shared" si="121"/>
        <v>559872</v>
      </c>
      <c r="R265" s="698">
        <f t="shared" si="122"/>
        <v>559872</v>
      </c>
      <c r="S265" s="699">
        <f t="shared" si="125"/>
        <v>1.0580854509225704E-4</v>
      </c>
      <c r="T265" s="688"/>
      <c r="U265" s="689">
        <f t="shared" si="123"/>
        <v>43</v>
      </c>
      <c r="V265" s="690">
        <f t="shared" si="124"/>
        <v>45364</v>
      </c>
      <c r="W265" s="691">
        <f>VLOOKUP(V265,IPC!$B$9:$D$855,3,2)</f>
        <v>141.47999999999999</v>
      </c>
      <c r="X265" s="691">
        <f>VLOOKUP(O265,IPC!$B$9:$D$855,3,1)</f>
        <v>138.97999999999999</v>
      </c>
    </row>
    <row r="266" spans="1:24" s="410" customFormat="1" ht="27.6" outlineLevel="2" x14ac:dyDescent="0.25">
      <c r="A266" s="410" t="s">
        <v>76</v>
      </c>
      <c r="B266" s="411" t="s">
        <v>28</v>
      </c>
      <c r="C266" s="489">
        <v>8</v>
      </c>
      <c r="D266" s="557" t="s">
        <v>261</v>
      </c>
      <c r="E266" s="558">
        <v>890903937</v>
      </c>
      <c r="F266" s="457" t="s">
        <v>280</v>
      </c>
      <c r="G266" s="521" t="s">
        <v>108</v>
      </c>
      <c r="H266" s="521" t="s">
        <v>288</v>
      </c>
      <c r="I266" s="413" t="s">
        <v>248</v>
      </c>
      <c r="J266" s="413" t="s">
        <v>2403</v>
      </c>
      <c r="K266" s="521" t="s">
        <v>2453</v>
      </c>
      <c r="L266" s="559">
        <v>134196</v>
      </c>
      <c r="M266" s="418">
        <v>549979</v>
      </c>
      <c r="N266" s="712">
        <f t="shared" si="119"/>
        <v>549979</v>
      </c>
      <c r="O266" s="753">
        <v>45351</v>
      </c>
      <c r="P266" s="418">
        <f t="shared" si="120"/>
        <v>553855</v>
      </c>
      <c r="Q266" s="418">
        <f t="shared" si="121"/>
        <v>553855</v>
      </c>
      <c r="R266" s="698">
        <f t="shared" si="122"/>
        <v>553855</v>
      </c>
      <c r="S266" s="699">
        <f t="shared" si="125"/>
        <v>1.0467141014744803E-4</v>
      </c>
      <c r="T266" s="688"/>
      <c r="U266" s="689">
        <f t="shared" si="123"/>
        <v>13</v>
      </c>
      <c r="V266" s="690">
        <f t="shared" si="124"/>
        <v>45364</v>
      </c>
      <c r="W266" s="691">
        <f>VLOOKUP(V266,IPC!$B$9:$D$855,3,2)</f>
        <v>141.47999999999999</v>
      </c>
      <c r="X266" s="691">
        <f>VLOOKUP(O266,IPC!$B$9:$D$855,3,1)</f>
        <v>140.49</v>
      </c>
    </row>
    <row r="267" spans="1:24" s="410" customFormat="1" outlineLevel="1" x14ac:dyDescent="0.25">
      <c r="B267" s="411"/>
      <c r="C267" s="754"/>
      <c r="D267" s="560" t="s">
        <v>2255</v>
      </c>
      <c r="E267" s="561"/>
      <c r="F267" s="461"/>
      <c r="G267" s="536"/>
      <c r="H267" s="536"/>
      <c r="I267" s="420"/>
      <c r="J267" s="447"/>
      <c r="K267" s="536"/>
      <c r="L267" s="562"/>
      <c r="M267" s="425">
        <f>SUBTOTAL(9,M259:M266)</f>
        <v>4399832</v>
      </c>
      <c r="N267" s="425">
        <f>SUBTOTAL(9,N259:N266)</f>
        <v>4399832</v>
      </c>
      <c r="O267" s="755"/>
      <c r="P267" s="425">
        <f>SUBTOTAL(9,P259:P266)</f>
        <v>4541697</v>
      </c>
      <c r="Q267" s="425">
        <f>SUBTOTAL(9,Q259:Q266)</f>
        <v>4541697</v>
      </c>
      <c r="R267" s="460">
        <f>SUBTOTAL(9,R259:R266)</f>
        <v>4541697</v>
      </c>
      <c r="S267" s="706">
        <f>SUBTOTAL(9,S259:S266)</f>
        <v>8.5832181609344369E-4</v>
      </c>
      <c r="T267" s="688"/>
      <c r="U267" s="689"/>
      <c r="V267" s="690"/>
      <c r="W267" s="691"/>
      <c r="X267" s="691"/>
    </row>
    <row r="268" spans="1:24" s="410" customFormat="1" ht="14.4" thickBot="1" x14ac:dyDescent="0.3">
      <c r="B268" s="411"/>
      <c r="C268" s="760"/>
      <c r="D268" s="713" t="s">
        <v>2538</v>
      </c>
      <c r="E268" s="745"/>
      <c r="F268" s="746"/>
      <c r="G268" s="540"/>
      <c r="H268" s="540"/>
      <c r="I268" s="428"/>
      <c r="J268" s="541"/>
      <c r="K268" s="540"/>
      <c r="L268" s="761"/>
      <c r="M268" s="433">
        <f>SUBTOTAL(9,M81:M266)</f>
        <v>2470533339.8900013</v>
      </c>
      <c r="N268" s="433">
        <f>SUBTOTAL(9,N81:N266)</f>
        <v>504170814.00000018</v>
      </c>
      <c r="O268" s="762"/>
      <c r="P268" s="433">
        <f>SUBTOTAL(9,P81:P266)</f>
        <v>522624454</v>
      </c>
      <c r="Q268" s="433">
        <f>SUBTOTAL(9,Q81:Q266)</f>
        <v>2488986979.8899999</v>
      </c>
      <c r="R268" s="719">
        <f>SUBTOTAL(9,R81:R266)</f>
        <v>2488986979.8899999</v>
      </c>
      <c r="S268" s="720">
        <f>SUBTOTAL(9,S81:S266)</f>
        <v>0.47038625095688213</v>
      </c>
      <c r="T268" s="688"/>
      <c r="U268" s="689"/>
      <c r="V268" s="690"/>
      <c r="W268" s="691"/>
      <c r="X268" s="691"/>
    </row>
    <row r="269" spans="1:24" s="410" customFormat="1" ht="42" thickBot="1" x14ac:dyDescent="0.3">
      <c r="B269" s="394" t="s">
        <v>104</v>
      </c>
      <c r="C269" s="435" t="s">
        <v>6</v>
      </c>
      <c r="D269" s="671" t="s">
        <v>7</v>
      </c>
      <c r="E269" s="395" t="s">
        <v>0</v>
      </c>
      <c r="F269" s="398" t="s">
        <v>8</v>
      </c>
      <c r="G269" s="398" t="s">
        <v>9</v>
      </c>
      <c r="H269" s="398" t="s">
        <v>58</v>
      </c>
      <c r="I269" s="398" t="s">
        <v>1</v>
      </c>
      <c r="J269" s="398" t="s">
        <v>2</v>
      </c>
      <c r="K269" s="398" t="s">
        <v>95</v>
      </c>
      <c r="L269" s="435" t="s">
        <v>96</v>
      </c>
      <c r="M269" s="398" t="s">
        <v>3</v>
      </c>
      <c r="N269" s="398" t="s">
        <v>4</v>
      </c>
      <c r="O269" s="672" t="s">
        <v>20</v>
      </c>
      <c r="P269" s="398" t="s">
        <v>19</v>
      </c>
      <c r="Q269" s="398" t="s">
        <v>25</v>
      </c>
      <c r="R269" s="398" t="s">
        <v>5</v>
      </c>
      <c r="S269" s="723" t="s">
        <v>10</v>
      </c>
      <c r="T269" s="749"/>
      <c r="U269" s="689" t="e">
        <f>+$U$7-O269</f>
        <v>#VALUE!</v>
      </c>
      <c r="V269" s="690">
        <f t="shared" si="124"/>
        <v>45364</v>
      </c>
      <c r="W269" s="691">
        <f>VLOOKUP(V269,IPC!$B$9:$D$855,3,2)</f>
        <v>141.47999999999999</v>
      </c>
      <c r="X269" s="691" t="e">
        <f>VLOOKUP(O269,IPC!$B$9:$D$855,3,1)</f>
        <v>#N/A</v>
      </c>
    </row>
    <row r="270" spans="1:24" s="410" customFormat="1" ht="41.4" outlineLevel="2" x14ac:dyDescent="0.25">
      <c r="B270" s="728" t="s">
        <v>29</v>
      </c>
      <c r="C270" s="763">
        <v>1</v>
      </c>
      <c r="D270" s="764" t="s">
        <v>1801</v>
      </c>
      <c r="E270" s="403">
        <v>22465539</v>
      </c>
      <c r="F270" s="408" t="s">
        <v>1803</v>
      </c>
      <c r="G270" s="765" t="s">
        <v>239</v>
      </c>
      <c r="H270" s="766" t="s">
        <v>1805</v>
      </c>
      <c r="I270" s="403" t="s">
        <v>248</v>
      </c>
      <c r="J270" s="767" t="s">
        <v>1807</v>
      </c>
      <c r="K270" s="768" t="s">
        <v>2236</v>
      </c>
      <c r="L270" s="769"/>
      <c r="M270" s="408"/>
      <c r="N270" s="408"/>
      <c r="O270" s="770"/>
      <c r="P270" s="408"/>
      <c r="Q270" s="408">
        <v>940054000</v>
      </c>
      <c r="R270" s="408">
        <f>+Q270</f>
        <v>940054000</v>
      </c>
      <c r="S270" s="687">
        <f>+R270/$R$967</f>
        <v>0.1776580112028403</v>
      </c>
      <c r="T270" s="771"/>
      <c r="U270" s="689">
        <f>+$U$7-O270</f>
        <v>45364</v>
      </c>
      <c r="V270" s="690">
        <f t="shared" si="124"/>
        <v>45364</v>
      </c>
      <c r="W270" s="691">
        <f>VLOOKUP(V270,IPC!$B$9:$D$855,3,2)</f>
        <v>141.47999999999999</v>
      </c>
      <c r="X270" s="691" t="e">
        <f>VLOOKUP(O270,IPC!$B$9:$D$855,3,1)</f>
        <v>#N/A</v>
      </c>
    </row>
    <row r="271" spans="1:24" s="410" customFormat="1" outlineLevel="1" x14ac:dyDescent="0.25">
      <c r="B271" s="411"/>
      <c r="C271" s="772"/>
      <c r="D271" s="773" t="s">
        <v>2256</v>
      </c>
      <c r="E271" s="774"/>
      <c r="F271" s="775"/>
      <c r="G271" s="776"/>
      <c r="H271" s="777"/>
      <c r="I271" s="774"/>
      <c r="J271" s="778"/>
      <c r="K271" s="779"/>
      <c r="L271" s="780"/>
      <c r="M271" s="775">
        <f>SUBTOTAL(9,M270:M270)</f>
        <v>0</v>
      </c>
      <c r="N271" s="775">
        <f>SUBTOTAL(9,N270:N270)</f>
        <v>0</v>
      </c>
      <c r="O271" s="781"/>
      <c r="P271" s="775">
        <f>SUBTOTAL(9,P270:P270)</f>
        <v>0</v>
      </c>
      <c r="Q271" s="775">
        <f>SUBTOTAL(9,Q270:Q270)</f>
        <v>940054000</v>
      </c>
      <c r="R271" s="775">
        <f>SUBTOTAL(9,R270:R270)</f>
        <v>940054000</v>
      </c>
      <c r="S271" s="782">
        <f>SUBTOTAL(9,S270:S270)</f>
        <v>0.1776580112028403</v>
      </c>
      <c r="T271" s="771"/>
      <c r="U271" s="689"/>
      <c r="V271" s="690"/>
      <c r="W271" s="691"/>
      <c r="X271" s="691"/>
    </row>
    <row r="272" spans="1:24" s="410" customFormat="1" ht="14.4" thickBot="1" x14ac:dyDescent="0.3">
      <c r="B272" s="464"/>
      <c r="C272" s="783"/>
      <c r="D272" s="713" t="s">
        <v>2539</v>
      </c>
      <c r="E272" s="428"/>
      <c r="F272" s="433"/>
      <c r="G272" s="540"/>
      <c r="H272" s="784"/>
      <c r="I272" s="428"/>
      <c r="J272" s="486"/>
      <c r="K272" s="785"/>
      <c r="L272" s="786"/>
      <c r="M272" s="433">
        <f>SUBTOTAL(9,M270:M270)</f>
        <v>0</v>
      </c>
      <c r="N272" s="433">
        <f>SUBTOTAL(9,N270:N270)</f>
        <v>0</v>
      </c>
      <c r="O272" s="787"/>
      <c r="P272" s="433">
        <f>SUBTOTAL(9,P270:P270)</f>
        <v>0</v>
      </c>
      <c r="Q272" s="433">
        <f>SUBTOTAL(9,Q270:Q270)</f>
        <v>940054000</v>
      </c>
      <c r="R272" s="433">
        <f>SUBTOTAL(9,R270:R270)</f>
        <v>940054000</v>
      </c>
      <c r="S272" s="720">
        <f>SUBTOTAL(9,S270:S270)</f>
        <v>0.1776580112028403</v>
      </c>
      <c r="T272" s="771"/>
      <c r="U272" s="689"/>
      <c r="V272" s="690"/>
      <c r="W272" s="691"/>
      <c r="X272" s="691"/>
    </row>
    <row r="273" spans="1:24" s="410" customFormat="1" ht="42" thickBot="1" x14ac:dyDescent="0.3">
      <c r="A273" s="788"/>
      <c r="B273" s="670" t="s">
        <v>104</v>
      </c>
      <c r="C273" s="435" t="s">
        <v>6</v>
      </c>
      <c r="D273" s="671" t="s">
        <v>7</v>
      </c>
      <c r="E273" s="395" t="s">
        <v>0</v>
      </c>
      <c r="F273" s="395" t="s">
        <v>8</v>
      </c>
      <c r="G273" s="395" t="s">
        <v>9</v>
      </c>
      <c r="H273" s="395" t="s">
        <v>58</v>
      </c>
      <c r="I273" s="395" t="s">
        <v>1</v>
      </c>
      <c r="J273" s="395" t="s">
        <v>2</v>
      </c>
      <c r="K273" s="395" t="s">
        <v>95</v>
      </c>
      <c r="L273" s="435" t="s">
        <v>96</v>
      </c>
      <c r="M273" s="395" t="s">
        <v>3</v>
      </c>
      <c r="N273" s="395" t="s">
        <v>4</v>
      </c>
      <c r="O273" s="722" t="s">
        <v>20</v>
      </c>
      <c r="P273" s="395" t="s">
        <v>19</v>
      </c>
      <c r="Q273" s="395" t="s">
        <v>25</v>
      </c>
      <c r="R273" s="395" t="s">
        <v>5</v>
      </c>
      <c r="S273" s="723" t="s">
        <v>10</v>
      </c>
      <c r="T273" s="789"/>
      <c r="U273" s="689" t="e">
        <f>+$U$7-O273</f>
        <v>#VALUE!</v>
      </c>
      <c r="V273" s="790">
        <f t="shared" si="124"/>
        <v>45364</v>
      </c>
      <c r="W273" s="791">
        <f>VLOOKUP(V273,IPC!$B$9:$D$855,3,2)</f>
        <v>141.47999999999999</v>
      </c>
      <c r="X273" s="791" t="e">
        <f>VLOOKUP(O273,IPC!$B$9:$D$855,3,1)</f>
        <v>#N/A</v>
      </c>
    </row>
    <row r="274" spans="1:24" s="410" customFormat="1" outlineLevel="2" x14ac:dyDescent="0.25">
      <c r="A274" s="410" t="s">
        <v>76</v>
      </c>
      <c r="B274" s="728" t="s">
        <v>42</v>
      </c>
      <c r="C274" s="792">
        <v>1</v>
      </c>
      <c r="D274" s="750" t="s">
        <v>2454</v>
      </c>
      <c r="E274" s="730">
        <v>890903937</v>
      </c>
      <c r="F274" s="440" t="s">
        <v>2455</v>
      </c>
      <c r="G274" s="525" t="s">
        <v>239</v>
      </c>
      <c r="H274" s="525" t="s">
        <v>2456</v>
      </c>
      <c r="I274" s="413" t="s">
        <v>248</v>
      </c>
      <c r="J274" s="413" t="s">
        <v>2403</v>
      </c>
      <c r="K274" s="525" t="s">
        <v>2457</v>
      </c>
      <c r="L274" s="751">
        <v>1</v>
      </c>
      <c r="M274" s="445">
        <v>79613336.819999993</v>
      </c>
      <c r="N274" s="732">
        <f t="shared" ref="N274:N344" si="126">IF(U274&gt;1,M274,0)</f>
        <v>0</v>
      </c>
      <c r="O274" s="752">
        <v>45364</v>
      </c>
      <c r="P274" s="445">
        <f>IFERROR(ROUND((N274*(W274/X274)),0),0)</f>
        <v>0</v>
      </c>
      <c r="Q274" s="445">
        <f>+P274-N274+M274</f>
        <v>79613336.819999993</v>
      </c>
      <c r="R274" s="710">
        <f>+Q274</f>
        <v>79613336.819999993</v>
      </c>
      <c r="S274" s="699">
        <f>+R274/$R$967</f>
        <v>1.5045887879486771E-2</v>
      </c>
      <c r="T274" s="688"/>
      <c r="U274" s="689">
        <f>+$U$7-O274</f>
        <v>0</v>
      </c>
      <c r="V274" s="690">
        <f t="shared" ref="V274:V477" si="127">+$U$7</f>
        <v>45364</v>
      </c>
      <c r="W274" s="691">
        <f>VLOOKUP(V274,IPC!$B$9:$D$855,3,2)</f>
        <v>141.47999999999999</v>
      </c>
      <c r="X274" s="691">
        <f>VLOOKUP(O274,IPC!$B$9:$D$855,3,1)</f>
        <v>141.47999999999999</v>
      </c>
    </row>
    <row r="275" spans="1:24" s="410" customFormat="1" outlineLevel="1" x14ac:dyDescent="0.25">
      <c r="B275" s="728"/>
      <c r="C275" s="793"/>
      <c r="D275" s="560" t="s">
        <v>2540</v>
      </c>
      <c r="E275" s="561"/>
      <c r="F275" s="461"/>
      <c r="G275" s="536"/>
      <c r="H275" s="536"/>
      <c r="I275" s="420"/>
      <c r="J275" s="420"/>
      <c r="K275" s="536"/>
      <c r="L275" s="562"/>
      <c r="M275" s="425">
        <f>SUBTOTAL(9,M274:M274)</f>
        <v>79613336.819999993</v>
      </c>
      <c r="N275" s="425">
        <f>SUBTOTAL(9,N274:N274)</f>
        <v>0</v>
      </c>
      <c r="O275" s="755"/>
      <c r="P275" s="425">
        <f>SUBTOTAL(9,P274:P274)</f>
        <v>0</v>
      </c>
      <c r="Q275" s="425">
        <f>SUBTOTAL(9,Q274:Q274)</f>
        <v>79613336.819999993</v>
      </c>
      <c r="R275" s="460">
        <f>SUBTOTAL(9,R274:R274)</f>
        <v>79613336.819999993</v>
      </c>
      <c r="S275" s="706">
        <f>SUBTOTAL(9,S274:S274)</f>
        <v>1.5045887879486771E-2</v>
      </c>
      <c r="T275" s="688"/>
      <c r="U275" s="689"/>
      <c r="V275" s="690"/>
      <c r="W275" s="691"/>
      <c r="X275" s="691"/>
    </row>
    <row r="276" spans="1:24" s="410" customFormat="1" ht="27.6" outlineLevel="2" x14ac:dyDescent="0.25">
      <c r="A276" s="410" t="s">
        <v>76</v>
      </c>
      <c r="B276" s="728" t="s">
        <v>2546</v>
      </c>
      <c r="C276" s="792">
        <v>2</v>
      </c>
      <c r="D276" s="557" t="s">
        <v>442</v>
      </c>
      <c r="E276" s="558">
        <v>901182261</v>
      </c>
      <c r="F276" s="457" t="s">
        <v>506</v>
      </c>
      <c r="G276" s="521" t="s">
        <v>239</v>
      </c>
      <c r="H276" s="521" t="s">
        <v>569</v>
      </c>
      <c r="I276" s="413" t="s">
        <v>248</v>
      </c>
      <c r="J276" s="413" t="s">
        <v>2403</v>
      </c>
      <c r="K276" s="521" t="s">
        <v>640</v>
      </c>
      <c r="L276" s="559">
        <v>1042</v>
      </c>
      <c r="M276" s="418">
        <v>816000</v>
      </c>
      <c r="N276" s="712">
        <f t="shared" si="126"/>
        <v>816000</v>
      </c>
      <c r="O276" s="753">
        <v>44895</v>
      </c>
      <c r="P276" s="418">
        <f t="shared" ref="P276:P344" si="128">IFERROR(ROUND((N276*(W276/X276)),0),0)</f>
        <v>927589</v>
      </c>
      <c r="Q276" s="418">
        <f t="shared" ref="Q276:Q344" si="129">+P276-N276+M276</f>
        <v>927589</v>
      </c>
      <c r="R276" s="698">
        <f t="shared" ref="R276:R344" si="130">+Q276</f>
        <v>927589</v>
      </c>
      <c r="S276" s="699">
        <f t="shared" ref="S276:S307" si="131">+R276/$R$967</f>
        <v>1.7530228790434531E-4</v>
      </c>
      <c r="T276" s="688"/>
      <c r="U276" s="689">
        <f t="shared" ref="U276:U472" si="132">+$U$7-O276</f>
        <v>469</v>
      </c>
      <c r="V276" s="690">
        <f t="shared" si="127"/>
        <v>45364</v>
      </c>
      <c r="W276" s="691">
        <f>VLOOKUP(V276,IPC!$B$9:$D$855,3,2)</f>
        <v>141.47999999999999</v>
      </c>
      <c r="X276" s="691">
        <f>VLOOKUP(O276,IPC!$B$9:$D$855,3,1)</f>
        <v>124.46</v>
      </c>
    </row>
    <row r="277" spans="1:24" s="410" customFormat="1" ht="27.6" outlineLevel="2" x14ac:dyDescent="0.25">
      <c r="A277" s="410" t="s">
        <v>76</v>
      </c>
      <c r="B277" s="728" t="s">
        <v>2546</v>
      </c>
      <c r="C277" s="792">
        <v>2</v>
      </c>
      <c r="D277" s="557" t="s">
        <v>442</v>
      </c>
      <c r="E277" s="558">
        <v>901182261</v>
      </c>
      <c r="F277" s="457" t="s">
        <v>506</v>
      </c>
      <c r="G277" s="521" t="s">
        <v>239</v>
      </c>
      <c r="H277" s="521" t="s">
        <v>569</v>
      </c>
      <c r="I277" s="413" t="s">
        <v>248</v>
      </c>
      <c r="J277" s="413" t="s">
        <v>2403</v>
      </c>
      <c r="K277" s="521" t="s">
        <v>641</v>
      </c>
      <c r="L277" s="417">
        <v>1058</v>
      </c>
      <c r="M277" s="418">
        <v>89000</v>
      </c>
      <c r="N277" s="712">
        <f t="shared" si="126"/>
        <v>89000</v>
      </c>
      <c r="O277" s="753">
        <v>44908</v>
      </c>
      <c r="P277" s="418">
        <f t="shared" si="128"/>
        <v>99910</v>
      </c>
      <c r="Q277" s="418">
        <f t="shared" si="129"/>
        <v>99910</v>
      </c>
      <c r="R277" s="698">
        <f t="shared" si="130"/>
        <v>99910</v>
      </c>
      <c r="S277" s="699">
        <f t="shared" si="131"/>
        <v>1.888169392319566E-5</v>
      </c>
      <c r="T277" s="688"/>
      <c r="U277" s="689">
        <f t="shared" si="132"/>
        <v>456</v>
      </c>
      <c r="V277" s="690">
        <f t="shared" si="127"/>
        <v>45364</v>
      </c>
      <c r="W277" s="691">
        <f>VLOOKUP(V277,IPC!$B$9:$D$855,3,2)</f>
        <v>141.47999999999999</v>
      </c>
      <c r="X277" s="691">
        <f>VLOOKUP(O277,IPC!$B$9:$D$855,3,1)</f>
        <v>126.03</v>
      </c>
    </row>
    <row r="278" spans="1:24" s="410" customFormat="1" ht="27.6" outlineLevel="2" x14ac:dyDescent="0.25">
      <c r="A278" s="410" t="s">
        <v>76</v>
      </c>
      <c r="B278" s="728" t="s">
        <v>2546</v>
      </c>
      <c r="C278" s="792">
        <v>2</v>
      </c>
      <c r="D278" s="557" t="s">
        <v>442</v>
      </c>
      <c r="E278" s="558">
        <v>901182261</v>
      </c>
      <c r="F278" s="457" t="s">
        <v>506</v>
      </c>
      <c r="G278" s="521" t="s">
        <v>239</v>
      </c>
      <c r="H278" s="521" t="s">
        <v>569</v>
      </c>
      <c r="I278" s="413" t="s">
        <v>248</v>
      </c>
      <c r="J278" s="413" t="s">
        <v>2403</v>
      </c>
      <c r="K278" s="521" t="s">
        <v>642</v>
      </c>
      <c r="L278" s="417">
        <v>1059</v>
      </c>
      <c r="M278" s="418">
        <v>104000</v>
      </c>
      <c r="N278" s="712">
        <f t="shared" si="126"/>
        <v>104000</v>
      </c>
      <c r="O278" s="753">
        <v>44908</v>
      </c>
      <c r="P278" s="418">
        <f t="shared" si="128"/>
        <v>116749</v>
      </c>
      <c r="Q278" s="418">
        <f t="shared" si="129"/>
        <v>116749</v>
      </c>
      <c r="R278" s="698">
        <f t="shared" si="130"/>
        <v>116749</v>
      </c>
      <c r="S278" s="699">
        <f t="shared" si="131"/>
        <v>2.2064046480223903E-5</v>
      </c>
      <c r="T278" s="688"/>
      <c r="U278" s="689">
        <f t="shared" si="132"/>
        <v>456</v>
      </c>
      <c r="V278" s="690">
        <f t="shared" si="127"/>
        <v>45364</v>
      </c>
      <c r="W278" s="691">
        <f>VLOOKUP(V278,IPC!$B$9:$D$855,3,2)</f>
        <v>141.47999999999999</v>
      </c>
      <c r="X278" s="691">
        <f>VLOOKUP(O278,IPC!$B$9:$D$855,3,1)</f>
        <v>126.03</v>
      </c>
    </row>
    <row r="279" spans="1:24" s="410" customFormat="1" ht="27.6" outlineLevel="2" x14ac:dyDescent="0.25">
      <c r="A279" s="410" t="s">
        <v>76</v>
      </c>
      <c r="B279" s="728" t="s">
        <v>2546</v>
      </c>
      <c r="C279" s="792">
        <v>2</v>
      </c>
      <c r="D279" s="557" t="s">
        <v>442</v>
      </c>
      <c r="E279" s="558">
        <v>901182261</v>
      </c>
      <c r="F279" s="457" t="s">
        <v>506</v>
      </c>
      <c r="G279" s="521" t="s">
        <v>239</v>
      </c>
      <c r="H279" s="521" t="s">
        <v>569</v>
      </c>
      <c r="I279" s="413" t="s">
        <v>248</v>
      </c>
      <c r="J279" s="413" t="s">
        <v>2403</v>
      </c>
      <c r="K279" s="521" t="s">
        <v>643</v>
      </c>
      <c r="L279" s="417">
        <v>1060</v>
      </c>
      <c r="M279" s="418">
        <v>1490000</v>
      </c>
      <c r="N279" s="712">
        <f t="shared" si="126"/>
        <v>1490000</v>
      </c>
      <c r="O279" s="753">
        <v>44908</v>
      </c>
      <c r="P279" s="418">
        <f t="shared" si="128"/>
        <v>1672659</v>
      </c>
      <c r="Q279" s="418">
        <f t="shared" si="129"/>
        <v>1672659</v>
      </c>
      <c r="R279" s="698">
        <f t="shared" si="130"/>
        <v>1672659</v>
      </c>
      <c r="S279" s="699">
        <f t="shared" si="131"/>
        <v>3.1611085252605879E-4</v>
      </c>
      <c r="T279" s="688"/>
      <c r="U279" s="689">
        <f t="shared" si="132"/>
        <v>456</v>
      </c>
      <c r="V279" s="690">
        <f t="shared" si="127"/>
        <v>45364</v>
      </c>
      <c r="W279" s="691">
        <f>VLOOKUP(V279,IPC!$B$9:$D$855,3,2)</f>
        <v>141.47999999999999</v>
      </c>
      <c r="X279" s="691">
        <f>VLOOKUP(O279,IPC!$B$9:$D$855,3,1)</f>
        <v>126.03</v>
      </c>
    </row>
    <row r="280" spans="1:24" s="410" customFormat="1" ht="27.6" outlineLevel="2" x14ac:dyDescent="0.25">
      <c r="A280" s="410" t="s">
        <v>76</v>
      </c>
      <c r="B280" s="728" t="s">
        <v>2546</v>
      </c>
      <c r="C280" s="792">
        <v>2</v>
      </c>
      <c r="D280" s="557" t="s">
        <v>442</v>
      </c>
      <c r="E280" s="558">
        <v>901182261</v>
      </c>
      <c r="F280" s="457" t="s">
        <v>506</v>
      </c>
      <c r="G280" s="521" t="s">
        <v>239</v>
      </c>
      <c r="H280" s="521" t="s">
        <v>569</v>
      </c>
      <c r="I280" s="413" t="s">
        <v>248</v>
      </c>
      <c r="J280" s="413" t="s">
        <v>2403</v>
      </c>
      <c r="K280" s="521" t="s">
        <v>644</v>
      </c>
      <c r="L280" s="417">
        <v>1061</v>
      </c>
      <c r="M280" s="418">
        <v>1525000</v>
      </c>
      <c r="N280" s="712">
        <f t="shared" si="126"/>
        <v>1525000</v>
      </c>
      <c r="O280" s="753">
        <v>44908</v>
      </c>
      <c r="P280" s="418">
        <f t="shared" si="128"/>
        <v>1711950</v>
      </c>
      <c r="Q280" s="418">
        <f t="shared" si="129"/>
        <v>1711950</v>
      </c>
      <c r="R280" s="698">
        <f t="shared" si="130"/>
        <v>1711950</v>
      </c>
      <c r="S280" s="699">
        <f t="shared" si="131"/>
        <v>3.2353634182579133E-4</v>
      </c>
      <c r="T280" s="688"/>
      <c r="U280" s="689">
        <f t="shared" si="132"/>
        <v>456</v>
      </c>
      <c r="V280" s="690">
        <f t="shared" si="127"/>
        <v>45364</v>
      </c>
      <c r="W280" s="691">
        <f>VLOOKUP(V280,IPC!$B$9:$D$855,3,2)</f>
        <v>141.47999999999999</v>
      </c>
      <c r="X280" s="691">
        <f>VLOOKUP(O280,IPC!$B$9:$D$855,3,1)</f>
        <v>126.03</v>
      </c>
    </row>
    <row r="281" spans="1:24" s="410" customFormat="1" ht="27.6" outlineLevel="2" x14ac:dyDescent="0.25">
      <c r="A281" s="410" t="s">
        <v>76</v>
      </c>
      <c r="B281" s="728" t="s">
        <v>2546</v>
      </c>
      <c r="C281" s="792">
        <v>2</v>
      </c>
      <c r="D281" s="557" t="s">
        <v>442</v>
      </c>
      <c r="E281" s="558">
        <v>901182261</v>
      </c>
      <c r="F281" s="457" t="s">
        <v>506</v>
      </c>
      <c r="G281" s="521" t="s">
        <v>239</v>
      </c>
      <c r="H281" s="521" t="s">
        <v>569</v>
      </c>
      <c r="I281" s="413" t="s">
        <v>248</v>
      </c>
      <c r="J281" s="413" t="s">
        <v>2403</v>
      </c>
      <c r="K281" s="521" t="s">
        <v>645</v>
      </c>
      <c r="L281" s="417">
        <v>1082</v>
      </c>
      <c r="M281" s="418">
        <v>780000</v>
      </c>
      <c r="N281" s="712">
        <f t="shared" si="126"/>
        <v>780000</v>
      </c>
      <c r="O281" s="753">
        <v>44915</v>
      </c>
      <c r="P281" s="418">
        <f t="shared" si="128"/>
        <v>875620</v>
      </c>
      <c r="Q281" s="418">
        <f t="shared" si="129"/>
        <v>875620</v>
      </c>
      <c r="R281" s="698">
        <f t="shared" si="130"/>
        <v>875620</v>
      </c>
      <c r="S281" s="699">
        <f t="shared" si="131"/>
        <v>1.6548082106924818E-4</v>
      </c>
      <c r="T281" s="688"/>
      <c r="U281" s="689">
        <f t="shared" si="132"/>
        <v>449</v>
      </c>
      <c r="V281" s="690">
        <f t="shared" si="127"/>
        <v>45364</v>
      </c>
      <c r="W281" s="691">
        <f>VLOOKUP(V281,IPC!$B$9:$D$855,3,2)</f>
        <v>141.47999999999999</v>
      </c>
      <c r="X281" s="691">
        <f>VLOOKUP(O281,IPC!$B$9:$D$855,3,1)</f>
        <v>126.03</v>
      </c>
    </row>
    <row r="282" spans="1:24" s="410" customFormat="1" ht="27.6" outlineLevel="2" x14ac:dyDescent="0.25">
      <c r="A282" s="410" t="s">
        <v>76</v>
      </c>
      <c r="B282" s="728" t="s">
        <v>2546</v>
      </c>
      <c r="C282" s="792">
        <v>2</v>
      </c>
      <c r="D282" s="557" t="s">
        <v>442</v>
      </c>
      <c r="E282" s="558">
        <v>901182261</v>
      </c>
      <c r="F282" s="457" t="s">
        <v>506</v>
      </c>
      <c r="G282" s="521" t="s">
        <v>239</v>
      </c>
      <c r="H282" s="521" t="s">
        <v>569</v>
      </c>
      <c r="I282" s="413" t="s">
        <v>248</v>
      </c>
      <c r="J282" s="413" t="s">
        <v>2403</v>
      </c>
      <c r="K282" s="521" t="s">
        <v>646</v>
      </c>
      <c r="L282" s="417">
        <v>1108</v>
      </c>
      <c r="M282" s="418">
        <v>1090000</v>
      </c>
      <c r="N282" s="712">
        <f t="shared" si="126"/>
        <v>1090000</v>
      </c>
      <c r="O282" s="753">
        <v>44927</v>
      </c>
      <c r="P282" s="418">
        <f t="shared" si="128"/>
        <v>1202255</v>
      </c>
      <c r="Q282" s="418">
        <f t="shared" si="129"/>
        <v>1202255</v>
      </c>
      <c r="R282" s="698">
        <f t="shared" si="130"/>
        <v>1202255</v>
      </c>
      <c r="S282" s="699">
        <f t="shared" si="131"/>
        <v>2.2721059881524973E-4</v>
      </c>
      <c r="T282" s="688"/>
      <c r="U282" s="689">
        <f t="shared" si="132"/>
        <v>437</v>
      </c>
      <c r="V282" s="690">
        <f t="shared" si="127"/>
        <v>45364</v>
      </c>
      <c r="W282" s="691">
        <f>VLOOKUP(V282,IPC!$B$9:$D$855,3,2)</f>
        <v>141.47999999999999</v>
      </c>
      <c r="X282" s="691">
        <f>VLOOKUP(O282,IPC!$B$9:$D$855,3,1)</f>
        <v>128.27000000000001</v>
      </c>
    </row>
    <row r="283" spans="1:24" s="410" customFormat="1" ht="27.6" outlineLevel="2" x14ac:dyDescent="0.25">
      <c r="A283" s="410" t="s">
        <v>76</v>
      </c>
      <c r="B283" s="728" t="s">
        <v>2546</v>
      </c>
      <c r="C283" s="792">
        <v>2</v>
      </c>
      <c r="D283" s="557" t="s">
        <v>442</v>
      </c>
      <c r="E283" s="558">
        <v>901182261</v>
      </c>
      <c r="F283" s="457" t="s">
        <v>506</v>
      </c>
      <c r="G283" s="521" t="s">
        <v>239</v>
      </c>
      <c r="H283" s="521" t="s">
        <v>569</v>
      </c>
      <c r="I283" s="413" t="s">
        <v>248</v>
      </c>
      <c r="J283" s="413" t="s">
        <v>2403</v>
      </c>
      <c r="K283" s="521" t="s">
        <v>647</v>
      </c>
      <c r="L283" s="417">
        <v>1109</v>
      </c>
      <c r="M283" s="418">
        <v>1410000</v>
      </c>
      <c r="N283" s="712">
        <f t="shared" si="126"/>
        <v>1410000</v>
      </c>
      <c r="O283" s="753">
        <v>44927</v>
      </c>
      <c r="P283" s="418">
        <f t="shared" si="128"/>
        <v>1555210</v>
      </c>
      <c r="Q283" s="418">
        <f t="shared" si="129"/>
        <v>1555210</v>
      </c>
      <c r="R283" s="698">
        <f t="shared" si="130"/>
        <v>1555210</v>
      </c>
      <c r="S283" s="699">
        <f t="shared" si="131"/>
        <v>2.9391451512654514E-4</v>
      </c>
      <c r="T283" s="688"/>
      <c r="U283" s="689">
        <f t="shared" si="132"/>
        <v>437</v>
      </c>
      <c r="V283" s="690">
        <f t="shared" si="127"/>
        <v>45364</v>
      </c>
      <c r="W283" s="691">
        <f>VLOOKUP(V283,IPC!$B$9:$D$855,3,2)</f>
        <v>141.47999999999999</v>
      </c>
      <c r="X283" s="691">
        <f>VLOOKUP(O283,IPC!$B$9:$D$855,3,1)</f>
        <v>128.27000000000001</v>
      </c>
    </row>
    <row r="284" spans="1:24" s="410" customFormat="1" ht="27.6" outlineLevel="2" x14ac:dyDescent="0.25">
      <c r="A284" s="410" t="s">
        <v>76</v>
      </c>
      <c r="B284" s="728" t="s">
        <v>2546</v>
      </c>
      <c r="C284" s="792">
        <v>2</v>
      </c>
      <c r="D284" s="557" t="s">
        <v>442</v>
      </c>
      <c r="E284" s="558">
        <v>901182261</v>
      </c>
      <c r="F284" s="457" t="s">
        <v>506</v>
      </c>
      <c r="G284" s="521" t="s">
        <v>239</v>
      </c>
      <c r="H284" s="521" t="s">
        <v>569</v>
      </c>
      <c r="I284" s="413" t="s">
        <v>248</v>
      </c>
      <c r="J284" s="413" t="s">
        <v>2403</v>
      </c>
      <c r="K284" s="521" t="s">
        <v>648</v>
      </c>
      <c r="L284" s="417">
        <v>1133</v>
      </c>
      <c r="M284" s="418">
        <v>1345000</v>
      </c>
      <c r="N284" s="712">
        <f t="shared" si="126"/>
        <v>1345000</v>
      </c>
      <c r="O284" s="753">
        <v>44946</v>
      </c>
      <c r="P284" s="418">
        <f t="shared" si="128"/>
        <v>1483516</v>
      </c>
      <c r="Q284" s="418">
        <f t="shared" si="129"/>
        <v>1483516</v>
      </c>
      <c r="R284" s="698">
        <f t="shared" si="130"/>
        <v>1483516</v>
      </c>
      <c r="S284" s="699">
        <f t="shared" si="131"/>
        <v>2.8036527917289094E-4</v>
      </c>
      <c r="T284" s="688"/>
      <c r="U284" s="689">
        <f t="shared" si="132"/>
        <v>418</v>
      </c>
      <c r="V284" s="690">
        <f t="shared" si="127"/>
        <v>45364</v>
      </c>
      <c r="W284" s="691">
        <f>VLOOKUP(V284,IPC!$B$9:$D$855,3,2)</f>
        <v>141.47999999999999</v>
      </c>
      <c r="X284" s="691">
        <f>VLOOKUP(O284,IPC!$B$9:$D$855,3,1)</f>
        <v>128.27000000000001</v>
      </c>
    </row>
    <row r="285" spans="1:24" s="410" customFormat="1" ht="27.6" outlineLevel="2" x14ac:dyDescent="0.25">
      <c r="A285" s="410" t="s">
        <v>76</v>
      </c>
      <c r="B285" s="728" t="s">
        <v>2546</v>
      </c>
      <c r="C285" s="792">
        <v>2</v>
      </c>
      <c r="D285" s="557" t="s">
        <v>442</v>
      </c>
      <c r="E285" s="558">
        <v>901182261</v>
      </c>
      <c r="F285" s="457" t="s">
        <v>506</v>
      </c>
      <c r="G285" s="521" t="s">
        <v>239</v>
      </c>
      <c r="H285" s="521" t="s">
        <v>569</v>
      </c>
      <c r="I285" s="413" t="s">
        <v>248</v>
      </c>
      <c r="J285" s="413" t="s">
        <v>2403</v>
      </c>
      <c r="K285" s="521" t="s">
        <v>649</v>
      </c>
      <c r="L285" s="417">
        <v>1134</v>
      </c>
      <c r="M285" s="418">
        <v>1405000</v>
      </c>
      <c r="N285" s="712">
        <f t="shared" si="126"/>
        <v>1405000</v>
      </c>
      <c r="O285" s="753">
        <v>44946</v>
      </c>
      <c r="P285" s="418">
        <f t="shared" si="128"/>
        <v>1549695</v>
      </c>
      <c r="Q285" s="418">
        <f t="shared" si="129"/>
        <v>1549695</v>
      </c>
      <c r="R285" s="698">
        <f t="shared" si="130"/>
        <v>1549695</v>
      </c>
      <c r="S285" s="699">
        <f t="shared" si="131"/>
        <v>2.9287225166956964E-4</v>
      </c>
      <c r="T285" s="688"/>
      <c r="U285" s="689">
        <f t="shared" si="132"/>
        <v>418</v>
      </c>
      <c r="V285" s="690">
        <f t="shared" si="127"/>
        <v>45364</v>
      </c>
      <c r="W285" s="691">
        <f>VLOOKUP(V285,IPC!$B$9:$D$855,3,2)</f>
        <v>141.47999999999999</v>
      </c>
      <c r="X285" s="691">
        <f>VLOOKUP(O285,IPC!$B$9:$D$855,3,1)</f>
        <v>128.27000000000001</v>
      </c>
    </row>
    <row r="286" spans="1:24" s="410" customFormat="1" ht="27.6" outlineLevel="2" x14ac:dyDescent="0.25">
      <c r="A286" s="410" t="s">
        <v>76</v>
      </c>
      <c r="B286" s="728" t="s">
        <v>2546</v>
      </c>
      <c r="C286" s="792">
        <v>2</v>
      </c>
      <c r="D286" s="557" t="s">
        <v>442</v>
      </c>
      <c r="E286" s="558">
        <v>901182261</v>
      </c>
      <c r="F286" s="457" t="s">
        <v>506</v>
      </c>
      <c r="G286" s="521" t="s">
        <v>239</v>
      </c>
      <c r="H286" s="521" t="s">
        <v>569</v>
      </c>
      <c r="I286" s="413" t="s">
        <v>248</v>
      </c>
      <c r="J286" s="413" t="s">
        <v>2403</v>
      </c>
      <c r="K286" s="521" t="s">
        <v>650</v>
      </c>
      <c r="L286" s="417">
        <v>1135</v>
      </c>
      <c r="M286" s="418">
        <v>250000</v>
      </c>
      <c r="N286" s="712">
        <f t="shared" si="126"/>
        <v>250000</v>
      </c>
      <c r="O286" s="753">
        <v>44946</v>
      </c>
      <c r="P286" s="418">
        <f t="shared" si="128"/>
        <v>275746</v>
      </c>
      <c r="Q286" s="418">
        <f t="shared" si="129"/>
        <v>275746</v>
      </c>
      <c r="R286" s="698">
        <f t="shared" si="130"/>
        <v>275746</v>
      </c>
      <c r="S286" s="699">
        <f t="shared" si="131"/>
        <v>5.2112416900665708E-5</v>
      </c>
      <c r="T286" s="688"/>
      <c r="U286" s="689">
        <f t="shared" si="132"/>
        <v>418</v>
      </c>
      <c r="V286" s="690">
        <f t="shared" si="127"/>
        <v>45364</v>
      </c>
      <c r="W286" s="691">
        <f>VLOOKUP(V286,IPC!$B$9:$D$855,3,2)</f>
        <v>141.47999999999999</v>
      </c>
      <c r="X286" s="691">
        <f>VLOOKUP(O286,IPC!$B$9:$D$855,3,1)</f>
        <v>128.27000000000001</v>
      </c>
    </row>
    <row r="287" spans="1:24" s="410" customFormat="1" ht="27.6" outlineLevel="2" x14ac:dyDescent="0.25">
      <c r="A287" s="410" t="s">
        <v>76</v>
      </c>
      <c r="B287" s="728" t="s">
        <v>2546</v>
      </c>
      <c r="C287" s="792">
        <v>2</v>
      </c>
      <c r="D287" s="557" t="s">
        <v>442</v>
      </c>
      <c r="E287" s="558">
        <v>901182261</v>
      </c>
      <c r="F287" s="457" t="s">
        <v>506</v>
      </c>
      <c r="G287" s="521" t="s">
        <v>239</v>
      </c>
      <c r="H287" s="521" t="s">
        <v>569</v>
      </c>
      <c r="I287" s="413" t="s">
        <v>248</v>
      </c>
      <c r="J287" s="413" t="s">
        <v>2403</v>
      </c>
      <c r="K287" s="521" t="s">
        <v>651</v>
      </c>
      <c r="L287" s="417">
        <v>1136</v>
      </c>
      <c r="M287" s="418">
        <v>250000</v>
      </c>
      <c r="N287" s="712">
        <f t="shared" si="126"/>
        <v>250000</v>
      </c>
      <c r="O287" s="753">
        <v>44946</v>
      </c>
      <c r="P287" s="418">
        <f t="shared" si="128"/>
        <v>275746</v>
      </c>
      <c r="Q287" s="418">
        <f t="shared" si="129"/>
        <v>275746</v>
      </c>
      <c r="R287" s="698">
        <f t="shared" si="130"/>
        <v>275746</v>
      </c>
      <c r="S287" s="699">
        <f t="shared" si="131"/>
        <v>5.2112416900665708E-5</v>
      </c>
      <c r="T287" s="688"/>
      <c r="U287" s="689">
        <f t="shared" si="132"/>
        <v>418</v>
      </c>
      <c r="V287" s="690">
        <f t="shared" si="127"/>
        <v>45364</v>
      </c>
      <c r="W287" s="691">
        <f>VLOOKUP(V287,IPC!$B$9:$D$855,3,2)</f>
        <v>141.47999999999999</v>
      </c>
      <c r="X287" s="691">
        <f>VLOOKUP(O287,IPC!$B$9:$D$855,3,1)</f>
        <v>128.27000000000001</v>
      </c>
    </row>
    <row r="288" spans="1:24" s="410" customFormat="1" ht="27.6" outlineLevel="2" x14ac:dyDescent="0.25">
      <c r="A288" s="410" t="s">
        <v>76</v>
      </c>
      <c r="B288" s="728" t="s">
        <v>2546</v>
      </c>
      <c r="C288" s="792">
        <v>2</v>
      </c>
      <c r="D288" s="557" t="s">
        <v>442</v>
      </c>
      <c r="E288" s="558">
        <v>901182261</v>
      </c>
      <c r="F288" s="457" t="s">
        <v>506</v>
      </c>
      <c r="G288" s="521" t="s">
        <v>239</v>
      </c>
      <c r="H288" s="521" t="s">
        <v>569</v>
      </c>
      <c r="I288" s="413" t="s">
        <v>248</v>
      </c>
      <c r="J288" s="413" t="s">
        <v>2403</v>
      </c>
      <c r="K288" s="521" t="s">
        <v>652</v>
      </c>
      <c r="L288" s="417">
        <v>1137</v>
      </c>
      <c r="M288" s="418">
        <v>2710000</v>
      </c>
      <c r="N288" s="712">
        <f t="shared" si="126"/>
        <v>2710000</v>
      </c>
      <c r="O288" s="753">
        <v>44946</v>
      </c>
      <c r="P288" s="418">
        <f t="shared" si="128"/>
        <v>2989092</v>
      </c>
      <c r="Q288" s="418">
        <f t="shared" si="129"/>
        <v>2989092</v>
      </c>
      <c r="R288" s="698">
        <f t="shared" si="130"/>
        <v>2989092</v>
      </c>
      <c r="S288" s="699">
        <f t="shared" si="131"/>
        <v>5.6489961217368392E-4</v>
      </c>
      <c r="T288" s="688"/>
      <c r="U288" s="689">
        <f t="shared" si="132"/>
        <v>418</v>
      </c>
      <c r="V288" s="690">
        <f t="shared" si="127"/>
        <v>45364</v>
      </c>
      <c r="W288" s="691">
        <f>VLOOKUP(V288,IPC!$B$9:$D$855,3,2)</f>
        <v>141.47999999999999</v>
      </c>
      <c r="X288" s="691">
        <f>VLOOKUP(O288,IPC!$B$9:$D$855,3,1)</f>
        <v>128.27000000000001</v>
      </c>
    </row>
    <row r="289" spans="1:24" s="410" customFormat="1" ht="27.6" outlineLevel="2" x14ac:dyDescent="0.25">
      <c r="A289" s="410" t="s">
        <v>76</v>
      </c>
      <c r="B289" s="728" t="s">
        <v>2546</v>
      </c>
      <c r="C289" s="792">
        <v>2</v>
      </c>
      <c r="D289" s="557" t="s">
        <v>442</v>
      </c>
      <c r="E289" s="558">
        <v>901182261</v>
      </c>
      <c r="F289" s="457" t="s">
        <v>506</v>
      </c>
      <c r="G289" s="521" t="s">
        <v>239</v>
      </c>
      <c r="H289" s="521" t="s">
        <v>569</v>
      </c>
      <c r="I289" s="413" t="s">
        <v>248</v>
      </c>
      <c r="J289" s="413" t="s">
        <v>2403</v>
      </c>
      <c r="K289" s="521" t="s">
        <v>653</v>
      </c>
      <c r="L289" s="417">
        <v>1199</v>
      </c>
      <c r="M289" s="418">
        <v>250000</v>
      </c>
      <c r="N289" s="712">
        <f t="shared" si="126"/>
        <v>250000</v>
      </c>
      <c r="O289" s="753">
        <v>44957</v>
      </c>
      <c r="P289" s="418">
        <f t="shared" si="128"/>
        <v>275746</v>
      </c>
      <c r="Q289" s="418">
        <f t="shared" si="129"/>
        <v>275746</v>
      </c>
      <c r="R289" s="698">
        <f t="shared" si="130"/>
        <v>275746</v>
      </c>
      <c r="S289" s="699">
        <f t="shared" si="131"/>
        <v>5.2112416900665708E-5</v>
      </c>
      <c r="T289" s="688"/>
      <c r="U289" s="689">
        <f t="shared" si="132"/>
        <v>407</v>
      </c>
      <c r="V289" s="690">
        <f t="shared" si="127"/>
        <v>45364</v>
      </c>
      <c r="W289" s="691">
        <f>VLOOKUP(V289,IPC!$B$9:$D$855,3,2)</f>
        <v>141.47999999999999</v>
      </c>
      <c r="X289" s="691">
        <f>VLOOKUP(O289,IPC!$B$9:$D$855,3,1)</f>
        <v>128.27000000000001</v>
      </c>
    </row>
    <row r="290" spans="1:24" s="410" customFormat="1" ht="27.6" outlineLevel="2" x14ac:dyDescent="0.25">
      <c r="A290" s="410" t="s">
        <v>76</v>
      </c>
      <c r="B290" s="728" t="s">
        <v>2546</v>
      </c>
      <c r="C290" s="792">
        <v>2</v>
      </c>
      <c r="D290" s="557" t="s">
        <v>442</v>
      </c>
      <c r="E290" s="558">
        <v>901182261</v>
      </c>
      <c r="F290" s="457" t="s">
        <v>506</v>
      </c>
      <c r="G290" s="521" t="s">
        <v>239</v>
      </c>
      <c r="H290" s="521" t="s">
        <v>569</v>
      </c>
      <c r="I290" s="413" t="s">
        <v>248</v>
      </c>
      <c r="J290" s="413" t="s">
        <v>2403</v>
      </c>
      <c r="K290" s="521" t="s">
        <v>654</v>
      </c>
      <c r="L290" s="417">
        <v>1200</v>
      </c>
      <c r="M290" s="418">
        <v>250000</v>
      </c>
      <c r="N290" s="712">
        <f t="shared" si="126"/>
        <v>250000</v>
      </c>
      <c r="O290" s="753">
        <v>44957</v>
      </c>
      <c r="P290" s="418">
        <f t="shared" si="128"/>
        <v>275746</v>
      </c>
      <c r="Q290" s="418">
        <f t="shared" si="129"/>
        <v>275746</v>
      </c>
      <c r="R290" s="698">
        <f t="shared" si="130"/>
        <v>275746</v>
      </c>
      <c r="S290" s="699">
        <f t="shared" si="131"/>
        <v>5.2112416900665708E-5</v>
      </c>
      <c r="T290" s="688"/>
      <c r="U290" s="689">
        <f t="shared" si="132"/>
        <v>407</v>
      </c>
      <c r="V290" s="690">
        <f t="shared" si="127"/>
        <v>45364</v>
      </c>
      <c r="W290" s="691">
        <f>VLOOKUP(V290,IPC!$B$9:$D$855,3,2)</f>
        <v>141.47999999999999</v>
      </c>
      <c r="X290" s="691">
        <f>VLOOKUP(O290,IPC!$B$9:$D$855,3,1)</f>
        <v>128.27000000000001</v>
      </c>
    </row>
    <row r="291" spans="1:24" s="410" customFormat="1" ht="27.6" outlineLevel="2" x14ac:dyDescent="0.25">
      <c r="A291" s="410" t="s">
        <v>76</v>
      </c>
      <c r="B291" s="728" t="s">
        <v>2546</v>
      </c>
      <c r="C291" s="792">
        <v>2</v>
      </c>
      <c r="D291" s="557" t="s">
        <v>442</v>
      </c>
      <c r="E291" s="558">
        <v>901182261</v>
      </c>
      <c r="F291" s="457" t="s">
        <v>506</v>
      </c>
      <c r="G291" s="521" t="s">
        <v>239</v>
      </c>
      <c r="H291" s="521" t="s">
        <v>569</v>
      </c>
      <c r="I291" s="413" t="s">
        <v>248</v>
      </c>
      <c r="J291" s="413" t="s">
        <v>2403</v>
      </c>
      <c r="K291" s="521" t="s">
        <v>655</v>
      </c>
      <c r="L291" s="417">
        <v>1201</v>
      </c>
      <c r="M291" s="418">
        <v>1490000</v>
      </c>
      <c r="N291" s="712">
        <f t="shared" si="126"/>
        <v>1490000</v>
      </c>
      <c r="O291" s="753">
        <v>44957</v>
      </c>
      <c r="P291" s="418">
        <f t="shared" si="128"/>
        <v>1643449</v>
      </c>
      <c r="Q291" s="418">
        <f t="shared" si="129"/>
        <v>1643449</v>
      </c>
      <c r="R291" s="698">
        <f t="shared" si="130"/>
        <v>1643449</v>
      </c>
      <c r="S291" s="699">
        <f t="shared" si="131"/>
        <v>3.1059054145112587E-4</v>
      </c>
      <c r="T291" s="688"/>
      <c r="U291" s="689">
        <f t="shared" si="132"/>
        <v>407</v>
      </c>
      <c r="V291" s="690">
        <f t="shared" si="127"/>
        <v>45364</v>
      </c>
      <c r="W291" s="691">
        <f>VLOOKUP(V291,IPC!$B$9:$D$855,3,2)</f>
        <v>141.47999999999999</v>
      </c>
      <c r="X291" s="691">
        <f>VLOOKUP(O291,IPC!$B$9:$D$855,3,1)</f>
        <v>128.27000000000001</v>
      </c>
    </row>
    <row r="292" spans="1:24" s="410" customFormat="1" ht="27.6" outlineLevel="2" x14ac:dyDescent="0.25">
      <c r="A292" s="410" t="s">
        <v>76</v>
      </c>
      <c r="B292" s="728" t="s">
        <v>2546</v>
      </c>
      <c r="C292" s="792">
        <v>2</v>
      </c>
      <c r="D292" s="557" t="s">
        <v>442</v>
      </c>
      <c r="E292" s="558">
        <v>901182261</v>
      </c>
      <c r="F292" s="457" t="s">
        <v>506</v>
      </c>
      <c r="G292" s="521" t="s">
        <v>239</v>
      </c>
      <c r="H292" s="521" t="s">
        <v>569</v>
      </c>
      <c r="I292" s="413" t="s">
        <v>248</v>
      </c>
      <c r="J292" s="413" t="s">
        <v>2403</v>
      </c>
      <c r="K292" s="521" t="s">
        <v>656</v>
      </c>
      <c r="L292" s="417">
        <v>1205</v>
      </c>
      <c r="M292" s="418">
        <v>2760000</v>
      </c>
      <c r="N292" s="712">
        <f t="shared" si="126"/>
        <v>2760000</v>
      </c>
      <c r="O292" s="753">
        <v>44957</v>
      </c>
      <c r="P292" s="418">
        <f t="shared" si="128"/>
        <v>3044241</v>
      </c>
      <c r="Q292" s="418">
        <f t="shared" si="129"/>
        <v>3044241</v>
      </c>
      <c r="R292" s="698">
        <f t="shared" si="130"/>
        <v>3044241</v>
      </c>
      <c r="S292" s="699">
        <f t="shared" si="131"/>
        <v>5.753220577564116E-4</v>
      </c>
      <c r="T292" s="688"/>
      <c r="U292" s="689">
        <f t="shared" si="132"/>
        <v>407</v>
      </c>
      <c r="V292" s="690">
        <f t="shared" si="127"/>
        <v>45364</v>
      </c>
      <c r="W292" s="691">
        <f>VLOOKUP(V292,IPC!$B$9:$D$855,3,2)</f>
        <v>141.47999999999999</v>
      </c>
      <c r="X292" s="691">
        <f>VLOOKUP(O292,IPC!$B$9:$D$855,3,1)</f>
        <v>128.27000000000001</v>
      </c>
    </row>
    <row r="293" spans="1:24" s="410" customFormat="1" ht="27.6" outlineLevel="2" x14ac:dyDescent="0.25">
      <c r="A293" s="410" t="s">
        <v>76</v>
      </c>
      <c r="B293" s="728" t="s">
        <v>2546</v>
      </c>
      <c r="C293" s="792">
        <v>2</v>
      </c>
      <c r="D293" s="557" t="s">
        <v>442</v>
      </c>
      <c r="E293" s="558">
        <v>901182261</v>
      </c>
      <c r="F293" s="457" t="s">
        <v>506</v>
      </c>
      <c r="G293" s="521" t="s">
        <v>239</v>
      </c>
      <c r="H293" s="521" t="s">
        <v>569</v>
      </c>
      <c r="I293" s="413" t="s">
        <v>248</v>
      </c>
      <c r="J293" s="413" t="s">
        <v>2403</v>
      </c>
      <c r="K293" s="521" t="s">
        <v>657</v>
      </c>
      <c r="L293" s="417">
        <v>1212</v>
      </c>
      <c r="M293" s="418">
        <v>1690000</v>
      </c>
      <c r="N293" s="712">
        <f t="shared" si="126"/>
        <v>1690000</v>
      </c>
      <c r="O293" s="753">
        <v>44959</v>
      </c>
      <c r="P293" s="418">
        <f t="shared" si="128"/>
        <v>1833598</v>
      </c>
      <c r="Q293" s="418">
        <f t="shared" si="129"/>
        <v>1833598</v>
      </c>
      <c r="R293" s="698">
        <f t="shared" si="130"/>
        <v>1833598</v>
      </c>
      <c r="S293" s="699">
        <f t="shared" si="131"/>
        <v>3.4652623575401581E-4</v>
      </c>
      <c r="T293" s="688"/>
      <c r="U293" s="689">
        <f t="shared" si="132"/>
        <v>405</v>
      </c>
      <c r="V293" s="690">
        <f t="shared" si="127"/>
        <v>45364</v>
      </c>
      <c r="W293" s="691">
        <f>VLOOKUP(V293,IPC!$B$9:$D$855,3,2)</f>
        <v>141.47999999999999</v>
      </c>
      <c r="X293" s="691">
        <f>VLOOKUP(O293,IPC!$B$9:$D$855,3,1)</f>
        <v>130.4</v>
      </c>
    </row>
    <row r="294" spans="1:24" s="410" customFormat="1" ht="27.6" outlineLevel="2" x14ac:dyDescent="0.25">
      <c r="A294" s="410" t="s">
        <v>76</v>
      </c>
      <c r="B294" s="728" t="s">
        <v>2546</v>
      </c>
      <c r="C294" s="792">
        <v>2</v>
      </c>
      <c r="D294" s="557" t="s">
        <v>442</v>
      </c>
      <c r="E294" s="558">
        <v>901182261</v>
      </c>
      <c r="F294" s="457" t="s">
        <v>506</v>
      </c>
      <c r="G294" s="521" t="s">
        <v>239</v>
      </c>
      <c r="H294" s="521" t="s">
        <v>569</v>
      </c>
      <c r="I294" s="413" t="s">
        <v>248</v>
      </c>
      <c r="J294" s="413" t="s">
        <v>2403</v>
      </c>
      <c r="K294" s="521" t="s">
        <v>658</v>
      </c>
      <c r="L294" s="417">
        <v>1252</v>
      </c>
      <c r="M294" s="418">
        <v>33000</v>
      </c>
      <c r="N294" s="712">
        <f t="shared" si="126"/>
        <v>33000</v>
      </c>
      <c r="O294" s="753">
        <v>44973</v>
      </c>
      <c r="P294" s="418">
        <f t="shared" si="128"/>
        <v>35804</v>
      </c>
      <c r="Q294" s="418">
        <f t="shared" si="129"/>
        <v>35804</v>
      </c>
      <c r="R294" s="698">
        <f t="shared" si="130"/>
        <v>35804</v>
      </c>
      <c r="S294" s="699">
        <f t="shared" si="131"/>
        <v>6.7664915346421521E-6</v>
      </c>
      <c r="T294" s="688"/>
      <c r="U294" s="689">
        <f t="shared" si="132"/>
        <v>391</v>
      </c>
      <c r="V294" s="690">
        <f t="shared" si="127"/>
        <v>45364</v>
      </c>
      <c r="W294" s="691">
        <f>VLOOKUP(V294,IPC!$B$9:$D$855,3,2)</f>
        <v>141.47999999999999</v>
      </c>
      <c r="X294" s="691">
        <f>VLOOKUP(O294,IPC!$B$9:$D$855,3,1)</f>
        <v>130.4</v>
      </c>
    </row>
    <row r="295" spans="1:24" s="410" customFormat="1" ht="27.6" outlineLevel="2" x14ac:dyDescent="0.25">
      <c r="A295" s="410" t="s">
        <v>76</v>
      </c>
      <c r="B295" s="728" t="s">
        <v>2546</v>
      </c>
      <c r="C295" s="792">
        <v>2</v>
      </c>
      <c r="D295" s="557" t="s">
        <v>442</v>
      </c>
      <c r="E295" s="558">
        <v>901182261</v>
      </c>
      <c r="F295" s="457" t="s">
        <v>506</v>
      </c>
      <c r="G295" s="521" t="s">
        <v>239</v>
      </c>
      <c r="H295" s="521" t="s">
        <v>569</v>
      </c>
      <c r="I295" s="413" t="s">
        <v>248</v>
      </c>
      <c r="J295" s="413" t="s">
        <v>2403</v>
      </c>
      <c r="K295" s="521" t="s">
        <v>659</v>
      </c>
      <c r="L295" s="417">
        <v>1299</v>
      </c>
      <c r="M295" s="418">
        <v>1310000</v>
      </c>
      <c r="N295" s="712">
        <f t="shared" si="126"/>
        <v>1310000</v>
      </c>
      <c r="O295" s="753">
        <v>44990</v>
      </c>
      <c r="P295" s="418">
        <f t="shared" si="128"/>
        <v>1406533</v>
      </c>
      <c r="Q295" s="418">
        <f t="shared" si="129"/>
        <v>1406533</v>
      </c>
      <c r="R295" s="698">
        <f t="shared" si="130"/>
        <v>1406533</v>
      </c>
      <c r="S295" s="699">
        <f t="shared" si="131"/>
        <v>2.6581649083048909E-4</v>
      </c>
      <c r="T295" s="688"/>
      <c r="U295" s="689">
        <f t="shared" si="132"/>
        <v>374</v>
      </c>
      <c r="V295" s="690">
        <f t="shared" si="127"/>
        <v>45364</v>
      </c>
      <c r="W295" s="691">
        <f>VLOOKUP(V295,IPC!$B$9:$D$855,3,2)</f>
        <v>141.47999999999999</v>
      </c>
      <c r="X295" s="691">
        <f>VLOOKUP(O295,IPC!$B$9:$D$855,3,1)</f>
        <v>131.77000000000001</v>
      </c>
    </row>
    <row r="296" spans="1:24" s="410" customFormat="1" ht="27.6" outlineLevel="2" x14ac:dyDescent="0.25">
      <c r="A296" s="410" t="s">
        <v>76</v>
      </c>
      <c r="B296" s="728" t="s">
        <v>2546</v>
      </c>
      <c r="C296" s="792">
        <v>2</v>
      </c>
      <c r="D296" s="557" t="s">
        <v>442</v>
      </c>
      <c r="E296" s="558">
        <v>901182261</v>
      </c>
      <c r="F296" s="457" t="s">
        <v>506</v>
      </c>
      <c r="G296" s="521" t="s">
        <v>239</v>
      </c>
      <c r="H296" s="521" t="s">
        <v>569</v>
      </c>
      <c r="I296" s="413" t="s">
        <v>248</v>
      </c>
      <c r="J296" s="413" t="s">
        <v>2403</v>
      </c>
      <c r="K296" s="521" t="s">
        <v>660</v>
      </c>
      <c r="L296" s="417">
        <v>1354</v>
      </c>
      <c r="M296" s="418">
        <v>690000</v>
      </c>
      <c r="N296" s="712">
        <f t="shared" si="126"/>
        <v>690000</v>
      </c>
      <c r="O296" s="753">
        <v>45001</v>
      </c>
      <c r="P296" s="418">
        <f t="shared" si="128"/>
        <v>740845</v>
      </c>
      <c r="Q296" s="418">
        <f t="shared" si="129"/>
        <v>740845</v>
      </c>
      <c r="R296" s="698">
        <f t="shared" si="130"/>
        <v>740845</v>
      </c>
      <c r="S296" s="699">
        <f t="shared" si="131"/>
        <v>1.4001009443028616E-4</v>
      </c>
      <c r="T296" s="688"/>
      <c r="U296" s="689">
        <f t="shared" si="132"/>
        <v>363</v>
      </c>
      <c r="V296" s="690">
        <f t="shared" si="127"/>
        <v>45364</v>
      </c>
      <c r="W296" s="691">
        <f>VLOOKUP(V296,IPC!$B$9:$D$855,3,2)</f>
        <v>141.47999999999999</v>
      </c>
      <c r="X296" s="691">
        <f>VLOOKUP(O296,IPC!$B$9:$D$855,3,1)</f>
        <v>131.77000000000001</v>
      </c>
    </row>
    <row r="297" spans="1:24" s="410" customFormat="1" ht="27.6" outlineLevel="2" x14ac:dyDescent="0.25">
      <c r="A297" s="410" t="s">
        <v>76</v>
      </c>
      <c r="B297" s="728" t="s">
        <v>2546</v>
      </c>
      <c r="C297" s="792">
        <v>2</v>
      </c>
      <c r="D297" s="557" t="s">
        <v>442</v>
      </c>
      <c r="E297" s="558">
        <v>901182261</v>
      </c>
      <c r="F297" s="457" t="s">
        <v>506</v>
      </c>
      <c r="G297" s="521" t="s">
        <v>239</v>
      </c>
      <c r="H297" s="521" t="s">
        <v>569</v>
      </c>
      <c r="I297" s="413" t="s">
        <v>248</v>
      </c>
      <c r="J297" s="413" t="s">
        <v>2403</v>
      </c>
      <c r="K297" s="521" t="s">
        <v>661</v>
      </c>
      <c r="L297" s="417">
        <v>1368</v>
      </c>
      <c r="M297" s="418">
        <v>180000</v>
      </c>
      <c r="N297" s="712">
        <f t="shared" si="126"/>
        <v>180000</v>
      </c>
      <c r="O297" s="753">
        <v>45005</v>
      </c>
      <c r="P297" s="418">
        <f t="shared" si="128"/>
        <v>193264</v>
      </c>
      <c r="Q297" s="418">
        <f t="shared" si="129"/>
        <v>193264</v>
      </c>
      <c r="R297" s="698">
        <f t="shared" si="130"/>
        <v>193264</v>
      </c>
      <c r="S297" s="699">
        <f t="shared" si="131"/>
        <v>3.6524388893729222E-5</v>
      </c>
      <c r="T297" s="688"/>
      <c r="U297" s="689">
        <f t="shared" si="132"/>
        <v>359</v>
      </c>
      <c r="V297" s="690">
        <f t="shared" si="127"/>
        <v>45364</v>
      </c>
      <c r="W297" s="691">
        <f>VLOOKUP(V297,IPC!$B$9:$D$855,3,2)</f>
        <v>141.47999999999999</v>
      </c>
      <c r="X297" s="691">
        <f>VLOOKUP(O297,IPC!$B$9:$D$855,3,1)</f>
        <v>131.77000000000001</v>
      </c>
    </row>
    <row r="298" spans="1:24" s="410" customFormat="1" ht="27.6" outlineLevel="2" x14ac:dyDescent="0.25">
      <c r="A298" s="410" t="s">
        <v>76</v>
      </c>
      <c r="B298" s="728" t="s">
        <v>2546</v>
      </c>
      <c r="C298" s="792">
        <v>2</v>
      </c>
      <c r="D298" s="557" t="s">
        <v>442</v>
      </c>
      <c r="E298" s="558">
        <v>901182261</v>
      </c>
      <c r="F298" s="457" t="s">
        <v>506</v>
      </c>
      <c r="G298" s="521" t="s">
        <v>239</v>
      </c>
      <c r="H298" s="521" t="s">
        <v>569</v>
      </c>
      <c r="I298" s="413" t="s">
        <v>248</v>
      </c>
      <c r="J298" s="413" t="s">
        <v>2403</v>
      </c>
      <c r="K298" s="521" t="s">
        <v>662</v>
      </c>
      <c r="L298" s="417">
        <v>1638</v>
      </c>
      <c r="M298" s="418">
        <v>2440000</v>
      </c>
      <c r="N298" s="712">
        <f t="shared" si="126"/>
        <v>2440000</v>
      </c>
      <c r="O298" s="753">
        <v>45077</v>
      </c>
      <c r="P298" s="418">
        <f t="shared" si="128"/>
        <v>2588178</v>
      </c>
      <c r="Q298" s="418">
        <f t="shared" si="129"/>
        <v>2588178</v>
      </c>
      <c r="R298" s="698">
        <f t="shared" si="130"/>
        <v>2588178</v>
      </c>
      <c r="S298" s="699">
        <f t="shared" si="131"/>
        <v>4.8913206700779404E-4</v>
      </c>
      <c r="T298" s="688"/>
      <c r="U298" s="689">
        <f t="shared" si="132"/>
        <v>287</v>
      </c>
      <c r="V298" s="690">
        <f t="shared" si="127"/>
        <v>45364</v>
      </c>
      <c r="W298" s="691">
        <f>VLOOKUP(V298,IPC!$B$9:$D$855,3,2)</f>
        <v>141.47999999999999</v>
      </c>
      <c r="X298" s="691">
        <f>VLOOKUP(O298,IPC!$B$9:$D$855,3,1)</f>
        <v>133.38</v>
      </c>
    </row>
    <row r="299" spans="1:24" s="410" customFormat="1" ht="27.6" outlineLevel="2" x14ac:dyDescent="0.25">
      <c r="A299" s="410" t="s">
        <v>76</v>
      </c>
      <c r="B299" s="728" t="s">
        <v>2546</v>
      </c>
      <c r="C299" s="792">
        <v>2</v>
      </c>
      <c r="D299" s="557" t="s">
        <v>442</v>
      </c>
      <c r="E299" s="558">
        <v>901182261</v>
      </c>
      <c r="F299" s="457" t="s">
        <v>506</v>
      </c>
      <c r="G299" s="521" t="s">
        <v>239</v>
      </c>
      <c r="H299" s="521" t="s">
        <v>569</v>
      </c>
      <c r="I299" s="413" t="s">
        <v>248</v>
      </c>
      <c r="J299" s="413" t="s">
        <v>2403</v>
      </c>
      <c r="K299" s="521" t="s">
        <v>663</v>
      </c>
      <c r="L299" s="417">
        <v>1639</v>
      </c>
      <c r="M299" s="418">
        <v>720000</v>
      </c>
      <c r="N299" s="712">
        <f t="shared" si="126"/>
        <v>720000</v>
      </c>
      <c r="O299" s="753">
        <v>45077</v>
      </c>
      <c r="P299" s="418">
        <f t="shared" si="128"/>
        <v>763725</v>
      </c>
      <c r="Q299" s="418">
        <f t="shared" si="129"/>
        <v>763725</v>
      </c>
      <c r="R299" s="698">
        <f t="shared" si="130"/>
        <v>763725</v>
      </c>
      <c r="S299" s="699">
        <f t="shared" si="131"/>
        <v>1.4433411762078478E-4</v>
      </c>
      <c r="T299" s="688"/>
      <c r="U299" s="689">
        <f t="shared" si="132"/>
        <v>287</v>
      </c>
      <c r="V299" s="690">
        <f t="shared" si="127"/>
        <v>45364</v>
      </c>
      <c r="W299" s="691">
        <f>VLOOKUP(V299,IPC!$B$9:$D$855,3,2)</f>
        <v>141.47999999999999</v>
      </c>
      <c r="X299" s="691">
        <f>VLOOKUP(O299,IPC!$B$9:$D$855,3,1)</f>
        <v>133.38</v>
      </c>
    </row>
    <row r="300" spans="1:24" s="410" customFormat="1" ht="27.6" outlineLevel="2" x14ac:dyDescent="0.25">
      <c r="A300" s="410" t="s">
        <v>76</v>
      </c>
      <c r="B300" s="728" t="s">
        <v>2546</v>
      </c>
      <c r="C300" s="792">
        <v>2</v>
      </c>
      <c r="D300" s="557" t="s">
        <v>442</v>
      </c>
      <c r="E300" s="558">
        <v>901182261</v>
      </c>
      <c r="F300" s="457" t="s">
        <v>506</v>
      </c>
      <c r="G300" s="521" t="s">
        <v>239</v>
      </c>
      <c r="H300" s="521" t="s">
        <v>569</v>
      </c>
      <c r="I300" s="413" t="s">
        <v>248</v>
      </c>
      <c r="J300" s="413" t="s">
        <v>2403</v>
      </c>
      <c r="K300" s="521" t="s">
        <v>664</v>
      </c>
      <c r="L300" s="417">
        <v>1672</v>
      </c>
      <c r="M300" s="418">
        <v>2440000</v>
      </c>
      <c r="N300" s="712">
        <f t="shared" si="126"/>
        <v>2440000</v>
      </c>
      <c r="O300" s="753">
        <v>45083</v>
      </c>
      <c r="P300" s="418">
        <f t="shared" si="128"/>
        <v>2580440</v>
      </c>
      <c r="Q300" s="418">
        <f t="shared" si="129"/>
        <v>2580440</v>
      </c>
      <c r="R300" s="698">
        <f t="shared" si="130"/>
        <v>2580440</v>
      </c>
      <c r="S300" s="699">
        <f t="shared" si="131"/>
        <v>4.876696853885598E-4</v>
      </c>
      <c r="T300" s="688"/>
      <c r="U300" s="689">
        <f t="shared" si="132"/>
        <v>281</v>
      </c>
      <c r="V300" s="690">
        <f t="shared" si="127"/>
        <v>45364</v>
      </c>
      <c r="W300" s="691">
        <f>VLOOKUP(V300,IPC!$B$9:$D$855,3,2)</f>
        <v>141.47999999999999</v>
      </c>
      <c r="X300" s="691">
        <f>VLOOKUP(O300,IPC!$B$9:$D$855,3,1)</f>
        <v>133.78</v>
      </c>
    </row>
    <row r="301" spans="1:24" s="410" customFormat="1" ht="27.6" outlineLevel="2" x14ac:dyDescent="0.25">
      <c r="A301" s="410" t="s">
        <v>76</v>
      </c>
      <c r="B301" s="728" t="s">
        <v>2546</v>
      </c>
      <c r="C301" s="792">
        <v>2</v>
      </c>
      <c r="D301" s="557" t="s">
        <v>442</v>
      </c>
      <c r="E301" s="558">
        <v>901182261</v>
      </c>
      <c r="F301" s="457" t="s">
        <v>506</v>
      </c>
      <c r="G301" s="521" t="s">
        <v>239</v>
      </c>
      <c r="H301" s="521" t="s">
        <v>569</v>
      </c>
      <c r="I301" s="413" t="s">
        <v>248</v>
      </c>
      <c r="J301" s="413" t="s">
        <v>2403</v>
      </c>
      <c r="K301" s="521" t="s">
        <v>665</v>
      </c>
      <c r="L301" s="417">
        <v>574</v>
      </c>
      <c r="M301" s="418">
        <v>839000</v>
      </c>
      <c r="N301" s="712">
        <f t="shared" si="126"/>
        <v>839000</v>
      </c>
      <c r="O301" s="753">
        <v>44696</v>
      </c>
      <c r="P301" s="418">
        <f t="shared" si="128"/>
        <v>1000014</v>
      </c>
      <c r="Q301" s="418">
        <f t="shared" si="129"/>
        <v>1000014</v>
      </c>
      <c r="R301" s="698">
        <f t="shared" si="130"/>
        <v>1000014</v>
      </c>
      <c r="S301" s="699">
        <f t="shared" si="131"/>
        <v>1.8898967337514349E-4</v>
      </c>
      <c r="T301" s="688"/>
      <c r="U301" s="689">
        <f t="shared" si="132"/>
        <v>668</v>
      </c>
      <c r="V301" s="690">
        <f t="shared" si="127"/>
        <v>45364</v>
      </c>
      <c r="W301" s="691">
        <f>VLOOKUP(V301,IPC!$B$9:$D$855,3,2)</f>
        <v>141.47999999999999</v>
      </c>
      <c r="X301" s="691">
        <f>VLOOKUP(O301,IPC!$B$9:$D$855,3,1)</f>
        <v>118.7</v>
      </c>
    </row>
    <row r="302" spans="1:24" s="410" customFormat="1" ht="27.6" outlineLevel="2" x14ac:dyDescent="0.25">
      <c r="A302" s="410" t="s">
        <v>76</v>
      </c>
      <c r="B302" s="728" t="s">
        <v>2546</v>
      </c>
      <c r="C302" s="792">
        <v>2</v>
      </c>
      <c r="D302" s="557" t="s">
        <v>442</v>
      </c>
      <c r="E302" s="558">
        <v>901182261</v>
      </c>
      <c r="F302" s="457" t="s">
        <v>506</v>
      </c>
      <c r="G302" s="521" t="s">
        <v>239</v>
      </c>
      <c r="H302" s="521" t="s">
        <v>569</v>
      </c>
      <c r="I302" s="413" t="s">
        <v>248</v>
      </c>
      <c r="J302" s="413" t="s">
        <v>2403</v>
      </c>
      <c r="K302" s="521" t="s">
        <v>666</v>
      </c>
      <c r="L302" s="417">
        <v>575</v>
      </c>
      <c r="M302" s="418">
        <v>1452000</v>
      </c>
      <c r="N302" s="712">
        <f t="shared" si="126"/>
        <v>1452000</v>
      </c>
      <c r="O302" s="753">
        <v>44696</v>
      </c>
      <c r="P302" s="418">
        <f t="shared" si="128"/>
        <v>1730657</v>
      </c>
      <c r="Q302" s="418">
        <f t="shared" si="129"/>
        <v>1730657</v>
      </c>
      <c r="R302" s="698">
        <f t="shared" si="130"/>
        <v>1730657</v>
      </c>
      <c r="S302" s="699">
        <f t="shared" si="131"/>
        <v>3.2707172215029558E-4</v>
      </c>
      <c r="T302" s="688"/>
      <c r="U302" s="689">
        <f t="shared" si="132"/>
        <v>668</v>
      </c>
      <c r="V302" s="690">
        <f t="shared" si="127"/>
        <v>45364</v>
      </c>
      <c r="W302" s="691">
        <f>VLOOKUP(V302,IPC!$B$9:$D$855,3,2)</f>
        <v>141.47999999999999</v>
      </c>
      <c r="X302" s="691">
        <f>VLOOKUP(O302,IPC!$B$9:$D$855,3,1)</f>
        <v>118.7</v>
      </c>
    </row>
    <row r="303" spans="1:24" s="410" customFormat="1" ht="27.6" outlineLevel="2" x14ac:dyDescent="0.25">
      <c r="A303" s="410" t="s">
        <v>76</v>
      </c>
      <c r="B303" s="728" t="s">
        <v>2546</v>
      </c>
      <c r="C303" s="792">
        <v>2</v>
      </c>
      <c r="D303" s="557" t="s">
        <v>442</v>
      </c>
      <c r="E303" s="558">
        <v>901182261</v>
      </c>
      <c r="F303" s="457" t="s">
        <v>506</v>
      </c>
      <c r="G303" s="521" t="s">
        <v>239</v>
      </c>
      <c r="H303" s="521" t="s">
        <v>569</v>
      </c>
      <c r="I303" s="413" t="s">
        <v>248</v>
      </c>
      <c r="J303" s="413" t="s">
        <v>2403</v>
      </c>
      <c r="K303" s="521" t="s">
        <v>667</v>
      </c>
      <c r="L303" s="417">
        <v>584</v>
      </c>
      <c r="M303" s="418">
        <v>136000</v>
      </c>
      <c r="N303" s="712">
        <f t="shared" si="126"/>
        <v>136000</v>
      </c>
      <c r="O303" s="753">
        <v>44703</v>
      </c>
      <c r="P303" s="418">
        <f t="shared" si="128"/>
        <v>162100</v>
      </c>
      <c r="Q303" s="418">
        <f t="shared" si="129"/>
        <v>162100</v>
      </c>
      <c r="R303" s="698">
        <f t="shared" si="130"/>
        <v>162100</v>
      </c>
      <c r="S303" s="699">
        <f t="shared" si="131"/>
        <v>3.0634797166950423E-5</v>
      </c>
      <c r="T303" s="688"/>
      <c r="U303" s="689">
        <f t="shared" si="132"/>
        <v>661</v>
      </c>
      <c r="V303" s="690">
        <f t="shared" si="127"/>
        <v>45364</v>
      </c>
      <c r="W303" s="691">
        <f>VLOOKUP(V303,IPC!$B$9:$D$855,3,2)</f>
        <v>141.47999999999999</v>
      </c>
      <c r="X303" s="691">
        <f>VLOOKUP(O303,IPC!$B$9:$D$855,3,1)</f>
        <v>118.7</v>
      </c>
    </row>
    <row r="304" spans="1:24" s="410" customFormat="1" ht="27.6" outlineLevel="2" x14ac:dyDescent="0.25">
      <c r="A304" s="410" t="s">
        <v>76</v>
      </c>
      <c r="B304" s="728" t="s">
        <v>2546</v>
      </c>
      <c r="C304" s="792">
        <v>2</v>
      </c>
      <c r="D304" s="794" t="s">
        <v>442</v>
      </c>
      <c r="E304" s="558">
        <v>901182261</v>
      </c>
      <c r="F304" s="457" t="s">
        <v>506</v>
      </c>
      <c r="G304" s="521" t="s">
        <v>239</v>
      </c>
      <c r="H304" s="521" t="s">
        <v>569</v>
      </c>
      <c r="I304" s="413" t="s">
        <v>248</v>
      </c>
      <c r="J304" s="413" t="s">
        <v>2403</v>
      </c>
      <c r="K304" s="521" t="s">
        <v>668</v>
      </c>
      <c r="L304" s="417">
        <v>585</v>
      </c>
      <c r="M304" s="418">
        <v>170000</v>
      </c>
      <c r="N304" s="712">
        <f t="shared" si="126"/>
        <v>170000</v>
      </c>
      <c r="O304" s="753">
        <v>44703</v>
      </c>
      <c r="P304" s="418">
        <f t="shared" si="128"/>
        <v>202625</v>
      </c>
      <c r="Q304" s="418">
        <f t="shared" si="129"/>
        <v>202625</v>
      </c>
      <c r="R304" s="698">
        <f t="shared" si="130"/>
        <v>202625</v>
      </c>
      <c r="S304" s="699">
        <f t="shared" si="131"/>
        <v>3.829349645868803E-5</v>
      </c>
      <c r="T304" s="688"/>
      <c r="U304" s="689">
        <f t="shared" si="132"/>
        <v>661</v>
      </c>
      <c r="V304" s="690">
        <f t="shared" si="127"/>
        <v>45364</v>
      </c>
      <c r="W304" s="691">
        <f>VLOOKUP(V304,IPC!$B$9:$D$855,3,2)</f>
        <v>141.47999999999999</v>
      </c>
      <c r="X304" s="691">
        <f>VLOOKUP(O304,IPC!$B$9:$D$855,3,1)</f>
        <v>118.7</v>
      </c>
    </row>
    <row r="305" spans="1:24" s="410" customFormat="1" ht="27.6" outlineLevel="2" x14ac:dyDescent="0.25">
      <c r="A305" s="410" t="s">
        <v>76</v>
      </c>
      <c r="B305" s="728" t="s">
        <v>2546</v>
      </c>
      <c r="C305" s="792">
        <v>2</v>
      </c>
      <c r="D305" s="557" t="s">
        <v>442</v>
      </c>
      <c r="E305" s="558">
        <v>901182261</v>
      </c>
      <c r="F305" s="457" t="s">
        <v>506</v>
      </c>
      <c r="G305" s="521" t="s">
        <v>239</v>
      </c>
      <c r="H305" s="521" t="s">
        <v>569</v>
      </c>
      <c r="I305" s="413" t="s">
        <v>248</v>
      </c>
      <c r="J305" s="413" t="s">
        <v>2403</v>
      </c>
      <c r="K305" s="521" t="s">
        <v>669</v>
      </c>
      <c r="L305" s="417">
        <v>598</v>
      </c>
      <c r="M305" s="418">
        <v>250000</v>
      </c>
      <c r="N305" s="712">
        <f t="shared" si="126"/>
        <v>250000</v>
      </c>
      <c r="O305" s="753">
        <v>44705</v>
      </c>
      <c r="P305" s="418">
        <f t="shared" si="128"/>
        <v>297978</v>
      </c>
      <c r="Q305" s="418">
        <f t="shared" si="129"/>
        <v>297978</v>
      </c>
      <c r="R305" s="698">
        <f t="shared" si="130"/>
        <v>297978</v>
      </c>
      <c r="S305" s="699">
        <f t="shared" si="131"/>
        <v>5.6313976497307542E-5</v>
      </c>
      <c r="T305" s="688"/>
      <c r="U305" s="689">
        <f t="shared" si="132"/>
        <v>659</v>
      </c>
      <c r="V305" s="690">
        <f t="shared" si="127"/>
        <v>45364</v>
      </c>
      <c r="W305" s="691">
        <f>VLOOKUP(V305,IPC!$B$9:$D$855,3,2)</f>
        <v>141.47999999999999</v>
      </c>
      <c r="X305" s="691">
        <f>VLOOKUP(O305,IPC!$B$9:$D$855,3,1)</f>
        <v>118.7</v>
      </c>
    </row>
    <row r="306" spans="1:24" s="410" customFormat="1" ht="27.6" outlineLevel="2" x14ac:dyDescent="0.25">
      <c r="A306" s="410" t="s">
        <v>76</v>
      </c>
      <c r="B306" s="728" t="s">
        <v>2546</v>
      </c>
      <c r="C306" s="792">
        <v>2</v>
      </c>
      <c r="D306" s="557" t="s">
        <v>442</v>
      </c>
      <c r="E306" s="558">
        <v>901182261</v>
      </c>
      <c r="F306" s="457" t="s">
        <v>506</v>
      </c>
      <c r="G306" s="521" t="s">
        <v>239</v>
      </c>
      <c r="H306" s="521" t="s">
        <v>569</v>
      </c>
      <c r="I306" s="413" t="s">
        <v>248</v>
      </c>
      <c r="J306" s="413" t="s">
        <v>2403</v>
      </c>
      <c r="K306" s="521" t="s">
        <v>670</v>
      </c>
      <c r="L306" s="417">
        <v>599</v>
      </c>
      <c r="M306" s="418">
        <v>1307000</v>
      </c>
      <c r="N306" s="712">
        <f t="shared" si="126"/>
        <v>1307000</v>
      </c>
      <c r="O306" s="753">
        <v>44705</v>
      </c>
      <c r="P306" s="418">
        <f t="shared" si="128"/>
        <v>1557829</v>
      </c>
      <c r="Q306" s="418">
        <f t="shared" si="129"/>
        <v>1557829</v>
      </c>
      <c r="R306" s="698">
        <f t="shared" si="130"/>
        <v>1557829</v>
      </c>
      <c r="S306" s="699">
        <f t="shared" si="131"/>
        <v>2.944094721517163E-4</v>
      </c>
      <c r="T306" s="688"/>
      <c r="U306" s="689">
        <f t="shared" si="132"/>
        <v>659</v>
      </c>
      <c r="V306" s="690">
        <f t="shared" si="127"/>
        <v>45364</v>
      </c>
      <c r="W306" s="691">
        <f>VLOOKUP(V306,IPC!$B$9:$D$855,3,2)</f>
        <v>141.47999999999999</v>
      </c>
      <c r="X306" s="691">
        <f>VLOOKUP(O306,IPC!$B$9:$D$855,3,1)</f>
        <v>118.7</v>
      </c>
    </row>
    <row r="307" spans="1:24" s="410" customFormat="1" ht="27.6" outlineLevel="2" x14ac:dyDescent="0.25">
      <c r="A307" s="410" t="s">
        <v>76</v>
      </c>
      <c r="B307" s="728" t="s">
        <v>2546</v>
      </c>
      <c r="C307" s="792">
        <v>2</v>
      </c>
      <c r="D307" s="557" t="s">
        <v>442</v>
      </c>
      <c r="E307" s="558">
        <v>901182261</v>
      </c>
      <c r="F307" s="457" t="s">
        <v>506</v>
      </c>
      <c r="G307" s="521" t="s">
        <v>239</v>
      </c>
      <c r="H307" s="521" t="s">
        <v>569</v>
      </c>
      <c r="I307" s="413" t="s">
        <v>248</v>
      </c>
      <c r="J307" s="413" t="s">
        <v>2403</v>
      </c>
      <c r="K307" s="521" t="s">
        <v>671</v>
      </c>
      <c r="L307" s="417">
        <v>610</v>
      </c>
      <c r="M307" s="418">
        <v>118000</v>
      </c>
      <c r="N307" s="712">
        <f t="shared" si="126"/>
        <v>118000</v>
      </c>
      <c r="O307" s="753">
        <v>44711</v>
      </c>
      <c r="P307" s="418">
        <f t="shared" si="128"/>
        <v>140646</v>
      </c>
      <c r="Q307" s="418">
        <f t="shared" si="129"/>
        <v>140646</v>
      </c>
      <c r="R307" s="698">
        <f t="shared" si="130"/>
        <v>140646</v>
      </c>
      <c r="S307" s="699">
        <f t="shared" si="131"/>
        <v>2.6580269477747743E-5</v>
      </c>
      <c r="T307" s="688"/>
      <c r="U307" s="689">
        <f t="shared" si="132"/>
        <v>653</v>
      </c>
      <c r="V307" s="690">
        <f t="shared" si="127"/>
        <v>45364</v>
      </c>
      <c r="W307" s="691">
        <f>VLOOKUP(V307,IPC!$B$9:$D$855,3,2)</f>
        <v>141.47999999999999</v>
      </c>
      <c r="X307" s="691">
        <f>VLOOKUP(O307,IPC!$B$9:$D$855,3,1)</f>
        <v>118.7</v>
      </c>
    </row>
    <row r="308" spans="1:24" s="410" customFormat="1" ht="27.6" outlineLevel="2" x14ac:dyDescent="0.25">
      <c r="A308" s="410" t="s">
        <v>76</v>
      </c>
      <c r="B308" s="728" t="s">
        <v>2546</v>
      </c>
      <c r="C308" s="792">
        <v>2</v>
      </c>
      <c r="D308" s="557" t="s">
        <v>442</v>
      </c>
      <c r="E308" s="558">
        <v>901182261</v>
      </c>
      <c r="F308" s="457" t="s">
        <v>506</v>
      </c>
      <c r="G308" s="521" t="s">
        <v>239</v>
      </c>
      <c r="H308" s="521" t="s">
        <v>569</v>
      </c>
      <c r="I308" s="413" t="s">
        <v>248</v>
      </c>
      <c r="J308" s="413" t="s">
        <v>2403</v>
      </c>
      <c r="K308" s="521" t="s">
        <v>672</v>
      </c>
      <c r="L308" s="417">
        <v>611</v>
      </c>
      <c r="M308" s="418">
        <v>180000</v>
      </c>
      <c r="N308" s="712">
        <f t="shared" si="126"/>
        <v>180000</v>
      </c>
      <c r="O308" s="753">
        <v>44711</v>
      </c>
      <c r="P308" s="418">
        <f t="shared" si="128"/>
        <v>214544</v>
      </c>
      <c r="Q308" s="418">
        <f t="shared" si="129"/>
        <v>214544</v>
      </c>
      <c r="R308" s="698">
        <f t="shared" si="130"/>
        <v>214544</v>
      </c>
      <c r="S308" s="699">
        <f t="shared" ref="S308:S327" si="133">+R308/$R$967</f>
        <v>4.0546032840137024E-5</v>
      </c>
      <c r="T308" s="688"/>
      <c r="U308" s="689">
        <f t="shared" si="132"/>
        <v>653</v>
      </c>
      <c r="V308" s="690">
        <f t="shared" si="127"/>
        <v>45364</v>
      </c>
      <c r="W308" s="691">
        <f>VLOOKUP(V308,IPC!$B$9:$D$855,3,2)</f>
        <v>141.47999999999999</v>
      </c>
      <c r="X308" s="691">
        <f>VLOOKUP(O308,IPC!$B$9:$D$855,3,1)</f>
        <v>118.7</v>
      </c>
    </row>
    <row r="309" spans="1:24" s="410" customFormat="1" ht="27.6" outlineLevel="2" x14ac:dyDescent="0.25">
      <c r="A309" s="410" t="s">
        <v>76</v>
      </c>
      <c r="B309" s="728" t="s">
        <v>2546</v>
      </c>
      <c r="C309" s="792">
        <v>2</v>
      </c>
      <c r="D309" s="557" t="s">
        <v>442</v>
      </c>
      <c r="E309" s="558">
        <v>901182261</v>
      </c>
      <c r="F309" s="457" t="s">
        <v>506</v>
      </c>
      <c r="G309" s="521" t="s">
        <v>239</v>
      </c>
      <c r="H309" s="521" t="s">
        <v>569</v>
      </c>
      <c r="I309" s="413" t="s">
        <v>248</v>
      </c>
      <c r="J309" s="413" t="s">
        <v>2403</v>
      </c>
      <c r="K309" s="521" t="s">
        <v>673</v>
      </c>
      <c r="L309" s="417">
        <v>632</v>
      </c>
      <c r="M309" s="418">
        <v>228000</v>
      </c>
      <c r="N309" s="712">
        <f t="shared" si="126"/>
        <v>228000</v>
      </c>
      <c r="O309" s="753">
        <v>44808</v>
      </c>
      <c r="P309" s="418">
        <f t="shared" si="128"/>
        <v>263047</v>
      </c>
      <c r="Q309" s="418">
        <f t="shared" si="129"/>
        <v>263047</v>
      </c>
      <c r="R309" s="698">
        <f t="shared" si="130"/>
        <v>263047</v>
      </c>
      <c r="S309" s="699">
        <f t="shared" si="133"/>
        <v>4.9712470637722439E-5</v>
      </c>
      <c r="T309" s="688"/>
      <c r="U309" s="689">
        <f t="shared" si="132"/>
        <v>556</v>
      </c>
      <c r="V309" s="690">
        <f t="shared" si="127"/>
        <v>45364</v>
      </c>
      <c r="W309" s="691">
        <f>VLOOKUP(V309,IPC!$B$9:$D$855,3,2)</f>
        <v>141.47999999999999</v>
      </c>
      <c r="X309" s="691">
        <f>VLOOKUP(O309,IPC!$B$9:$D$855,3,1)</f>
        <v>122.63</v>
      </c>
    </row>
    <row r="310" spans="1:24" s="410" customFormat="1" ht="27.6" outlineLevel="2" x14ac:dyDescent="0.25">
      <c r="A310" s="410" t="s">
        <v>76</v>
      </c>
      <c r="B310" s="728" t="s">
        <v>2546</v>
      </c>
      <c r="C310" s="792">
        <v>2</v>
      </c>
      <c r="D310" s="557" t="s">
        <v>442</v>
      </c>
      <c r="E310" s="558">
        <v>901182261</v>
      </c>
      <c r="F310" s="457" t="s">
        <v>506</v>
      </c>
      <c r="G310" s="521" t="s">
        <v>239</v>
      </c>
      <c r="H310" s="521" t="s">
        <v>569</v>
      </c>
      <c r="I310" s="413" t="s">
        <v>248</v>
      </c>
      <c r="J310" s="413" t="s">
        <v>2403</v>
      </c>
      <c r="K310" s="521" t="s">
        <v>674</v>
      </c>
      <c r="L310" s="417">
        <v>633</v>
      </c>
      <c r="M310" s="418">
        <v>164000</v>
      </c>
      <c r="N310" s="712">
        <f t="shared" si="126"/>
        <v>164000</v>
      </c>
      <c r="O310" s="753">
        <v>44717</v>
      </c>
      <c r="P310" s="418">
        <f t="shared" si="128"/>
        <v>194474</v>
      </c>
      <c r="Q310" s="418">
        <f t="shared" si="129"/>
        <v>194474</v>
      </c>
      <c r="R310" s="698">
        <f t="shared" si="130"/>
        <v>194474</v>
      </c>
      <c r="S310" s="699">
        <f t="shared" si="133"/>
        <v>3.6753063197072899E-5</v>
      </c>
      <c r="T310" s="688"/>
      <c r="U310" s="689">
        <f t="shared" si="132"/>
        <v>647</v>
      </c>
      <c r="V310" s="690">
        <f t="shared" si="127"/>
        <v>45364</v>
      </c>
      <c r="W310" s="691">
        <f>VLOOKUP(V310,IPC!$B$9:$D$855,3,2)</f>
        <v>141.47999999999999</v>
      </c>
      <c r="X310" s="691">
        <f>VLOOKUP(O310,IPC!$B$9:$D$855,3,1)</f>
        <v>119.31</v>
      </c>
    </row>
    <row r="311" spans="1:24" s="410" customFormat="1" ht="27.6" outlineLevel="2" x14ac:dyDescent="0.25">
      <c r="A311" s="410" t="s">
        <v>76</v>
      </c>
      <c r="B311" s="728" t="s">
        <v>2546</v>
      </c>
      <c r="C311" s="792">
        <v>2</v>
      </c>
      <c r="D311" s="557" t="s">
        <v>442</v>
      </c>
      <c r="E311" s="558">
        <v>901182261</v>
      </c>
      <c r="F311" s="457" t="s">
        <v>506</v>
      </c>
      <c r="G311" s="521" t="s">
        <v>239</v>
      </c>
      <c r="H311" s="521" t="s">
        <v>569</v>
      </c>
      <c r="I311" s="413" t="s">
        <v>248</v>
      </c>
      <c r="J311" s="413" t="s">
        <v>2403</v>
      </c>
      <c r="K311" s="521" t="s">
        <v>675</v>
      </c>
      <c r="L311" s="417">
        <v>634</v>
      </c>
      <c r="M311" s="418">
        <v>208000</v>
      </c>
      <c r="N311" s="712">
        <f t="shared" si="126"/>
        <v>208000</v>
      </c>
      <c r="O311" s="753">
        <v>44719</v>
      </c>
      <c r="P311" s="418">
        <f t="shared" si="128"/>
        <v>246650</v>
      </c>
      <c r="Q311" s="418">
        <f t="shared" si="129"/>
        <v>246650</v>
      </c>
      <c r="R311" s="698">
        <f t="shared" si="130"/>
        <v>246650</v>
      </c>
      <c r="S311" s="699">
        <f t="shared" si="133"/>
        <v>4.6613650346874284E-5</v>
      </c>
      <c r="T311" s="688"/>
      <c r="U311" s="689">
        <f t="shared" si="132"/>
        <v>645</v>
      </c>
      <c r="V311" s="690">
        <f t="shared" si="127"/>
        <v>45364</v>
      </c>
      <c r="W311" s="691">
        <f>VLOOKUP(V311,IPC!$B$9:$D$855,3,2)</f>
        <v>141.47999999999999</v>
      </c>
      <c r="X311" s="691">
        <f>VLOOKUP(O311,IPC!$B$9:$D$855,3,1)</f>
        <v>119.31</v>
      </c>
    </row>
    <row r="312" spans="1:24" s="410" customFormat="1" ht="27.6" outlineLevel="2" x14ac:dyDescent="0.25">
      <c r="A312" s="410" t="s">
        <v>76</v>
      </c>
      <c r="B312" s="728" t="s">
        <v>2546</v>
      </c>
      <c r="C312" s="792">
        <v>2</v>
      </c>
      <c r="D312" s="557" t="s">
        <v>442</v>
      </c>
      <c r="E312" s="558">
        <v>901182261</v>
      </c>
      <c r="F312" s="457" t="s">
        <v>506</v>
      </c>
      <c r="G312" s="521" t="s">
        <v>239</v>
      </c>
      <c r="H312" s="521" t="s">
        <v>569</v>
      </c>
      <c r="I312" s="413" t="s">
        <v>248</v>
      </c>
      <c r="J312" s="413" t="s">
        <v>2403</v>
      </c>
      <c r="K312" s="521" t="s">
        <v>676</v>
      </c>
      <c r="L312" s="417">
        <v>656</v>
      </c>
      <c r="M312" s="418">
        <v>813000</v>
      </c>
      <c r="N312" s="712">
        <f t="shared" si="126"/>
        <v>813000</v>
      </c>
      <c r="O312" s="753">
        <v>44728</v>
      </c>
      <c r="P312" s="418">
        <f t="shared" si="128"/>
        <v>964070</v>
      </c>
      <c r="Q312" s="418">
        <f t="shared" si="129"/>
        <v>964070</v>
      </c>
      <c r="R312" s="698">
        <f t="shared" si="130"/>
        <v>964070</v>
      </c>
      <c r="S312" s="699">
        <f t="shared" si="133"/>
        <v>1.821967236566434E-4</v>
      </c>
      <c r="T312" s="688"/>
      <c r="U312" s="689">
        <f t="shared" si="132"/>
        <v>636</v>
      </c>
      <c r="V312" s="690">
        <f t="shared" si="127"/>
        <v>45364</v>
      </c>
      <c r="W312" s="691">
        <f>VLOOKUP(V312,IPC!$B$9:$D$855,3,2)</f>
        <v>141.47999999999999</v>
      </c>
      <c r="X312" s="691">
        <f>VLOOKUP(O312,IPC!$B$9:$D$855,3,1)</f>
        <v>119.31</v>
      </c>
    </row>
    <row r="313" spans="1:24" s="410" customFormat="1" ht="27.6" outlineLevel="2" x14ac:dyDescent="0.25">
      <c r="A313" s="410" t="s">
        <v>76</v>
      </c>
      <c r="B313" s="728" t="s">
        <v>2546</v>
      </c>
      <c r="C313" s="792">
        <v>2</v>
      </c>
      <c r="D313" s="557" t="s">
        <v>442</v>
      </c>
      <c r="E313" s="558">
        <v>901182261</v>
      </c>
      <c r="F313" s="457" t="s">
        <v>506</v>
      </c>
      <c r="G313" s="521" t="s">
        <v>239</v>
      </c>
      <c r="H313" s="521" t="s">
        <v>569</v>
      </c>
      <c r="I313" s="413" t="s">
        <v>248</v>
      </c>
      <c r="J313" s="413" t="s">
        <v>2403</v>
      </c>
      <c r="K313" s="521" t="s">
        <v>677</v>
      </c>
      <c r="L313" s="417">
        <v>677</v>
      </c>
      <c r="M313" s="418">
        <v>814000</v>
      </c>
      <c r="N313" s="712">
        <f t="shared" si="126"/>
        <v>814000</v>
      </c>
      <c r="O313" s="753">
        <v>44734</v>
      </c>
      <c r="P313" s="418">
        <f t="shared" si="128"/>
        <v>965256</v>
      </c>
      <c r="Q313" s="418">
        <f t="shared" si="129"/>
        <v>965256</v>
      </c>
      <c r="R313" s="698">
        <f t="shared" si="130"/>
        <v>965256</v>
      </c>
      <c r="S313" s="699">
        <f t="shared" si="133"/>
        <v>1.8242086227132572E-4</v>
      </c>
      <c r="T313" s="688"/>
      <c r="U313" s="689">
        <f t="shared" si="132"/>
        <v>630</v>
      </c>
      <c r="V313" s="690">
        <f t="shared" si="127"/>
        <v>45364</v>
      </c>
      <c r="W313" s="691">
        <f>VLOOKUP(V313,IPC!$B$9:$D$855,3,2)</f>
        <v>141.47999999999999</v>
      </c>
      <c r="X313" s="691">
        <f>VLOOKUP(O313,IPC!$B$9:$D$855,3,1)</f>
        <v>119.31</v>
      </c>
    </row>
    <row r="314" spans="1:24" s="410" customFormat="1" ht="27.6" outlineLevel="2" x14ac:dyDescent="0.25">
      <c r="A314" s="410" t="s">
        <v>76</v>
      </c>
      <c r="B314" s="728" t="s">
        <v>2546</v>
      </c>
      <c r="C314" s="792">
        <v>2</v>
      </c>
      <c r="D314" s="557" t="s">
        <v>442</v>
      </c>
      <c r="E314" s="558">
        <v>901182261</v>
      </c>
      <c r="F314" s="457" t="s">
        <v>506</v>
      </c>
      <c r="G314" s="521" t="s">
        <v>239</v>
      </c>
      <c r="H314" s="521" t="s">
        <v>569</v>
      </c>
      <c r="I314" s="413" t="s">
        <v>248</v>
      </c>
      <c r="J314" s="413" t="s">
        <v>2403</v>
      </c>
      <c r="K314" s="521" t="s">
        <v>678</v>
      </c>
      <c r="L314" s="417">
        <v>691</v>
      </c>
      <c r="M314" s="418">
        <v>260000</v>
      </c>
      <c r="N314" s="712">
        <f t="shared" si="126"/>
        <v>260000</v>
      </c>
      <c r="O314" s="753">
        <v>44745</v>
      </c>
      <c r="P314" s="418">
        <f t="shared" si="128"/>
        <v>305852</v>
      </c>
      <c r="Q314" s="418">
        <f t="shared" si="129"/>
        <v>305852</v>
      </c>
      <c r="R314" s="698">
        <f t="shared" si="130"/>
        <v>305852</v>
      </c>
      <c r="S314" s="699">
        <f t="shared" si="133"/>
        <v>5.7802060352289457E-5</v>
      </c>
      <c r="T314" s="688"/>
      <c r="U314" s="689">
        <f t="shared" si="132"/>
        <v>619</v>
      </c>
      <c r="V314" s="690">
        <f t="shared" si="127"/>
        <v>45364</v>
      </c>
      <c r="W314" s="691">
        <f>VLOOKUP(V314,IPC!$B$9:$D$855,3,2)</f>
        <v>141.47999999999999</v>
      </c>
      <c r="X314" s="691">
        <f>VLOOKUP(O314,IPC!$B$9:$D$855,3,1)</f>
        <v>120.27</v>
      </c>
    </row>
    <row r="315" spans="1:24" s="410" customFormat="1" ht="27.6" outlineLevel="2" x14ac:dyDescent="0.25">
      <c r="A315" s="410" t="s">
        <v>76</v>
      </c>
      <c r="B315" s="728" t="s">
        <v>2546</v>
      </c>
      <c r="C315" s="792">
        <v>2</v>
      </c>
      <c r="D315" s="557" t="s">
        <v>442</v>
      </c>
      <c r="E315" s="558">
        <v>901182261</v>
      </c>
      <c r="F315" s="457" t="s">
        <v>506</v>
      </c>
      <c r="G315" s="521" t="s">
        <v>239</v>
      </c>
      <c r="H315" s="521" t="s">
        <v>569</v>
      </c>
      <c r="I315" s="413" t="s">
        <v>248</v>
      </c>
      <c r="J315" s="413" t="s">
        <v>2403</v>
      </c>
      <c r="K315" s="521" t="s">
        <v>679</v>
      </c>
      <c r="L315" s="417">
        <v>700</v>
      </c>
      <c r="M315" s="418">
        <v>200000</v>
      </c>
      <c r="N315" s="712">
        <f t="shared" si="126"/>
        <v>200000</v>
      </c>
      <c r="O315" s="753">
        <v>44752</v>
      </c>
      <c r="P315" s="418">
        <f t="shared" si="128"/>
        <v>235271</v>
      </c>
      <c r="Q315" s="418">
        <f t="shared" si="129"/>
        <v>235271</v>
      </c>
      <c r="R315" s="698">
        <f t="shared" si="130"/>
        <v>235271</v>
      </c>
      <c r="S315" s="699">
        <f t="shared" si="133"/>
        <v>4.4463166960305937E-5</v>
      </c>
      <c r="T315" s="688"/>
      <c r="U315" s="689">
        <f t="shared" si="132"/>
        <v>612</v>
      </c>
      <c r="V315" s="690">
        <f t="shared" si="127"/>
        <v>45364</v>
      </c>
      <c r="W315" s="691">
        <f>VLOOKUP(V315,IPC!$B$9:$D$855,3,2)</f>
        <v>141.47999999999999</v>
      </c>
      <c r="X315" s="691">
        <f>VLOOKUP(O315,IPC!$B$9:$D$855,3,1)</f>
        <v>120.27</v>
      </c>
    </row>
    <row r="316" spans="1:24" s="410" customFormat="1" ht="27.6" outlineLevel="2" x14ac:dyDescent="0.25">
      <c r="A316" s="410" t="s">
        <v>76</v>
      </c>
      <c r="B316" s="728" t="s">
        <v>2546</v>
      </c>
      <c r="C316" s="792">
        <v>2</v>
      </c>
      <c r="D316" s="557" t="s">
        <v>442</v>
      </c>
      <c r="E316" s="558">
        <v>901182261</v>
      </c>
      <c r="F316" s="457" t="s">
        <v>506</v>
      </c>
      <c r="G316" s="521" t="s">
        <v>239</v>
      </c>
      <c r="H316" s="521" t="s">
        <v>569</v>
      </c>
      <c r="I316" s="413" t="s">
        <v>248</v>
      </c>
      <c r="J316" s="413" t="s">
        <v>2403</v>
      </c>
      <c r="K316" s="521" t="s">
        <v>680</v>
      </c>
      <c r="L316" s="417">
        <v>719</v>
      </c>
      <c r="M316" s="418">
        <v>544000</v>
      </c>
      <c r="N316" s="712">
        <f t="shared" si="126"/>
        <v>544000</v>
      </c>
      <c r="O316" s="753">
        <v>44759</v>
      </c>
      <c r="P316" s="418">
        <f t="shared" si="128"/>
        <v>639936</v>
      </c>
      <c r="Q316" s="418">
        <f t="shared" si="129"/>
        <v>639936</v>
      </c>
      <c r="R316" s="698">
        <f t="shared" si="130"/>
        <v>639936</v>
      </c>
      <c r="S316" s="699">
        <f t="shared" si="133"/>
        <v>1.2093960246656129E-4</v>
      </c>
      <c r="T316" s="688"/>
      <c r="U316" s="689">
        <f t="shared" si="132"/>
        <v>605</v>
      </c>
      <c r="V316" s="690">
        <f t="shared" si="127"/>
        <v>45364</v>
      </c>
      <c r="W316" s="691">
        <f>VLOOKUP(V316,IPC!$B$9:$D$855,3,2)</f>
        <v>141.47999999999999</v>
      </c>
      <c r="X316" s="691">
        <f>VLOOKUP(O316,IPC!$B$9:$D$855,3,1)</f>
        <v>120.27</v>
      </c>
    </row>
    <row r="317" spans="1:24" s="410" customFormat="1" ht="27.6" outlineLevel="2" x14ac:dyDescent="0.25">
      <c r="A317" s="410" t="s">
        <v>76</v>
      </c>
      <c r="B317" s="728" t="s">
        <v>2546</v>
      </c>
      <c r="C317" s="792">
        <v>2</v>
      </c>
      <c r="D317" s="557" t="s">
        <v>442</v>
      </c>
      <c r="E317" s="558">
        <v>901182261</v>
      </c>
      <c r="F317" s="457" t="s">
        <v>506</v>
      </c>
      <c r="G317" s="521" t="s">
        <v>239</v>
      </c>
      <c r="H317" s="521" t="s">
        <v>569</v>
      </c>
      <c r="I317" s="413" t="s">
        <v>248</v>
      </c>
      <c r="J317" s="413" t="s">
        <v>2403</v>
      </c>
      <c r="K317" s="521" t="s">
        <v>681</v>
      </c>
      <c r="L317" s="417">
        <v>731</v>
      </c>
      <c r="M317" s="418">
        <v>945000</v>
      </c>
      <c r="N317" s="712">
        <f t="shared" si="126"/>
        <v>945000</v>
      </c>
      <c r="O317" s="753">
        <v>44763</v>
      </c>
      <c r="P317" s="418">
        <f t="shared" si="128"/>
        <v>1111654</v>
      </c>
      <c r="Q317" s="418">
        <f t="shared" si="129"/>
        <v>1111654</v>
      </c>
      <c r="R317" s="698">
        <f t="shared" si="130"/>
        <v>1111654</v>
      </c>
      <c r="S317" s="699">
        <f t="shared" si="133"/>
        <v>2.1008818513157992E-4</v>
      </c>
      <c r="T317" s="688"/>
      <c r="U317" s="689">
        <f t="shared" si="132"/>
        <v>601</v>
      </c>
      <c r="V317" s="690">
        <f t="shared" si="127"/>
        <v>45364</v>
      </c>
      <c r="W317" s="691">
        <f>VLOOKUP(V317,IPC!$B$9:$D$855,3,2)</f>
        <v>141.47999999999999</v>
      </c>
      <c r="X317" s="691">
        <f>VLOOKUP(O317,IPC!$B$9:$D$855,3,1)</f>
        <v>120.27</v>
      </c>
    </row>
    <row r="318" spans="1:24" s="410" customFormat="1" ht="27.6" outlineLevel="2" x14ac:dyDescent="0.25">
      <c r="A318" s="410" t="s">
        <v>76</v>
      </c>
      <c r="B318" s="728" t="s">
        <v>2546</v>
      </c>
      <c r="C318" s="792">
        <v>2</v>
      </c>
      <c r="D318" s="557" t="s">
        <v>442</v>
      </c>
      <c r="E318" s="558">
        <v>901182261</v>
      </c>
      <c r="F318" s="457" t="s">
        <v>506</v>
      </c>
      <c r="G318" s="521" t="s">
        <v>239</v>
      </c>
      <c r="H318" s="521" t="s">
        <v>569</v>
      </c>
      <c r="I318" s="413" t="s">
        <v>248</v>
      </c>
      <c r="J318" s="413" t="s">
        <v>2403</v>
      </c>
      <c r="K318" s="521" t="s">
        <v>682</v>
      </c>
      <c r="L318" s="417">
        <v>732</v>
      </c>
      <c r="M318" s="418">
        <v>931000</v>
      </c>
      <c r="N318" s="712">
        <f t="shared" si="126"/>
        <v>931000</v>
      </c>
      <c r="O318" s="753">
        <v>44764</v>
      </c>
      <c r="P318" s="418">
        <f t="shared" si="128"/>
        <v>1095185</v>
      </c>
      <c r="Q318" s="418">
        <f t="shared" si="129"/>
        <v>1095185</v>
      </c>
      <c r="R318" s="698">
        <f t="shared" si="130"/>
        <v>1095185</v>
      </c>
      <c r="S318" s="699">
        <f t="shared" si="133"/>
        <v>2.0697575777474768E-4</v>
      </c>
      <c r="T318" s="688"/>
      <c r="U318" s="689">
        <f t="shared" si="132"/>
        <v>600</v>
      </c>
      <c r="V318" s="690">
        <f t="shared" si="127"/>
        <v>45364</v>
      </c>
      <c r="W318" s="691">
        <f>VLOOKUP(V318,IPC!$B$9:$D$855,3,2)</f>
        <v>141.47999999999999</v>
      </c>
      <c r="X318" s="691">
        <f>VLOOKUP(O318,IPC!$B$9:$D$855,3,1)</f>
        <v>120.27</v>
      </c>
    </row>
    <row r="319" spans="1:24" s="410" customFormat="1" ht="27.6" outlineLevel="2" x14ac:dyDescent="0.25">
      <c r="A319" s="410" t="s">
        <v>76</v>
      </c>
      <c r="B319" s="728" t="s">
        <v>2546</v>
      </c>
      <c r="C319" s="792">
        <v>2</v>
      </c>
      <c r="D319" s="557" t="s">
        <v>442</v>
      </c>
      <c r="E319" s="558">
        <v>901182261</v>
      </c>
      <c r="F319" s="457" t="s">
        <v>506</v>
      </c>
      <c r="G319" s="521" t="s">
        <v>239</v>
      </c>
      <c r="H319" s="521" t="s">
        <v>569</v>
      </c>
      <c r="I319" s="413" t="s">
        <v>248</v>
      </c>
      <c r="J319" s="413" t="s">
        <v>2403</v>
      </c>
      <c r="K319" s="521" t="s">
        <v>683</v>
      </c>
      <c r="L319" s="417">
        <v>759</v>
      </c>
      <c r="M319" s="418">
        <v>104000</v>
      </c>
      <c r="N319" s="712">
        <f t="shared" si="126"/>
        <v>104000</v>
      </c>
      <c r="O319" s="753">
        <v>44774</v>
      </c>
      <c r="P319" s="418">
        <f t="shared" si="128"/>
        <v>121102</v>
      </c>
      <c r="Q319" s="418">
        <f t="shared" si="129"/>
        <v>121102</v>
      </c>
      <c r="R319" s="698">
        <f t="shared" si="130"/>
        <v>121102</v>
      </c>
      <c r="S319" s="699">
        <f t="shared" si="133"/>
        <v>2.2886707011178471E-5</v>
      </c>
      <c r="T319" s="688"/>
      <c r="U319" s="689">
        <f t="shared" si="132"/>
        <v>590</v>
      </c>
      <c r="V319" s="690">
        <f t="shared" si="127"/>
        <v>45364</v>
      </c>
      <c r="W319" s="691">
        <f>VLOOKUP(V319,IPC!$B$9:$D$855,3,2)</f>
        <v>141.47999999999999</v>
      </c>
      <c r="X319" s="691">
        <f>VLOOKUP(O319,IPC!$B$9:$D$855,3,1)</f>
        <v>121.5</v>
      </c>
    </row>
    <row r="320" spans="1:24" s="410" customFormat="1" ht="27.6" outlineLevel="2" x14ac:dyDescent="0.25">
      <c r="A320" s="410" t="s">
        <v>76</v>
      </c>
      <c r="B320" s="728" t="s">
        <v>2546</v>
      </c>
      <c r="C320" s="792">
        <v>2</v>
      </c>
      <c r="D320" s="557" t="s">
        <v>442</v>
      </c>
      <c r="E320" s="558">
        <v>901182261</v>
      </c>
      <c r="F320" s="457" t="s">
        <v>506</v>
      </c>
      <c r="G320" s="521" t="s">
        <v>239</v>
      </c>
      <c r="H320" s="521" t="s">
        <v>569</v>
      </c>
      <c r="I320" s="413" t="s">
        <v>248</v>
      </c>
      <c r="J320" s="413" t="s">
        <v>2403</v>
      </c>
      <c r="K320" s="521" t="s">
        <v>684</v>
      </c>
      <c r="L320" s="417">
        <v>829</v>
      </c>
      <c r="M320" s="418">
        <v>204000</v>
      </c>
      <c r="N320" s="712">
        <f t="shared" si="126"/>
        <v>204000</v>
      </c>
      <c r="O320" s="753">
        <v>44804</v>
      </c>
      <c r="P320" s="418">
        <f t="shared" si="128"/>
        <v>237547</v>
      </c>
      <c r="Q320" s="418">
        <f t="shared" si="129"/>
        <v>237547</v>
      </c>
      <c r="R320" s="698">
        <f t="shared" si="130"/>
        <v>237547</v>
      </c>
      <c r="S320" s="699">
        <f t="shared" si="133"/>
        <v>4.4893301435025119E-5</v>
      </c>
      <c r="T320" s="688"/>
      <c r="U320" s="689">
        <f t="shared" si="132"/>
        <v>560</v>
      </c>
      <c r="V320" s="690">
        <f t="shared" si="127"/>
        <v>45364</v>
      </c>
      <c r="W320" s="691">
        <f>VLOOKUP(V320,IPC!$B$9:$D$855,3,2)</f>
        <v>141.47999999999999</v>
      </c>
      <c r="X320" s="691">
        <f>VLOOKUP(O320,IPC!$B$9:$D$855,3,1)</f>
        <v>121.5</v>
      </c>
    </row>
    <row r="321" spans="1:24" s="410" customFormat="1" ht="27.6" outlineLevel="2" x14ac:dyDescent="0.25">
      <c r="A321" s="410" t="s">
        <v>76</v>
      </c>
      <c r="B321" s="728" t="s">
        <v>2546</v>
      </c>
      <c r="C321" s="792">
        <v>2</v>
      </c>
      <c r="D321" s="557" t="s">
        <v>442</v>
      </c>
      <c r="E321" s="558">
        <v>901182261</v>
      </c>
      <c r="F321" s="457" t="s">
        <v>506</v>
      </c>
      <c r="G321" s="521" t="s">
        <v>239</v>
      </c>
      <c r="H321" s="521" t="s">
        <v>569</v>
      </c>
      <c r="I321" s="413" t="s">
        <v>248</v>
      </c>
      <c r="J321" s="413" t="s">
        <v>2403</v>
      </c>
      <c r="K321" s="521" t="s">
        <v>685</v>
      </c>
      <c r="L321" s="417">
        <v>830</v>
      </c>
      <c r="M321" s="418">
        <v>230000</v>
      </c>
      <c r="N321" s="712">
        <f t="shared" si="126"/>
        <v>230000</v>
      </c>
      <c r="O321" s="753">
        <v>44804</v>
      </c>
      <c r="P321" s="418">
        <f t="shared" si="128"/>
        <v>267822</v>
      </c>
      <c r="Q321" s="418">
        <f t="shared" si="129"/>
        <v>267822</v>
      </c>
      <c r="R321" s="698">
        <f t="shared" si="130"/>
        <v>267822</v>
      </c>
      <c r="S321" s="699">
        <f t="shared" si="133"/>
        <v>5.0614883694305957E-5</v>
      </c>
      <c r="T321" s="688"/>
      <c r="U321" s="689">
        <f t="shared" si="132"/>
        <v>560</v>
      </c>
      <c r="V321" s="690">
        <f t="shared" si="127"/>
        <v>45364</v>
      </c>
      <c r="W321" s="691">
        <f>VLOOKUP(V321,IPC!$B$9:$D$855,3,2)</f>
        <v>141.47999999999999</v>
      </c>
      <c r="X321" s="691">
        <f>VLOOKUP(O321,IPC!$B$9:$D$855,3,1)</f>
        <v>121.5</v>
      </c>
    </row>
    <row r="322" spans="1:24" s="410" customFormat="1" ht="27.6" outlineLevel="2" x14ac:dyDescent="0.25">
      <c r="A322" s="410" t="s">
        <v>76</v>
      </c>
      <c r="B322" s="728" t="s">
        <v>2546</v>
      </c>
      <c r="C322" s="792">
        <v>2</v>
      </c>
      <c r="D322" s="557" t="s">
        <v>442</v>
      </c>
      <c r="E322" s="558">
        <v>901182261</v>
      </c>
      <c r="F322" s="457" t="s">
        <v>506</v>
      </c>
      <c r="G322" s="521" t="s">
        <v>239</v>
      </c>
      <c r="H322" s="521" t="s">
        <v>569</v>
      </c>
      <c r="I322" s="413" t="s">
        <v>248</v>
      </c>
      <c r="J322" s="413" t="s">
        <v>2403</v>
      </c>
      <c r="K322" s="521" t="s">
        <v>686</v>
      </c>
      <c r="L322" s="417">
        <v>892</v>
      </c>
      <c r="M322" s="418">
        <v>1155000</v>
      </c>
      <c r="N322" s="712">
        <f t="shared" si="126"/>
        <v>1155000</v>
      </c>
      <c r="O322" s="753">
        <v>44837</v>
      </c>
      <c r="P322" s="418">
        <f t="shared" si="128"/>
        <v>1323046</v>
      </c>
      <c r="Q322" s="418">
        <f t="shared" si="129"/>
        <v>1323046</v>
      </c>
      <c r="R322" s="698">
        <f t="shared" si="130"/>
        <v>1323046</v>
      </c>
      <c r="S322" s="699">
        <f t="shared" si="133"/>
        <v>2.5003853086085805E-4</v>
      </c>
      <c r="T322" s="688"/>
      <c r="U322" s="689">
        <f t="shared" si="132"/>
        <v>527</v>
      </c>
      <c r="V322" s="690">
        <f t="shared" si="127"/>
        <v>45364</v>
      </c>
      <c r="W322" s="691">
        <f>VLOOKUP(V322,IPC!$B$9:$D$855,3,2)</f>
        <v>141.47999999999999</v>
      </c>
      <c r="X322" s="691">
        <f>VLOOKUP(O322,IPC!$B$9:$D$855,3,1)</f>
        <v>123.51</v>
      </c>
    </row>
    <row r="323" spans="1:24" s="410" customFormat="1" ht="27.6" outlineLevel="2" x14ac:dyDescent="0.25">
      <c r="A323" s="410" t="s">
        <v>76</v>
      </c>
      <c r="B323" s="728" t="s">
        <v>2546</v>
      </c>
      <c r="C323" s="792">
        <v>2</v>
      </c>
      <c r="D323" s="557" t="s">
        <v>442</v>
      </c>
      <c r="E323" s="558">
        <v>901182261</v>
      </c>
      <c r="F323" s="457" t="s">
        <v>506</v>
      </c>
      <c r="G323" s="521" t="s">
        <v>239</v>
      </c>
      <c r="H323" s="521" t="s">
        <v>569</v>
      </c>
      <c r="I323" s="413" t="s">
        <v>248</v>
      </c>
      <c r="J323" s="413" t="s">
        <v>2403</v>
      </c>
      <c r="K323" s="521" t="s">
        <v>687</v>
      </c>
      <c r="L323" s="417">
        <v>893</v>
      </c>
      <c r="M323" s="418">
        <v>113000</v>
      </c>
      <c r="N323" s="712">
        <f t="shared" si="126"/>
        <v>113000</v>
      </c>
      <c r="O323" s="753">
        <v>44837</v>
      </c>
      <c r="P323" s="418">
        <f t="shared" si="128"/>
        <v>129441</v>
      </c>
      <c r="Q323" s="418">
        <f t="shared" si="129"/>
        <v>129441</v>
      </c>
      <c r="R323" s="698">
        <f t="shared" si="130"/>
        <v>129441</v>
      </c>
      <c r="S323" s="699">
        <f t="shared" si="133"/>
        <v>2.4462669833974271E-5</v>
      </c>
      <c r="T323" s="688"/>
      <c r="U323" s="689">
        <f t="shared" si="132"/>
        <v>527</v>
      </c>
      <c r="V323" s="690">
        <f t="shared" si="127"/>
        <v>45364</v>
      </c>
      <c r="W323" s="691">
        <f>VLOOKUP(V323,IPC!$B$9:$D$855,3,2)</f>
        <v>141.47999999999999</v>
      </c>
      <c r="X323" s="691">
        <f>VLOOKUP(O323,IPC!$B$9:$D$855,3,1)</f>
        <v>123.51</v>
      </c>
    </row>
    <row r="324" spans="1:24" s="410" customFormat="1" ht="27.6" outlineLevel="2" x14ac:dyDescent="0.25">
      <c r="A324" s="410" t="s">
        <v>76</v>
      </c>
      <c r="B324" s="728" t="s">
        <v>2546</v>
      </c>
      <c r="C324" s="792">
        <v>2</v>
      </c>
      <c r="D324" s="557" t="s">
        <v>442</v>
      </c>
      <c r="E324" s="558">
        <v>901182261</v>
      </c>
      <c r="F324" s="457" t="s">
        <v>506</v>
      </c>
      <c r="G324" s="521" t="s">
        <v>239</v>
      </c>
      <c r="H324" s="521" t="s">
        <v>569</v>
      </c>
      <c r="I324" s="413" t="s">
        <v>248</v>
      </c>
      <c r="J324" s="413" t="s">
        <v>2403</v>
      </c>
      <c r="K324" s="521" t="s">
        <v>688</v>
      </c>
      <c r="L324" s="417">
        <v>908</v>
      </c>
      <c r="M324" s="418">
        <v>1295000</v>
      </c>
      <c r="N324" s="712">
        <f t="shared" si="126"/>
        <v>1295000</v>
      </c>
      <c r="O324" s="753">
        <v>44844</v>
      </c>
      <c r="P324" s="418">
        <f t="shared" si="128"/>
        <v>1483415</v>
      </c>
      <c r="Q324" s="418">
        <f t="shared" si="129"/>
        <v>1483415</v>
      </c>
      <c r="R324" s="698">
        <f t="shared" si="130"/>
        <v>1483415</v>
      </c>
      <c r="S324" s="699">
        <f t="shared" si="133"/>
        <v>2.8034619148310769E-4</v>
      </c>
      <c r="T324" s="688"/>
      <c r="U324" s="689">
        <f t="shared" si="132"/>
        <v>520</v>
      </c>
      <c r="V324" s="690">
        <f t="shared" si="127"/>
        <v>45364</v>
      </c>
      <c r="W324" s="691">
        <f>VLOOKUP(V324,IPC!$B$9:$D$855,3,2)</f>
        <v>141.47999999999999</v>
      </c>
      <c r="X324" s="691">
        <f>VLOOKUP(O324,IPC!$B$9:$D$855,3,1)</f>
        <v>123.51</v>
      </c>
    </row>
    <row r="325" spans="1:24" s="410" customFormat="1" ht="27.6" outlineLevel="2" x14ac:dyDescent="0.25">
      <c r="A325" s="410" t="s">
        <v>76</v>
      </c>
      <c r="B325" s="728" t="s">
        <v>2546</v>
      </c>
      <c r="C325" s="792">
        <v>2</v>
      </c>
      <c r="D325" s="557" t="s">
        <v>442</v>
      </c>
      <c r="E325" s="558">
        <v>901182261</v>
      </c>
      <c r="F325" s="457" t="s">
        <v>506</v>
      </c>
      <c r="G325" s="521" t="s">
        <v>239</v>
      </c>
      <c r="H325" s="521" t="s">
        <v>569</v>
      </c>
      <c r="I325" s="413" t="s">
        <v>248</v>
      </c>
      <c r="J325" s="413" t="s">
        <v>2403</v>
      </c>
      <c r="K325" s="521" t="s">
        <v>689</v>
      </c>
      <c r="L325" s="417">
        <v>909</v>
      </c>
      <c r="M325" s="418">
        <v>1490000</v>
      </c>
      <c r="N325" s="712">
        <f t="shared" si="126"/>
        <v>1490000</v>
      </c>
      <c r="O325" s="753">
        <v>44844</v>
      </c>
      <c r="P325" s="418">
        <f t="shared" si="128"/>
        <v>1706786</v>
      </c>
      <c r="Q325" s="418">
        <f t="shared" si="129"/>
        <v>1706786</v>
      </c>
      <c r="R325" s="698">
        <f t="shared" si="130"/>
        <v>1706786</v>
      </c>
      <c r="S325" s="699">
        <f t="shared" si="133"/>
        <v>3.2256041281548823E-4</v>
      </c>
      <c r="T325" s="688"/>
      <c r="U325" s="689">
        <f t="shared" si="132"/>
        <v>520</v>
      </c>
      <c r="V325" s="690">
        <f t="shared" si="127"/>
        <v>45364</v>
      </c>
      <c r="W325" s="691">
        <f>VLOOKUP(V325,IPC!$B$9:$D$855,3,2)</f>
        <v>141.47999999999999</v>
      </c>
      <c r="X325" s="691">
        <f>VLOOKUP(O325,IPC!$B$9:$D$855,3,1)</f>
        <v>123.51</v>
      </c>
    </row>
    <row r="326" spans="1:24" s="410" customFormat="1" ht="27.6" outlineLevel="2" x14ac:dyDescent="0.25">
      <c r="A326" s="410" t="s">
        <v>76</v>
      </c>
      <c r="B326" s="728" t="s">
        <v>2546</v>
      </c>
      <c r="C326" s="792">
        <v>2</v>
      </c>
      <c r="D326" s="557" t="s">
        <v>442</v>
      </c>
      <c r="E326" s="558">
        <v>901182261</v>
      </c>
      <c r="F326" s="457" t="s">
        <v>506</v>
      </c>
      <c r="G326" s="521" t="s">
        <v>239</v>
      </c>
      <c r="H326" s="521" t="s">
        <v>569</v>
      </c>
      <c r="I326" s="413" t="s">
        <v>248</v>
      </c>
      <c r="J326" s="413" t="s">
        <v>2403</v>
      </c>
      <c r="K326" s="521" t="s">
        <v>690</v>
      </c>
      <c r="L326" s="417">
        <v>965</v>
      </c>
      <c r="M326" s="418">
        <v>1525000</v>
      </c>
      <c r="N326" s="712">
        <f t="shared" si="126"/>
        <v>1525000</v>
      </c>
      <c r="O326" s="753">
        <v>44867</v>
      </c>
      <c r="P326" s="418">
        <f t="shared" si="128"/>
        <v>1733545</v>
      </c>
      <c r="Q326" s="418">
        <f t="shared" si="129"/>
        <v>1733545</v>
      </c>
      <c r="R326" s="698">
        <f t="shared" si="130"/>
        <v>1733545</v>
      </c>
      <c r="S326" s="699">
        <f t="shared" si="133"/>
        <v>3.2761751668587951E-4</v>
      </c>
      <c r="T326" s="688"/>
      <c r="U326" s="689">
        <f t="shared" si="132"/>
        <v>497</v>
      </c>
      <c r="V326" s="690">
        <f t="shared" si="127"/>
        <v>45364</v>
      </c>
      <c r="W326" s="691">
        <f>VLOOKUP(V326,IPC!$B$9:$D$855,3,2)</f>
        <v>141.47999999999999</v>
      </c>
      <c r="X326" s="691">
        <f>VLOOKUP(O326,IPC!$B$9:$D$855,3,1)</f>
        <v>124.46</v>
      </c>
    </row>
    <row r="327" spans="1:24" s="410" customFormat="1" ht="27.6" outlineLevel="2" x14ac:dyDescent="0.25">
      <c r="A327" s="410" t="s">
        <v>76</v>
      </c>
      <c r="B327" s="728" t="s">
        <v>2546</v>
      </c>
      <c r="C327" s="792">
        <v>2</v>
      </c>
      <c r="D327" s="557" t="s">
        <v>442</v>
      </c>
      <c r="E327" s="558">
        <v>901182261</v>
      </c>
      <c r="F327" s="457" t="s">
        <v>506</v>
      </c>
      <c r="G327" s="521" t="s">
        <v>239</v>
      </c>
      <c r="H327" s="521" t="s">
        <v>569</v>
      </c>
      <c r="I327" s="413" t="s">
        <v>248</v>
      </c>
      <c r="J327" s="413" t="s">
        <v>2403</v>
      </c>
      <c r="K327" s="521" t="s">
        <v>691</v>
      </c>
      <c r="L327" s="417">
        <v>966</v>
      </c>
      <c r="M327" s="418">
        <v>96000</v>
      </c>
      <c r="N327" s="712">
        <f t="shared" si="126"/>
        <v>96000</v>
      </c>
      <c r="O327" s="753">
        <v>44867</v>
      </c>
      <c r="P327" s="418">
        <f t="shared" si="128"/>
        <v>109128</v>
      </c>
      <c r="Q327" s="418">
        <f t="shared" si="129"/>
        <v>109128</v>
      </c>
      <c r="R327" s="698">
        <f t="shared" si="130"/>
        <v>109128</v>
      </c>
      <c r="S327" s="699">
        <f t="shared" si="133"/>
        <v>2.0623776343213852E-5</v>
      </c>
      <c r="T327" s="688"/>
      <c r="U327" s="689">
        <f t="shared" si="132"/>
        <v>497</v>
      </c>
      <c r="V327" s="690">
        <f t="shared" si="127"/>
        <v>45364</v>
      </c>
      <c r="W327" s="691">
        <f>VLOOKUP(V327,IPC!$B$9:$D$855,3,2)</f>
        <v>141.47999999999999</v>
      </c>
      <c r="X327" s="691">
        <f>VLOOKUP(O327,IPC!$B$9:$D$855,3,1)</f>
        <v>124.46</v>
      </c>
    </row>
    <row r="328" spans="1:24" s="410" customFormat="1" outlineLevel="1" x14ac:dyDescent="0.25">
      <c r="B328" s="728"/>
      <c r="C328" s="793"/>
      <c r="D328" s="560" t="s">
        <v>2257</v>
      </c>
      <c r="E328" s="561"/>
      <c r="F328" s="461"/>
      <c r="G328" s="536"/>
      <c r="H328" s="536"/>
      <c r="I328" s="420"/>
      <c r="J328" s="420"/>
      <c r="K328" s="536"/>
      <c r="L328" s="424"/>
      <c r="M328" s="425">
        <f>SUBTOTAL(9,M276:M327)</f>
        <v>43288000</v>
      </c>
      <c r="N328" s="425">
        <f>SUBTOTAL(9,N276:N327)</f>
        <v>43288000</v>
      </c>
      <c r="O328" s="755"/>
      <c r="P328" s="425">
        <f>SUBTOTAL(9,P276:P327)</f>
        <v>48556926</v>
      </c>
      <c r="Q328" s="425">
        <f>SUBTOTAL(9,Q276:Q327)</f>
        <v>48556926</v>
      </c>
      <c r="R328" s="460">
        <f>SUBTOTAL(9,R276:R327)</f>
        <v>48556926</v>
      </c>
      <c r="S328" s="706">
        <f>SUBTOTAL(9,S276:S327)</f>
        <v>9.1766291120334454E-3</v>
      </c>
      <c r="T328" s="688"/>
      <c r="U328" s="689"/>
      <c r="V328" s="690"/>
      <c r="W328" s="691"/>
      <c r="X328" s="691"/>
    </row>
    <row r="329" spans="1:24" s="410" customFormat="1" ht="27.6" outlineLevel="2" x14ac:dyDescent="0.25">
      <c r="A329" s="410" t="s">
        <v>76</v>
      </c>
      <c r="B329" s="728" t="s">
        <v>42</v>
      </c>
      <c r="C329" s="792">
        <v>3</v>
      </c>
      <c r="D329" s="557" t="s">
        <v>443</v>
      </c>
      <c r="E329" s="558">
        <v>860026442</v>
      </c>
      <c r="F329" s="457" t="s">
        <v>507</v>
      </c>
      <c r="G329" s="521" t="s">
        <v>108</v>
      </c>
      <c r="H329" s="521" t="s">
        <v>570</v>
      </c>
      <c r="I329" s="413" t="s">
        <v>248</v>
      </c>
      <c r="J329" s="413" t="s">
        <v>2403</v>
      </c>
      <c r="K329" s="521" t="s">
        <v>692</v>
      </c>
      <c r="L329" s="417">
        <v>58263619</v>
      </c>
      <c r="M329" s="418">
        <v>5125200</v>
      </c>
      <c r="N329" s="712">
        <f t="shared" si="126"/>
        <v>5125200</v>
      </c>
      <c r="O329" s="753">
        <v>44616</v>
      </c>
      <c r="P329" s="418">
        <f t="shared" si="128"/>
        <v>6299308</v>
      </c>
      <c r="Q329" s="418">
        <f t="shared" si="129"/>
        <v>6299308</v>
      </c>
      <c r="R329" s="698">
        <f t="shared" si="130"/>
        <v>6299308</v>
      </c>
      <c r="S329" s="699">
        <f>+R329/$R$967</f>
        <v>1.1904874945845043E-3</v>
      </c>
      <c r="T329" s="688"/>
      <c r="U329" s="689">
        <f t="shared" si="132"/>
        <v>748</v>
      </c>
      <c r="V329" s="690">
        <f t="shared" si="127"/>
        <v>45364</v>
      </c>
      <c r="W329" s="691">
        <f>VLOOKUP(V329,IPC!$B$9:$D$855,3,2)</f>
        <v>141.47999999999999</v>
      </c>
      <c r="X329" s="691">
        <f>VLOOKUP(O329,IPC!$B$9:$D$855,3,1)</f>
        <v>115.11</v>
      </c>
    </row>
    <row r="330" spans="1:24" s="410" customFormat="1" outlineLevel="1" x14ac:dyDescent="0.25">
      <c r="B330" s="728"/>
      <c r="C330" s="793"/>
      <c r="D330" s="560" t="s">
        <v>2258</v>
      </c>
      <c r="E330" s="561"/>
      <c r="F330" s="461"/>
      <c r="G330" s="536"/>
      <c r="H330" s="536"/>
      <c r="I330" s="420"/>
      <c r="J330" s="420"/>
      <c r="K330" s="536"/>
      <c r="L330" s="424"/>
      <c r="M330" s="425">
        <f>SUBTOTAL(9,M329:M329)</f>
        <v>5125200</v>
      </c>
      <c r="N330" s="425">
        <f>SUBTOTAL(9,N329:N329)</f>
        <v>5125200</v>
      </c>
      <c r="O330" s="755"/>
      <c r="P330" s="425">
        <f>SUBTOTAL(9,P329:P329)</f>
        <v>6299308</v>
      </c>
      <c r="Q330" s="425">
        <f>SUBTOTAL(9,Q329:Q329)</f>
        <v>6299308</v>
      </c>
      <c r="R330" s="460">
        <f>SUBTOTAL(9,R329:R329)</f>
        <v>6299308</v>
      </c>
      <c r="S330" s="706">
        <f>SUBTOTAL(9,S329:S329)</f>
        <v>1.1904874945845043E-3</v>
      </c>
      <c r="T330" s="688"/>
      <c r="U330" s="689"/>
      <c r="V330" s="690"/>
      <c r="W330" s="691"/>
      <c r="X330" s="691"/>
    </row>
    <row r="331" spans="1:24" s="410" customFormat="1" ht="27.6" outlineLevel="2" x14ac:dyDescent="0.25">
      <c r="A331" s="410" t="s">
        <v>76</v>
      </c>
      <c r="B331" s="728" t="s">
        <v>2546</v>
      </c>
      <c r="C331" s="792">
        <v>4</v>
      </c>
      <c r="D331" s="557" t="s">
        <v>444</v>
      </c>
      <c r="E331" s="558">
        <v>72288260</v>
      </c>
      <c r="F331" s="457" t="s">
        <v>508</v>
      </c>
      <c r="G331" s="521" t="s">
        <v>239</v>
      </c>
      <c r="H331" s="521" t="s">
        <v>571</v>
      </c>
      <c r="I331" s="413" t="s">
        <v>248</v>
      </c>
      <c r="J331" s="413" t="s">
        <v>2403</v>
      </c>
      <c r="K331" s="521" t="s">
        <v>2465</v>
      </c>
      <c r="L331" s="417">
        <v>1223</v>
      </c>
      <c r="M331" s="418">
        <v>1891500</v>
      </c>
      <c r="N331" s="712">
        <f t="shared" si="126"/>
        <v>1891500</v>
      </c>
      <c r="O331" s="753">
        <v>45290</v>
      </c>
      <c r="P331" s="418">
        <f t="shared" si="128"/>
        <v>1943141</v>
      </c>
      <c r="Q331" s="418">
        <f t="shared" si="129"/>
        <v>1943141</v>
      </c>
      <c r="R331" s="698">
        <f t="shared" si="130"/>
        <v>1943141</v>
      </c>
      <c r="S331" s="699">
        <f>+R331/$R$967</f>
        <v>3.6722844171366569E-4</v>
      </c>
      <c r="T331" s="688"/>
      <c r="U331" s="689">
        <f t="shared" si="132"/>
        <v>74</v>
      </c>
      <c r="V331" s="690">
        <f t="shared" si="127"/>
        <v>45364</v>
      </c>
      <c r="W331" s="691">
        <f>VLOOKUP(V331,IPC!$B$9:$D$855,3,2)</f>
        <v>141.47999999999999</v>
      </c>
      <c r="X331" s="691">
        <f>VLOOKUP(O331,IPC!$B$9:$D$855,3,1)</f>
        <v>137.72</v>
      </c>
    </row>
    <row r="332" spans="1:24" s="410" customFormat="1" ht="27.6" outlineLevel="2" x14ac:dyDescent="0.25">
      <c r="A332" s="410" t="s">
        <v>76</v>
      </c>
      <c r="B332" s="728" t="s">
        <v>2546</v>
      </c>
      <c r="C332" s="792">
        <v>4</v>
      </c>
      <c r="D332" s="557" t="s">
        <v>444</v>
      </c>
      <c r="E332" s="558">
        <v>72288260</v>
      </c>
      <c r="F332" s="457" t="s">
        <v>508</v>
      </c>
      <c r="G332" s="521" t="s">
        <v>239</v>
      </c>
      <c r="H332" s="521" t="s">
        <v>571</v>
      </c>
      <c r="I332" s="413" t="s">
        <v>248</v>
      </c>
      <c r="J332" s="413" t="s">
        <v>2403</v>
      </c>
      <c r="K332" s="521" t="s">
        <v>2466</v>
      </c>
      <c r="L332" s="417">
        <v>1623</v>
      </c>
      <c r="M332" s="418">
        <v>1683622</v>
      </c>
      <c r="N332" s="712">
        <f t="shared" si="126"/>
        <v>1683622</v>
      </c>
      <c r="O332" s="753">
        <v>45290</v>
      </c>
      <c r="P332" s="418">
        <f t="shared" si="128"/>
        <v>1729588</v>
      </c>
      <c r="Q332" s="418">
        <f t="shared" si="129"/>
        <v>1729588</v>
      </c>
      <c r="R332" s="698">
        <f t="shared" si="130"/>
        <v>1729588</v>
      </c>
      <c r="S332" s="699">
        <f>+R332/$R$967</f>
        <v>3.2686969501783742E-4</v>
      </c>
      <c r="T332" s="688"/>
      <c r="U332" s="689">
        <f t="shared" si="132"/>
        <v>74</v>
      </c>
      <c r="V332" s="690">
        <f t="shared" si="127"/>
        <v>45364</v>
      </c>
      <c r="W332" s="691">
        <f>VLOOKUP(V332,IPC!$B$9:$D$855,3,2)</f>
        <v>141.47999999999999</v>
      </c>
      <c r="X332" s="691">
        <f>VLOOKUP(O332,IPC!$B$9:$D$855,3,1)</f>
        <v>137.72</v>
      </c>
    </row>
    <row r="333" spans="1:24" s="410" customFormat="1" ht="27.6" outlineLevel="2" x14ac:dyDescent="0.25">
      <c r="A333" s="410" t="s">
        <v>76</v>
      </c>
      <c r="B333" s="728" t="s">
        <v>2546</v>
      </c>
      <c r="C333" s="792">
        <v>4</v>
      </c>
      <c r="D333" s="557" t="s">
        <v>444</v>
      </c>
      <c r="E333" s="558">
        <v>72288260</v>
      </c>
      <c r="F333" s="457" t="s">
        <v>508</v>
      </c>
      <c r="G333" s="521" t="s">
        <v>239</v>
      </c>
      <c r="H333" s="521" t="s">
        <v>571</v>
      </c>
      <c r="I333" s="413" t="s">
        <v>248</v>
      </c>
      <c r="J333" s="413" t="s">
        <v>2403</v>
      </c>
      <c r="K333" s="521" t="s">
        <v>2467</v>
      </c>
      <c r="L333" s="417">
        <v>3023</v>
      </c>
      <c r="M333" s="418">
        <v>1062750</v>
      </c>
      <c r="N333" s="712">
        <f>IF(U333&gt;1,M333,0)</f>
        <v>1062750</v>
      </c>
      <c r="O333" s="753">
        <v>45290</v>
      </c>
      <c r="P333" s="418">
        <f>IFERROR(ROUND((N333*(W333/X333)),0),0)</f>
        <v>1091765</v>
      </c>
      <c r="Q333" s="418">
        <f>+P333-N333+M333</f>
        <v>1091765</v>
      </c>
      <c r="R333" s="698">
        <f>+Q333</f>
        <v>1091765</v>
      </c>
      <c r="S333" s="699">
        <f>+R333/$R$967</f>
        <v>2.0632942214050357E-4</v>
      </c>
      <c r="T333" s="688"/>
      <c r="U333" s="689">
        <f>+$U$7-O333</f>
        <v>74</v>
      </c>
      <c r="V333" s="690">
        <f t="shared" ref="V333:V891" si="134">+$U$7</f>
        <v>45364</v>
      </c>
      <c r="W333" s="691">
        <f>VLOOKUP(V333,IPC!$B$9:$D$855,3,2)</f>
        <v>141.47999999999999</v>
      </c>
      <c r="X333" s="691">
        <f>VLOOKUP(O333,IPC!$B$9:$D$855,3,1)</f>
        <v>137.72</v>
      </c>
    </row>
    <row r="334" spans="1:24" s="410" customFormat="1" ht="27.6" outlineLevel="2" x14ac:dyDescent="0.25">
      <c r="A334" s="410" t="s">
        <v>76</v>
      </c>
      <c r="B334" s="728" t="s">
        <v>2546</v>
      </c>
      <c r="C334" s="792">
        <v>4</v>
      </c>
      <c r="D334" s="557" t="s">
        <v>444</v>
      </c>
      <c r="E334" s="558">
        <v>72288260</v>
      </c>
      <c r="F334" s="457" t="s">
        <v>508</v>
      </c>
      <c r="G334" s="521" t="s">
        <v>239</v>
      </c>
      <c r="H334" s="521" t="s">
        <v>571</v>
      </c>
      <c r="I334" s="413" t="s">
        <v>248</v>
      </c>
      <c r="J334" s="413" t="s">
        <v>2403</v>
      </c>
      <c r="K334" s="521" t="s">
        <v>2468</v>
      </c>
      <c r="L334" s="417">
        <v>3124</v>
      </c>
      <c r="M334" s="418">
        <v>1990950</v>
      </c>
      <c r="N334" s="712">
        <f t="shared" si="126"/>
        <v>1990950</v>
      </c>
      <c r="O334" s="753">
        <v>45300</v>
      </c>
      <c r="P334" s="418">
        <f t="shared" si="128"/>
        <v>2026764</v>
      </c>
      <c r="Q334" s="418">
        <f t="shared" si="129"/>
        <v>2026764</v>
      </c>
      <c r="R334" s="698">
        <f t="shared" si="130"/>
        <v>2026764</v>
      </c>
      <c r="S334" s="699">
        <f>+R334/$R$967</f>
        <v>3.8303210391904443E-4</v>
      </c>
      <c r="T334" s="688"/>
      <c r="U334" s="689">
        <f t="shared" si="132"/>
        <v>64</v>
      </c>
      <c r="V334" s="690">
        <f t="shared" si="127"/>
        <v>45364</v>
      </c>
      <c r="W334" s="691">
        <f>VLOOKUP(V334,IPC!$B$9:$D$855,3,2)</f>
        <v>141.47999999999999</v>
      </c>
      <c r="X334" s="691">
        <f>VLOOKUP(O334,IPC!$B$9:$D$855,3,1)</f>
        <v>138.97999999999999</v>
      </c>
    </row>
    <row r="335" spans="1:24" s="410" customFormat="1" ht="27.6" outlineLevel="2" x14ac:dyDescent="0.25">
      <c r="A335" s="410" t="s">
        <v>76</v>
      </c>
      <c r="B335" s="728" t="s">
        <v>2546</v>
      </c>
      <c r="C335" s="792">
        <v>4</v>
      </c>
      <c r="D335" s="557" t="s">
        <v>444</v>
      </c>
      <c r="E335" s="558">
        <v>72288260</v>
      </c>
      <c r="F335" s="457" t="s">
        <v>508</v>
      </c>
      <c r="G335" s="521" t="s">
        <v>239</v>
      </c>
      <c r="H335" s="521" t="s">
        <v>571</v>
      </c>
      <c r="I335" s="413" t="s">
        <v>248</v>
      </c>
      <c r="J335" s="413" t="s">
        <v>2403</v>
      </c>
      <c r="K335" s="521" t="s">
        <v>2469</v>
      </c>
      <c r="L335" s="417">
        <v>824</v>
      </c>
      <c r="M335" s="418">
        <v>73650</v>
      </c>
      <c r="N335" s="712">
        <f t="shared" si="126"/>
        <v>73650</v>
      </c>
      <c r="O335" s="753">
        <v>45330</v>
      </c>
      <c r="P335" s="418">
        <f t="shared" si="128"/>
        <v>74169</v>
      </c>
      <c r="Q335" s="418">
        <f t="shared" si="129"/>
        <v>74169</v>
      </c>
      <c r="R335" s="698">
        <f t="shared" si="130"/>
        <v>74169</v>
      </c>
      <c r="S335" s="699">
        <f>+R335/$R$967</f>
        <v>1.4016978846857162E-5</v>
      </c>
      <c r="T335" s="688"/>
      <c r="U335" s="689">
        <f t="shared" si="132"/>
        <v>34</v>
      </c>
      <c r="V335" s="690">
        <f t="shared" si="127"/>
        <v>45364</v>
      </c>
      <c r="W335" s="691">
        <f>VLOOKUP(V335,IPC!$B$9:$D$855,3,2)</f>
        <v>141.47999999999999</v>
      </c>
      <c r="X335" s="691">
        <f>VLOOKUP(O335,IPC!$B$9:$D$855,3,1)</f>
        <v>140.49</v>
      </c>
    </row>
    <row r="336" spans="1:24" s="410" customFormat="1" outlineLevel="1" x14ac:dyDescent="0.25">
      <c r="B336" s="728"/>
      <c r="C336" s="793"/>
      <c r="D336" s="560" t="s">
        <v>2259</v>
      </c>
      <c r="E336" s="561"/>
      <c r="F336" s="461"/>
      <c r="G336" s="536"/>
      <c r="H336" s="536"/>
      <c r="I336" s="420"/>
      <c r="J336" s="420"/>
      <c r="K336" s="536"/>
      <c r="L336" s="424"/>
      <c r="M336" s="425">
        <f>SUBTOTAL(9,M331:M335)</f>
        <v>6702472</v>
      </c>
      <c r="N336" s="425">
        <f>SUBTOTAL(9,N331:N335)</f>
        <v>6702472</v>
      </c>
      <c r="O336" s="755"/>
      <c r="P336" s="425">
        <f>SUBTOTAL(9,P331:P335)</f>
        <v>6865427</v>
      </c>
      <c r="Q336" s="425">
        <f>SUBTOTAL(9,Q331:Q335)</f>
        <v>6865427</v>
      </c>
      <c r="R336" s="460">
        <f>SUBTOTAL(9,R331:R335)</f>
        <v>6865427</v>
      </c>
      <c r="S336" s="706">
        <f>SUBTOTAL(9,S331:S335)</f>
        <v>1.2974766416379083E-3</v>
      </c>
      <c r="T336" s="688"/>
      <c r="U336" s="689"/>
      <c r="V336" s="690"/>
      <c r="W336" s="691"/>
      <c r="X336" s="691"/>
    </row>
    <row r="337" spans="1:24" s="410" customFormat="1" ht="27.6" outlineLevel="2" x14ac:dyDescent="0.25">
      <c r="A337" s="410" t="s">
        <v>76</v>
      </c>
      <c r="B337" s="728" t="s">
        <v>2546</v>
      </c>
      <c r="C337" s="792">
        <v>5</v>
      </c>
      <c r="D337" s="557" t="s">
        <v>445</v>
      </c>
      <c r="E337" s="558">
        <v>900728992</v>
      </c>
      <c r="F337" s="457" t="s">
        <v>509</v>
      </c>
      <c r="G337" s="521" t="s">
        <v>239</v>
      </c>
      <c r="H337" s="521" t="s">
        <v>572</v>
      </c>
      <c r="I337" s="413" t="s">
        <v>248</v>
      </c>
      <c r="J337" s="413" t="s">
        <v>2403</v>
      </c>
      <c r="K337" s="521" t="s">
        <v>694</v>
      </c>
      <c r="L337" s="417">
        <v>489</v>
      </c>
      <c r="M337" s="418">
        <v>570240</v>
      </c>
      <c r="N337" s="712">
        <f t="shared" si="126"/>
        <v>570240</v>
      </c>
      <c r="O337" s="753">
        <v>44734</v>
      </c>
      <c r="P337" s="418">
        <f t="shared" si="128"/>
        <v>676201</v>
      </c>
      <c r="Q337" s="418">
        <f t="shared" si="129"/>
        <v>676201</v>
      </c>
      <c r="R337" s="698">
        <f t="shared" si="130"/>
        <v>676201</v>
      </c>
      <c r="S337" s="699">
        <f>+R337/$R$967</f>
        <v>1.2779321702090712E-4</v>
      </c>
      <c r="T337" s="688"/>
      <c r="U337" s="689">
        <f t="shared" si="132"/>
        <v>630</v>
      </c>
      <c r="V337" s="690">
        <f t="shared" si="127"/>
        <v>45364</v>
      </c>
      <c r="W337" s="691">
        <f>VLOOKUP(V337,IPC!$B$9:$D$855,3,2)</f>
        <v>141.47999999999999</v>
      </c>
      <c r="X337" s="691">
        <f>VLOOKUP(O337,IPC!$B$9:$D$855,3,1)</f>
        <v>119.31</v>
      </c>
    </row>
    <row r="338" spans="1:24" s="410" customFormat="1" ht="27.6" outlineLevel="2" x14ac:dyDescent="0.25">
      <c r="A338" s="410" t="s">
        <v>76</v>
      </c>
      <c r="B338" s="728" t="s">
        <v>2546</v>
      </c>
      <c r="C338" s="792">
        <v>5</v>
      </c>
      <c r="D338" s="557" t="s">
        <v>445</v>
      </c>
      <c r="E338" s="558">
        <v>900728992</v>
      </c>
      <c r="F338" s="457" t="s">
        <v>509</v>
      </c>
      <c r="G338" s="521" t="s">
        <v>239</v>
      </c>
      <c r="H338" s="521" t="s">
        <v>572</v>
      </c>
      <c r="I338" s="413" t="s">
        <v>248</v>
      </c>
      <c r="J338" s="413" t="s">
        <v>2403</v>
      </c>
      <c r="K338" s="521" t="s">
        <v>695</v>
      </c>
      <c r="L338" s="417">
        <v>505</v>
      </c>
      <c r="M338" s="418">
        <v>570240</v>
      </c>
      <c r="N338" s="712">
        <f t="shared" si="126"/>
        <v>570240</v>
      </c>
      <c r="O338" s="753">
        <v>44749</v>
      </c>
      <c r="P338" s="418">
        <f t="shared" si="128"/>
        <v>670804</v>
      </c>
      <c r="Q338" s="418">
        <f t="shared" si="129"/>
        <v>670804</v>
      </c>
      <c r="R338" s="698">
        <f t="shared" si="130"/>
        <v>670804</v>
      </c>
      <c r="S338" s="699">
        <f>+R338/$R$967</f>
        <v>1.267732540331833E-4</v>
      </c>
      <c r="T338" s="688"/>
      <c r="U338" s="689">
        <f t="shared" si="132"/>
        <v>615</v>
      </c>
      <c r="V338" s="690">
        <f t="shared" si="127"/>
        <v>45364</v>
      </c>
      <c r="W338" s="691">
        <f>VLOOKUP(V338,IPC!$B$9:$D$855,3,2)</f>
        <v>141.47999999999999</v>
      </c>
      <c r="X338" s="691">
        <f>VLOOKUP(O338,IPC!$B$9:$D$855,3,1)</f>
        <v>120.27</v>
      </c>
    </row>
    <row r="339" spans="1:24" s="410" customFormat="1" ht="27.6" outlineLevel="2" x14ac:dyDescent="0.25">
      <c r="A339" s="410" t="s">
        <v>76</v>
      </c>
      <c r="B339" s="728" t="s">
        <v>2546</v>
      </c>
      <c r="C339" s="792">
        <v>5</v>
      </c>
      <c r="D339" s="557" t="s">
        <v>445</v>
      </c>
      <c r="E339" s="558">
        <v>900728992</v>
      </c>
      <c r="F339" s="457" t="s">
        <v>509</v>
      </c>
      <c r="G339" s="521" t="s">
        <v>239</v>
      </c>
      <c r="H339" s="521" t="s">
        <v>572</v>
      </c>
      <c r="I339" s="413" t="s">
        <v>248</v>
      </c>
      <c r="J339" s="413" t="s">
        <v>2403</v>
      </c>
      <c r="K339" s="521" t="s">
        <v>1900</v>
      </c>
      <c r="L339" s="417">
        <v>867</v>
      </c>
      <c r="M339" s="418">
        <v>712800</v>
      </c>
      <c r="N339" s="712">
        <f t="shared" si="126"/>
        <v>712800</v>
      </c>
      <c r="O339" s="753">
        <v>45199</v>
      </c>
      <c r="P339" s="418">
        <f t="shared" si="128"/>
        <v>740922</v>
      </c>
      <c r="Q339" s="418">
        <f t="shared" si="129"/>
        <v>740922</v>
      </c>
      <c r="R339" s="698">
        <f t="shared" si="130"/>
        <v>740922</v>
      </c>
      <c r="S339" s="699">
        <f>+R339/$R$967</f>
        <v>1.4002464643140804E-4</v>
      </c>
      <c r="T339" s="688"/>
      <c r="U339" s="689">
        <f t="shared" si="132"/>
        <v>165</v>
      </c>
      <c r="V339" s="690">
        <f t="shared" si="127"/>
        <v>45364</v>
      </c>
      <c r="W339" s="691">
        <f>VLOOKUP(V339,IPC!$B$9:$D$855,3,2)</f>
        <v>141.47999999999999</v>
      </c>
      <c r="X339" s="691">
        <f>VLOOKUP(O339,IPC!$B$9:$D$855,3,1)</f>
        <v>136.11000000000001</v>
      </c>
    </row>
    <row r="340" spans="1:24" s="410" customFormat="1" outlineLevel="1" x14ac:dyDescent="0.25">
      <c r="B340" s="728"/>
      <c r="C340" s="793"/>
      <c r="D340" s="560" t="s">
        <v>2260</v>
      </c>
      <c r="E340" s="561"/>
      <c r="F340" s="461"/>
      <c r="G340" s="536"/>
      <c r="H340" s="536"/>
      <c r="I340" s="420"/>
      <c r="J340" s="420"/>
      <c r="K340" s="536"/>
      <c r="L340" s="424"/>
      <c r="M340" s="425">
        <f>SUBTOTAL(9,M337:M339)</f>
        <v>1853280</v>
      </c>
      <c r="N340" s="425">
        <f>SUBTOTAL(9,N337:N339)</f>
        <v>1853280</v>
      </c>
      <c r="O340" s="755"/>
      <c r="P340" s="425">
        <f>SUBTOTAL(9,P337:P339)</f>
        <v>2087927</v>
      </c>
      <c r="Q340" s="425">
        <f>SUBTOTAL(9,Q337:Q339)</f>
        <v>2087927</v>
      </c>
      <c r="R340" s="460">
        <f>SUBTOTAL(9,R337:R339)</f>
        <v>2087927</v>
      </c>
      <c r="S340" s="706">
        <f>SUBTOTAL(9,S337:S339)</f>
        <v>3.9459111748549845E-4</v>
      </c>
      <c r="T340" s="688"/>
      <c r="U340" s="689"/>
      <c r="V340" s="690"/>
      <c r="W340" s="691"/>
      <c r="X340" s="691"/>
    </row>
    <row r="341" spans="1:24" s="410" customFormat="1" ht="27.6" outlineLevel="2" x14ac:dyDescent="0.25">
      <c r="A341" s="410" t="s">
        <v>76</v>
      </c>
      <c r="B341" s="728" t="s">
        <v>42</v>
      </c>
      <c r="C341" s="792">
        <v>6</v>
      </c>
      <c r="D341" s="557" t="s">
        <v>446</v>
      </c>
      <c r="E341" s="558">
        <v>900269024</v>
      </c>
      <c r="F341" s="457" t="s">
        <v>510</v>
      </c>
      <c r="G341" s="521" t="s">
        <v>239</v>
      </c>
      <c r="H341" s="521" t="s">
        <v>573</v>
      </c>
      <c r="I341" s="413" t="s">
        <v>248</v>
      </c>
      <c r="J341" s="413" t="s">
        <v>2403</v>
      </c>
      <c r="K341" s="521" t="s">
        <v>696</v>
      </c>
      <c r="L341" s="417">
        <v>3098</v>
      </c>
      <c r="M341" s="418">
        <v>3927131</v>
      </c>
      <c r="N341" s="712">
        <f t="shared" si="126"/>
        <v>3927131</v>
      </c>
      <c r="O341" s="753">
        <v>44699</v>
      </c>
      <c r="P341" s="418">
        <f t="shared" si="128"/>
        <v>4680796</v>
      </c>
      <c r="Q341" s="418">
        <f t="shared" si="129"/>
        <v>4680796</v>
      </c>
      <c r="R341" s="698">
        <f t="shared" si="130"/>
        <v>4680796</v>
      </c>
      <c r="S341" s="699">
        <f>+R341/$R$967</f>
        <v>8.8460972263956121E-4</v>
      </c>
      <c r="T341" s="688"/>
      <c r="U341" s="689">
        <f t="shared" si="132"/>
        <v>665</v>
      </c>
      <c r="V341" s="690">
        <f t="shared" si="127"/>
        <v>45364</v>
      </c>
      <c r="W341" s="691">
        <f>VLOOKUP(V341,IPC!$B$9:$D$855,3,2)</f>
        <v>141.47999999999999</v>
      </c>
      <c r="X341" s="691">
        <f>VLOOKUP(O341,IPC!$B$9:$D$855,3,1)</f>
        <v>118.7</v>
      </c>
    </row>
    <row r="342" spans="1:24" s="410" customFormat="1" ht="27.6" outlineLevel="2" x14ac:dyDescent="0.25">
      <c r="A342" s="410" t="s">
        <v>76</v>
      </c>
      <c r="B342" s="728" t="s">
        <v>42</v>
      </c>
      <c r="C342" s="792">
        <v>5</v>
      </c>
      <c r="D342" s="557" t="s">
        <v>446</v>
      </c>
      <c r="E342" s="558">
        <v>900728992</v>
      </c>
      <c r="F342" s="457" t="s">
        <v>510</v>
      </c>
      <c r="G342" s="521" t="s">
        <v>239</v>
      </c>
      <c r="H342" s="521" t="s">
        <v>573</v>
      </c>
      <c r="I342" s="413" t="s">
        <v>248</v>
      </c>
      <c r="J342" s="413" t="s">
        <v>2403</v>
      </c>
      <c r="K342" s="521" t="s">
        <v>1901</v>
      </c>
      <c r="L342" s="417">
        <v>3116</v>
      </c>
      <c r="M342" s="418">
        <v>6889094.4000000004</v>
      </c>
      <c r="N342" s="712">
        <f t="shared" si="126"/>
        <v>6889094.4000000004</v>
      </c>
      <c r="O342" s="753">
        <v>44794</v>
      </c>
      <c r="P342" s="418">
        <f t="shared" si="128"/>
        <v>8021968</v>
      </c>
      <c r="Q342" s="418">
        <f t="shared" si="129"/>
        <v>8021968</v>
      </c>
      <c r="R342" s="698">
        <f t="shared" si="130"/>
        <v>8021968</v>
      </c>
      <c r="S342" s="699">
        <f>+R342/$R$967</f>
        <v>1.5160478874754284E-3</v>
      </c>
      <c r="T342" s="688"/>
      <c r="U342" s="689">
        <f t="shared" si="132"/>
        <v>570</v>
      </c>
      <c r="V342" s="690">
        <f t="shared" si="127"/>
        <v>45364</v>
      </c>
      <c r="W342" s="691">
        <f>VLOOKUP(V342,IPC!$B$9:$D$855,3,2)</f>
        <v>141.47999999999999</v>
      </c>
      <c r="X342" s="691">
        <f>VLOOKUP(O342,IPC!$B$9:$D$855,3,1)</f>
        <v>121.5</v>
      </c>
    </row>
    <row r="343" spans="1:24" s="410" customFormat="1" ht="27.6" outlineLevel="1" x14ac:dyDescent="0.25">
      <c r="B343" s="728"/>
      <c r="C343" s="793"/>
      <c r="D343" s="560" t="s">
        <v>2261</v>
      </c>
      <c r="E343" s="561"/>
      <c r="F343" s="461"/>
      <c r="G343" s="536"/>
      <c r="H343" s="536"/>
      <c r="I343" s="420"/>
      <c r="J343" s="420"/>
      <c r="K343" s="536"/>
      <c r="L343" s="424"/>
      <c r="M343" s="425">
        <f>SUBTOTAL(9,M341:M342)</f>
        <v>10816225.4</v>
      </c>
      <c r="N343" s="425">
        <f>SUBTOTAL(9,N341:N342)</f>
        <v>10816225.4</v>
      </c>
      <c r="O343" s="755"/>
      <c r="P343" s="425">
        <f>SUBTOTAL(9,P341:P342)</f>
        <v>12702764</v>
      </c>
      <c r="Q343" s="425">
        <f>SUBTOTAL(9,Q341:Q342)</f>
        <v>12702764</v>
      </c>
      <c r="R343" s="460">
        <f>SUBTOTAL(9,R341:R342)</f>
        <v>12702764</v>
      </c>
      <c r="S343" s="706">
        <f>SUBTOTAL(9,S341:S342)</f>
        <v>2.4006576101149894E-3</v>
      </c>
      <c r="T343" s="688"/>
      <c r="U343" s="689"/>
      <c r="V343" s="690"/>
      <c r="W343" s="691"/>
      <c r="X343" s="691"/>
    </row>
    <row r="344" spans="1:24" s="410" customFormat="1" ht="41.4" outlineLevel="2" x14ac:dyDescent="0.25">
      <c r="A344" s="410" t="s">
        <v>76</v>
      </c>
      <c r="B344" s="728" t="s">
        <v>2546</v>
      </c>
      <c r="C344" s="792">
        <v>7</v>
      </c>
      <c r="D344" s="557" t="s">
        <v>447</v>
      </c>
      <c r="E344" s="558">
        <v>901237921</v>
      </c>
      <c r="F344" s="457" t="s">
        <v>511</v>
      </c>
      <c r="G344" s="521" t="s">
        <v>239</v>
      </c>
      <c r="H344" s="521" t="s">
        <v>574</v>
      </c>
      <c r="I344" s="413" t="s">
        <v>248</v>
      </c>
      <c r="J344" s="413" t="s">
        <v>2403</v>
      </c>
      <c r="K344" s="521" t="s">
        <v>697</v>
      </c>
      <c r="L344" s="417">
        <v>2410</v>
      </c>
      <c r="M344" s="418">
        <v>2582665</v>
      </c>
      <c r="N344" s="712">
        <f t="shared" si="126"/>
        <v>2582665</v>
      </c>
      <c r="O344" s="753">
        <v>43878</v>
      </c>
      <c r="P344" s="418">
        <f t="shared" si="128"/>
        <v>3481946</v>
      </c>
      <c r="Q344" s="418">
        <f t="shared" si="129"/>
        <v>3481946</v>
      </c>
      <c r="R344" s="698">
        <f t="shared" si="130"/>
        <v>3481946</v>
      </c>
      <c r="S344" s="699">
        <f t="shared" ref="S344:S353" si="135">+R344/$R$967</f>
        <v>6.5804262465314221E-4</v>
      </c>
      <c r="T344" s="688"/>
      <c r="U344" s="689">
        <f t="shared" si="132"/>
        <v>1486</v>
      </c>
      <c r="V344" s="690">
        <f t="shared" si="127"/>
        <v>45364</v>
      </c>
      <c r="W344" s="691">
        <f>VLOOKUP(V344,IPC!$B$9:$D$855,3,2)</f>
        <v>141.47999999999999</v>
      </c>
      <c r="X344" s="691">
        <f>VLOOKUP(O344,IPC!$B$9:$D$855,3,1)</f>
        <v>104.94</v>
      </c>
    </row>
    <row r="345" spans="1:24" s="410" customFormat="1" ht="41.4" outlineLevel="2" x14ac:dyDescent="0.25">
      <c r="A345" s="410" t="s">
        <v>76</v>
      </c>
      <c r="B345" s="728" t="s">
        <v>2546</v>
      </c>
      <c r="C345" s="792">
        <v>7</v>
      </c>
      <c r="D345" s="557" t="s">
        <v>447</v>
      </c>
      <c r="E345" s="558">
        <v>901237921</v>
      </c>
      <c r="F345" s="457" t="s">
        <v>511</v>
      </c>
      <c r="G345" s="521" t="s">
        <v>239</v>
      </c>
      <c r="H345" s="521" t="s">
        <v>574</v>
      </c>
      <c r="I345" s="413" t="s">
        <v>248</v>
      </c>
      <c r="J345" s="413" t="s">
        <v>2403</v>
      </c>
      <c r="K345" s="521" t="s">
        <v>698</v>
      </c>
      <c r="L345" s="417">
        <v>2411</v>
      </c>
      <c r="M345" s="418">
        <v>4041164</v>
      </c>
      <c r="N345" s="712">
        <f t="shared" ref="N345:N413" si="136">IF(U345&gt;1,M345,0)</f>
        <v>4041164</v>
      </c>
      <c r="O345" s="753">
        <v>43878</v>
      </c>
      <c r="P345" s="418">
        <f t="shared" ref="P345:P413" si="137">IFERROR(ROUND((N345*(W345/X345)),0),0)</f>
        <v>5448293</v>
      </c>
      <c r="Q345" s="418">
        <f t="shared" ref="Q345:Q413" si="138">+P345-N345+M345</f>
        <v>5448293</v>
      </c>
      <c r="R345" s="698">
        <f t="shared" ref="R345:R413" si="139">+Q345</f>
        <v>5448293</v>
      </c>
      <c r="S345" s="699">
        <f t="shared" si="135"/>
        <v>1.02965669932829E-3</v>
      </c>
      <c r="T345" s="688"/>
      <c r="U345" s="689">
        <f t="shared" si="132"/>
        <v>1486</v>
      </c>
      <c r="V345" s="690">
        <f t="shared" si="127"/>
        <v>45364</v>
      </c>
      <c r="W345" s="691">
        <f>VLOOKUP(V345,IPC!$B$9:$D$855,3,2)</f>
        <v>141.47999999999999</v>
      </c>
      <c r="X345" s="691">
        <f>VLOOKUP(O345,IPC!$B$9:$D$855,3,1)</f>
        <v>104.94</v>
      </c>
    </row>
    <row r="346" spans="1:24" s="410" customFormat="1" ht="41.4" outlineLevel="2" x14ac:dyDescent="0.25">
      <c r="A346" s="410" t="s">
        <v>76</v>
      </c>
      <c r="B346" s="728" t="s">
        <v>2546</v>
      </c>
      <c r="C346" s="792">
        <v>7</v>
      </c>
      <c r="D346" s="557" t="s">
        <v>447</v>
      </c>
      <c r="E346" s="558">
        <v>901237921</v>
      </c>
      <c r="F346" s="457" t="s">
        <v>511</v>
      </c>
      <c r="G346" s="521" t="s">
        <v>239</v>
      </c>
      <c r="H346" s="521" t="s">
        <v>574</v>
      </c>
      <c r="I346" s="413" t="s">
        <v>248</v>
      </c>
      <c r="J346" s="413" t="s">
        <v>2403</v>
      </c>
      <c r="K346" s="521" t="s">
        <v>699</v>
      </c>
      <c r="L346" s="417">
        <v>2536</v>
      </c>
      <c r="M346" s="418">
        <v>4440840</v>
      </c>
      <c r="N346" s="712">
        <f t="shared" si="136"/>
        <v>4440840</v>
      </c>
      <c r="O346" s="753">
        <v>43878</v>
      </c>
      <c r="P346" s="418">
        <f t="shared" si="137"/>
        <v>5987136</v>
      </c>
      <c r="Q346" s="418">
        <f t="shared" si="138"/>
        <v>5987136</v>
      </c>
      <c r="R346" s="698">
        <f t="shared" si="139"/>
        <v>5987136</v>
      </c>
      <c r="S346" s="699">
        <f t="shared" si="135"/>
        <v>1.131491036218056E-3</v>
      </c>
      <c r="T346" s="688"/>
      <c r="U346" s="689">
        <f t="shared" si="132"/>
        <v>1486</v>
      </c>
      <c r="V346" s="690">
        <f t="shared" si="127"/>
        <v>45364</v>
      </c>
      <c r="W346" s="691">
        <f>VLOOKUP(V346,IPC!$B$9:$D$855,3,2)</f>
        <v>141.47999999999999</v>
      </c>
      <c r="X346" s="691">
        <f>VLOOKUP(O346,IPC!$B$9:$D$855,3,1)</f>
        <v>104.94</v>
      </c>
    </row>
    <row r="347" spans="1:24" s="410" customFormat="1" ht="41.4" outlineLevel="2" x14ac:dyDescent="0.25">
      <c r="A347" s="410" t="s">
        <v>76</v>
      </c>
      <c r="B347" s="728" t="s">
        <v>2546</v>
      </c>
      <c r="C347" s="792">
        <v>7</v>
      </c>
      <c r="D347" s="557" t="s">
        <v>447</v>
      </c>
      <c r="E347" s="558">
        <v>901237921</v>
      </c>
      <c r="F347" s="457" t="s">
        <v>511</v>
      </c>
      <c r="G347" s="521" t="s">
        <v>239</v>
      </c>
      <c r="H347" s="521" t="s">
        <v>574</v>
      </c>
      <c r="I347" s="413" t="s">
        <v>248</v>
      </c>
      <c r="J347" s="413" t="s">
        <v>2403</v>
      </c>
      <c r="K347" s="521" t="s">
        <v>700</v>
      </c>
      <c r="L347" s="417">
        <v>2540</v>
      </c>
      <c r="M347" s="418">
        <v>361336</v>
      </c>
      <c r="N347" s="712">
        <f t="shared" si="136"/>
        <v>361336</v>
      </c>
      <c r="O347" s="753">
        <v>43878</v>
      </c>
      <c r="P347" s="418">
        <f t="shared" si="137"/>
        <v>487153</v>
      </c>
      <c r="Q347" s="418">
        <f t="shared" si="138"/>
        <v>487153</v>
      </c>
      <c r="R347" s="698">
        <f t="shared" si="139"/>
        <v>487153</v>
      </c>
      <c r="S347" s="699">
        <f t="shared" si="135"/>
        <v>9.2065597435357188E-5</v>
      </c>
      <c r="T347" s="688"/>
      <c r="U347" s="689">
        <f t="shared" si="132"/>
        <v>1486</v>
      </c>
      <c r="V347" s="690">
        <f t="shared" si="127"/>
        <v>45364</v>
      </c>
      <c r="W347" s="691">
        <f>VLOOKUP(V347,IPC!$B$9:$D$855,3,2)</f>
        <v>141.47999999999999</v>
      </c>
      <c r="X347" s="691">
        <f>VLOOKUP(O347,IPC!$B$9:$D$855,3,1)</f>
        <v>104.94</v>
      </c>
    </row>
    <row r="348" spans="1:24" s="410" customFormat="1" ht="41.4" outlineLevel="2" x14ac:dyDescent="0.25">
      <c r="A348" s="410" t="s">
        <v>76</v>
      </c>
      <c r="B348" s="728" t="s">
        <v>2546</v>
      </c>
      <c r="C348" s="792">
        <v>7</v>
      </c>
      <c r="D348" s="557" t="s">
        <v>447</v>
      </c>
      <c r="E348" s="558">
        <v>901237921</v>
      </c>
      <c r="F348" s="457" t="s">
        <v>511</v>
      </c>
      <c r="G348" s="521" t="s">
        <v>239</v>
      </c>
      <c r="H348" s="521" t="s">
        <v>574</v>
      </c>
      <c r="I348" s="413" t="s">
        <v>248</v>
      </c>
      <c r="J348" s="413" t="s">
        <v>2403</v>
      </c>
      <c r="K348" s="521" t="s">
        <v>701</v>
      </c>
      <c r="L348" s="417">
        <v>2666</v>
      </c>
      <c r="M348" s="418">
        <v>21899</v>
      </c>
      <c r="N348" s="712">
        <f t="shared" si="136"/>
        <v>21899</v>
      </c>
      <c r="O348" s="753">
        <v>43892</v>
      </c>
      <c r="P348" s="418">
        <f t="shared" si="137"/>
        <v>29359</v>
      </c>
      <c r="Q348" s="418">
        <f t="shared" si="138"/>
        <v>29359</v>
      </c>
      <c r="R348" s="698">
        <f t="shared" si="139"/>
        <v>29359</v>
      </c>
      <c r="S348" s="699">
        <f t="shared" si="135"/>
        <v>5.548470142038849E-6</v>
      </c>
      <c r="T348" s="688"/>
      <c r="U348" s="689">
        <f t="shared" si="132"/>
        <v>1472</v>
      </c>
      <c r="V348" s="690">
        <f t="shared" si="127"/>
        <v>45364</v>
      </c>
      <c r="W348" s="691">
        <f>VLOOKUP(V348,IPC!$B$9:$D$855,3,2)</f>
        <v>141.47999999999999</v>
      </c>
      <c r="X348" s="691">
        <f>VLOOKUP(O348,IPC!$B$9:$D$855,3,1)</f>
        <v>105.53</v>
      </c>
    </row>
    <row r="349" spans="1:24" s="410" customFormat="1" ht="41.4" outlineLevel="2" x14ac:dyDescent="0.25">
      <c r="A349" s="410" t="s">
        <v>76</v>
      </c>
      <c r="B349" s="728" t="s">
        <v>2546</v>
      </c>
      <c r="C349" s="792">
        <v>7</v>
      </c>
      <c r="D349" s="557" t="s">
        <v>447</v>
      </c>
      <c r="E349" s="558">
        <v>901237921</v>
      </c>
      <c r="F349" s="457" t="s">
        <v>511</v>
      </c>
      <c r="G349" s="521" t="s">
        <v>239</v>
      </c>
      <c r="H349" s="521" t="s">
        <v>574</v>
      </c>
      <c r="I349" s="413" t="s">
        <v>248</v>
      </c>
      <c r="J349" s="413" t="s">
        <v>2403</v>
      </c>
      <c r="K349" s="521" t="s">
        <v>702</v>
      </c>
      <c r="L349" s="417">
        <v>2667</v>
      </c>
      <c r="M349" s="418">
        <v>1313948</v>
      </c>
      <c r="N349" s="712">
        <f t="shared" si="136"/>
        <v>1313948</v>
      </c>
      <c r="O349" s="753">
        <v>43892</v>
      </c>
      <c r="P349" s="418">
        <f t="shared" si="137"/>
        <v>1761559</v>
      </c>
      <c r="Q349" s="418">
        <f t="shared" si="138"/>
        <v>1761559</v>
      </c>
      <c r="R349" s="698">
        <f t="shared" si="139"/>
        <v>1761559</v>
      </c>
      <c r="S349" s="699">
        <f t="shared" si="135"/>
        <v>3.3291179927585451E-4</v>
      </c>
      <c r="T349" s="688"/>
      <c r="U349" s="689">
        <f t="shared" si="132"/>
        <v>1472</v>
      </c>
      <c r="V349" s="690">
        <f t="shared" si="127"/>
        <v>45364</v>
      </c>
      <c r="W349" s="691">
        <f>VLOOKUP(V349,IPC!$B$9:$D$855,3,2)</f>
        <v>141.47999999999999</v>
      </c>
      <c r="X349" s="691">
        <f>VLOOKUP(O349,IPC!$B$9:$D$855,3,1)</f>
        <v>105.53</v>
      </c>
    </row>
    <row r="350" spans="1:24" s="410" customFormat="1" ht="41.4" outlineLevel="2" x14ac:dyDescent="0.25">
      <c r="A350" s="410" t="s">
        <v>76</v>
      </c>
      <c r="B350" s="728" t="s">
        <v>2546</v>
      </c>
      <c r="C350" s="792">
        <v>7</v>
      </c>
      <c r="D350" s="557" t="s">
        <v>447</v>
      </c>
      <c r="E350" s="558">
        <v>901237921</v>
      </c>
      <c r="F350" s="457" t="s">
        <v>511</v>
      </c>
      <c r="G350" s="521" t="s">
        <v>239</v>
      </c>
      <c r="H350" s="521" t="s">
        <v>574</v>
      </c>
      <c r="I350" s="413" t="s">
        <v>248</v>
      </c>
      <c r="J350" s="413" t="s">
        <v>2403</v>
      </c>
      <c r="K350" s="521" t="s">
        <v>703</v>
      </c>
      <c r="L350" s="417">
        <v>2668</v>
      </c>
      <c r="M350" s="418">
        <v>3091211</v>
      </c>
      <c r="N350" s="712">
        <f t="shared" si="136"/>
        <v>3091211</v>
      </c>
      <c r="O350" s="753">
        <v>43892</v>
      </c>
      <c r="P350" s="418">
        <f t="shared" si="137"/>
        <v>4144267</v>
      </c>
      <c r="Q350" s="418">
        <f t="shared" si="138"/>
        <v>4144267</v>
      </c>
      <c r="R350" s="698">
        <f t="shared" si="139"/>
        <v>4144267</v>
      </c>
      <c r="S350" s="699">
        <f t="shared" si="135"/>
        <v>7.8321270173156157E-4</v>
      </c>
      <c r="T350" s="688"/>
      <c r="U350" s="689">
        <f t="shared" si="132"/>
        <v>1472</v>
      </c>
      <c r="V350" s="690">
        <f t="shared" si="127"/>
        <v>45364</v>
      </c>
      <c r="W350" s="691">
        <f>VLOOKUP(V350,IPC!$B$9:$D$855,3,2)</f>
        <v>141.47999999999999</v>
      </c>
      <c r="X350" s="691">
        <f>VLOOKUP(O350,IPC!$B$9:$D$855,3,1)</f>
        <v>105.53</v>
      </c>
    </row>
    <row r="351" spans="1:24" s="410" customFormat="1" ht="41.4" outlineLevel="2" x14ac:dyDescent="0.25">
      <c r="A351" s="410" t="s">
        <v>76</v>
      </c>
      <c r="B351" s="728" t="s">
        <v>2546</v>
      </c>
      <c r="C351" s="792">
        <v>7</v>
      </c>
      <c r="D351" s="557" t="s">
        <v>447</v>
      </c>
      <c r="E351" s="558">
        <v>901237921</v>
      </c>
      <c r="F351" s="457" t="s">
        <v>511</v>
      </c>
      <c r="G351" s="521" t="s">
        <v>239</v>
      </c>
      <c r="H351" s="521" t="s">
        <v>574</v>
      </c>
      <c r="I351" s="413" t="s">
        <v>248</v>
      </c>
      <c r="J351" s="413" t="s">
        <v>2403</v>
      </c>
      <c r="K351" s="521" t="s">
        <v>704</v>
      </c>
      <c r="L351" s="417">
        <v>2669</v>
      </c>
      <c r="M351" s="418">
        <v>158665</v>
      </c>
      <c r="N351" s="712">
        <f t="shared" si="136"/>
        <v>158665</v>
      </c>
      <c r="O351" s="753">
        <v>43894</v>
      </c>
      <c r="P351" s="418">
        <f t="shared" si="137"/>
        <v>212716</v>
      </c>
      <c r="Q351" s="418">
        <f t="shared" si="138"/>
        <v>212716</v>
      </c>
      <c r="R351" s="698">
        <f t="shared" si="139"/>
        <v>212716</v>
      </c>
      <c r="S351" s="699">
        <f t="shared" si="135"/>
        <v>4.020056455376327E-5</v>
      </c>
      <c r="T351" s="688"/>
      <c r="U351" s="689">
        <f t="shared" si="132"/>
        <v>1470</v>
      </c>
      <c r="V351" s="690">
        <f t="shared" si="127"/>
        <v>45364</v>
      </c>
      <c r="W351" s="691">
        <f>VLOOKUP(V351,IPC!$B$9:$D$855,3,2)</f>
        <v>141.47999999999999</v>
      </c>
      <c r="X351" s="691">
        <f>VLOOKUP(O351,IPC!$B$9:$D$855,3,1)</f>
        <v>105.53</v>
      </c>
    </row>
    <row r="352" spans="1:24" s="410" customFormat="1" ht="41.4" outlineLevel="2" x14ac:dyDescent="0.25">
      <c r="A352" s="410" t="s">
        <v>76</v>
      </c>
      <c r="B352" s="728" t="s">
        <v>2546</v>
      </c>
      <c r="C352" s="792">
        <v>7</v>
      </c>
      <c r="D352" s="557" t="s">
        <v>447</v>
      </c>
      <c r="E352" s="558">
        <v>901237921</v>
      </c>
      <c r="F352" s="457" t="s">
        <v>511</v>
      </c>
      <c r="G352" s="521" t="s">
        <v>239</v>
      </c>
      <c r="H352" s="521" t="s">
        <v>574</v>
      </c>
      <c r="I352" s="413" t="s">
        <v>248</v>
      </c>
      <c r="J352" s="413" t="s">
        <v>2403</v>
      </c>
      <c r="K352" s="521" t="s">
        <v>643</v>
      </c>
      <c r="L352" s="417">
        <v>1060</v>
      </c>
      <c r="M352" s="418">
        <v>147446</v>
      </c>
      <c r="N352" s="712">
        <f t="shared" si="136"/>
        <v>147446</v>
      </c>
      <c r="O352" s="753">
        <v>44594</v>
      </c>
      <c r="P352" s="418">
        <f t="shared" si="137"/>
        <v>181224</v>
      </c>
      <c r="Q352" s="418">
        <f t="shared" si="138"/>
        <v>181224</v>
      </c>
      <c r="R352" s="698">
        <f t="shared" si="139"/>
        <v>181224</v>
      </c>
      <c r="S352" s="699">
        <f t="shared" si="135"/>
        <v>3.4248985081945859E-5</v>
      </c>
      <c r="T352" s="688"/>
      <c r="U352" s="689">
        <f t="shared" si="132"/>
        <v>770</v>
      </c>
      <c r="V352" s="690">
        <f t="shared" si="127"/>
        <v>45364</v>
      </c>
      <c r="W352" s="691">
        <f>VLOOKUP(V352,IPC!$B$9:$D$855,3,2)</f>
        <v>141.47999999999999</v>
      </c>
      <c r="X352" s="691">
        <f>VLOOKUP(O352,IPC!$B$9:$D$855,3,1)</f>
        <v>115.11</v>
      </c>
    </row>
    <row r="353" spans="1:24" s="410" customFormat="1" ht="41.4" outlineLevel="2" x14ac:dyDescent="0.25">
      <c r="A353" s="410" t="s">
        <v>76</v>
      </c>
      <c r="B353" s="728" t="s">
        <v>2546</v>
      </c>
      <c r="C353" s="792">
        <v>7</v>
      </c>
      <c r="D353" s="557" t="s">
        <v>447</v>
      </c>
      <c r="E353" s="558">
        <v>901237921</v>
      </c>
      <c r="F353" s="457" t="s">
        <v>511</v>
      </c>
      <c r="G353" s="521" t="s">
        <v>239</v>
      </c>
      <c r="H353" s="521" t="s">
        <v>574</v>
      </c>
      <c r="I353" s="413" t="s">
        <v>248</v>
      </c>
      <c r="J353" s="413" t="s">
        <v>2403</v>
      </c>
      <c r="K353" s="521" t="s">
        <v>705</v>
      </c>
      <c r="L353" s="417">
        <v>1162</v>
      </c>
      <c r="M353" s="418">
        <v>160000</v>
      </c>
      <c r="N353" s="712">
        <f t="shared" si="136"/>
        <v>160000</v>
      </c>
      <c r="O353" s="753">
        <v>44636</v>
      </c>
      <c r="P353" s="418">
        <f t="shared" si="137"/>
        <v>194708</v>
      </c>
      <c r="Q353" s="418">
        <f t="shared" si="138"/>
        <v>194708</v>
      </c>
      <c r="R353" s="698">
        <f t="shared" si="139"/>
        <v>194708</v>
      </c>
      <c r="S353" s="699">
        <f t="shared" si="135"/>
        <v>3.6797286161521176E-5</v>
      </c>
      <c r="T353" s="688"/>
      <c r="U353" s="689">
        <f t="shared" si="132"/>
        <v>728</v>
      </c>
      <c r="V353" s="690">
        <f t="shared" si="127"/>
        <v>45364</v>
      </c>
      <c r="W353" s="691">
        <f>VLOOKUP(V353,IPC!$B$9:$D$855,3,2)</f>
        <v>141.47999999999999</v>
      </c>
      <c r="X353" s="691">
        <f>VLOOKUP(O353,IPC!$B$9:$D$855,3,1)</f>
        <v>116.26</v>
      </c>
    </row>
    <row r="354" spans="1:24" s="410" customFormat="1" outlineLevel="1" x14ac:dyDescent="0.25">
      <c r="B354" s="728"/>
      <c r="C354" s="793"/>
      <c r="D354" s="560" t="s">
        <v>2262</v>
      </c>
      <c r="E354" s="561"/>
      <c r="F354" s="461"/>
      <c r="G354" s="536"/>
      <c r="H354" s="536"/>
      <c r="I354" s="420"/>
      <c r="J354" s="420"/>
      <c r="K354" s="536"/>
      <c r="L354" s="424"/>
      <c r="M354" s="425">
        <f>SUBTOTAL(9,M344:M353)</f>
        <v>16319174</v>
      </c>
      <c r="N354" s="425">
        <f>SUBTOTAL(9,N344:N353)</f>
        <v>16319174</v>
      </c>
      <c r="O354" s="755"/>
      <c r="P354" s="425">
        <f>SUBTOTAL(9,P344:P353)</f>
        <v>21928361</v>
      </c>
      <c r="Q354" s="425">
        <f>SUBTOTAL(9,Q344:Q353)</f>
        <v>21928361</v>
      </c>
      <c r="R354" s="460">
        <f>SUBTOTAL(9,R344:R353)</f>
        <v>21928361</v>
      </c>
      <c r="S354" s="706">
        <f>SUBTOTAL(9,S344:S353)</f>
        <v>4.1441757645815308E-3</v>
      </c>
      <c r="T354" s="688"/>
      <c r="U354" s="689"/>
      <c r="V354" s="690"/>
      <c r="W354" s="691"/>
      <c r="X354" s="691"/>
    </row>
    <row r="355" spans="1:24" s="410" customFormat="1" ht="27.6" outlineLevel="2" x14ac:dyDescent="0.25">
      <c r="A355" s="410" t="s">
        <v>76</v>
      </c>
      <c r="B355" s="728" t="s">
        <v>2546</v>
      </c>
      <c r="C355" s="792">
        <v>8</v>
      </c>
      <c r="D355" s="557" t="s">
        <v>448</v>
      </c>
      <c r="E355" s="558">
        <v>901553213</v>
      </c>
      <c r="F355" s="457" t="s">
        <v>512</v>
      </c>
      <c r="G355" s="521" t="s">
        <v>239</v>
      </c>
      <c r="H355" s="521" t="s">
        <v>575</v>
      </c>
      <c r="I355" s="413" t="s">
        <v>248</v>
      </c>
      <c r="J355" s="413" t="s">
        <v>2403</v>
      </c>
      <c r="K355" s="521" t="s">
        <v>707</v>
      </c>
      <c r="L355" s="417">
        <v>522</v>
      </c>
      <c r="M355" s="418">
        <v>570240</v>
      </c>
      <c r="N355" s="712">
        <f t="shared" si="136"/>
        <v>570240</v>
      </c>
      <c r="O355" s="753">
        <v>45050</v>
      </c>
      <c r="P355" s="418">
        <f t="shared" si="137"/>
        <v>604870</v>
      </c>
      <c r="Q355" s="418">
        <f t="shared" si="138"/>
        <v>604870</v>
      </c>
      <c r="R355" s="698">
        <f t="shared" si="139"/>
        <v>604870</v>
      </c>
      <c r="S355" s="699">
        <f t="shared" ref="S355:S369" si="140">+R355/$R$967</f>
        <v>1.1431258335825603E-4</v>
      </c>
      <c r="T355" s="688"/>
      <c r="U355" s="689">
        <f t="shared" si="132"/>
        <v>314</v>
      </c>
      <c r="V355" s="690">
        <f t="shared" si="127"/>
        <v>45364</v>
      </c>
      <c r="W355" s="691">
        <f>VLOOKUP(V355,IPC!$B$9:$D$855,3,2)</f>
        <v>141.47999999999999</v>
      </c>
      <c r="X355" s="691">
        <f>VLOOKUP(O355,IPC!$B$9:$D$855,3,1)</f>
        <v>133.38</v>
      </c>
    </row>
    <row r="356" spans="1:24" s="410" customFormat="1" ht="27.6" outlineLevel="2" x14ac:dyDescent="0.25">
      <c r="A356" s="410" t="s">
        <v>76</v>
      </c>
      <c r="B356" s="728" t="s">
        <v>2546</v>
      </c>
      <c r="C356" s="792">
        <v>8</v>
      </c>
      <c r="D356" s="557" t="s">
        <v>448</v>
      </c>
      <c r="E356" s="558">
        <v>901553213</v>
      </c>
      <c r="F356" s="457" t="s">
        <v>512</v>
      </c>
      <c r="G356" s="521" t="s">
        <v>239</v>
      </c>
      <c r="H356" s="521" t="s">
        <v>575</v>
      </c>
      <c r="I356" s="413" t="s">
        <v>248</v>
      </c>
      <c r="J356" s="413" t="s">
        <v>2403</v>
      </c>
      <c r="K356" s="521" t="s">
        <v>708</v>
      </c>
      <c r="L356" s="417">
        <v>523</v>
      </c>
      <c r="M356" s="418">
        <v>570240</v>
      </c>
      <c r="N356" s="712">
        <f t="shared" si="136"/>
        <v>570240</v>
      </c>
      <c r="O356" s="753">
        <v>45050</v>
      </c>
      <c r="P356" s="418">
        <f t="shared" si="137"/>
        <v>604870</v>
      </c>
      <c r="Q356" s="418">
        <f t="shared" si="138"/>
        <v>604870</v>
      </c>
      <c r="R356" s="698">
        <f t="shared" si="139"/>
        <v>604870</v>
      </c>
      <c r="S356" s="699">
        <f t="shared" si="140"/>
        <v>1.1431258335825603E-4</v>
      </c>
      <c r="T356" s="688"/>
      <c r="U356" s="689">
        <f t="shared" si="132"/>
        <v>314</v>
      </c>
      <c r="V356" s="690">
        <f t="shared" si="127"/>
        <v>45364</v>
      </c>
      <c r="W356" s="691">
        <f>VLOOKUP(V356,IPC!$B$9:$D$855,3,2)</f>
        <v>141.47999999999999</v>
      </c>
      <c r="X356" s="691">
        <f>VLOOKUP(O356,IPC!$B$9:$D$855,3,1)</f>
        <v>133.38</v>
      </c>
    </row>
    <row r="357" spans="1:24" s="410" customFormat="1" ht="27.6" outlineLevel="2" x14ac:dyDescent="0.25">
      <c r="A357" s="410" t="s">
        <v>76</v>
      </c>
      <c r="B357" s="728" t="s">
        <v>2546</v>
      </c>
      <c r="C357" s="792">
        <v>8</v>
      </c>
      <c r="D357" s="557" t="s">
        <v>448</v>
      </c>
      <c r="E357" s="558">
        <v>901553213</v>
      </c>
      <c r="F357" s="457" t="s">
        <v>512</v>
      </c>
      <c r="G357" s="521" t="s">
        <v>239</v>
      </c>
      <c r="H357" s="521" t="s">
        <v>575</v>
      </c>
      <c r="I357" s="413" t="s">
        <v>248</v>
      </c>
      <c r="J357" s="413" t="s">
        <v>2403</v>
      </c>
      <c r="K357" s="521" t="s">
        <v>709</v>
      </c>
      <c r="L357" s="417">
        <v>551</v>
      </c>
      <c r="M357" s="418">
        <v>570240</v>
      </c>
      <c r="N357" s="712">
        <f t="shared" si="136"/>
        <v>570240</v>
      </c>
      <c r="O357" s="753">
        <v>45084</v>
      </c>
      <c r="P357" s="418">
        <f t="shared" si="137"/>
        <v>603061</v>
      </c>
      <c r="Q357" s="418">
        <f t="shared" si="138"/>
        <v>603061</v>
      </c>
      <c r="R357" s="698">
        <f t="shared" si="139"/>
        <v>603061</v>
      </c>
      <c r="S357" s="699">
        <f t="shared" si="140"/>
        <v>1.1397070582540585E-4</v>
      </c>
      <c r="T357" s="688"/>
      <c r="U357" s="689">
        <f t="shared" si="132"/>
        <v>280</v>
      </c>
      <c r="V357" s="690">
        <f t="shared" si="127"/>
        <v>45364</v>
      </c>
      <c r="W357" s="691">
        <f>VLOOKUP(V357,IPC!$B$9:$D$855,3,2)</f>
        <v>141.47999999999999</v>
      </c>
      <c r="X357" s="691">
        <f>VLOOKUP(O357,IPC!$B$9:$D$855,3,1)</f>
        <v>133.78</v>
      </c>
    </row>
    <row r="358" spans="1:24" s="410" customFormat="1" ht="27.6" outlineLevel="2" x14ac:dyDescent="0.25">
      <c r="A358" s="410" t="s">
        <v>76</v>
      </c>
      <c r="B358" s="728" t="s">
        <v>2546</v>
      </c>
      <c r="C358" s="792">
        <v>8</v>
      </c>
      <c r="D358" s="557" t="s">
        <v>448</v>
      </c>
      <c r="E358" s="558">
        <v>901553213</v>
      </c>
      <c r="F358" s="457" t="s">
        <v>512</v>
      </c>
      <c r="G358" s="521" t="s">
        <v>239</v>
      </c>
      <c r="H358" s="521" t="s">
        <v>575</v>
      </c>
      <c r="I358" s="413" t="s">
        <v>248</v>
      </c>
      <c r="J358" s="413" t="s">
        <v>2403</v>
      </c>
      <c r="K358" s="521" t="s">
        <v>710</v>
      </c>
      <c r="L358" s="417">
        <v>552</v>
      </c>
      <c r="M358" s="418">
        <v>570240</v>
      </c>
      <c r="N358" s="712">
        <f t="shared" si="136"/>
        <v>570240</v>
      </c>
      <c r="O358" s="753">
        <v>45084</v>
      </c>
      <c r="P358" s="418">
        <f t="shared" si="137"/>
        <v>603061</v>
      </c>
      <c r="Q358" s="418">
        <f t="shared" si="138"/>
        <v>603061</v>
      </c>
      <c r="R358" s="698">
        <f t="shared" si="139"/>
        <v>603061</v>
      </c>
      <c r="S358" s="699">
        <f t="shared" si="140"/>
        <v>1.1397070582540585E-4</v>
      </c>
      <c r="T358" s="688"/>
      <c r="U358" s="689">
        <f t="shared" si="132"/>
        <v>280</v>
      </c>
      <c r="V358" s="690">
        <f t="shared" si="127"/>
        <v>45364</v>
      </c>
      <c r="W358" s="691">
        <f>VLOOKUP(V358,IPC!$B$9:$D$855,3,2)</f>
        <v>141.47999999999999</v>
      </c>
      <c r="X358" s="691">
        <f>VLOOKUP(O358,IPC!$B$9:$D$855,3,1)</f>
        <v>133.78</v>
      </c>
    </row>
    <row r="359" spans="1:24" s="410" customFormat="1" ht="27.6" outlineLevel="2" x14ac:dyDescent="0.25">
      <c r="A359" s="410" t="s">
        <v>76</v>
      </c>
      <c r="B359" s="728" t="s">
        <v>2546</v>
      </c>
      <c r="C359" s="792">
        <v>8</v>
      </c>
      <c r="D359" s="557" t="s">
        <v>448</v>
      </c>
      <c r="E359" s="558">
        <v>901553213</v>
      </c>
      <c r="F359" s="457" t="s">
        <v>512</v>
      </c>
      <c r="G359" s="521" t="s">
        <v>239</v>
      </c>
      <c r="H359" s="521" t="s">
        <v>575</v>
      </c>
      <c r="I359" s="413" t="s">
        <v>248</v>
      </c>
      <c r="J359" s="413" t="s">
        <v>2403</v>
      </c>
      <c r="K359" s="521" t="s">
        <v>711</v>
      </c>
      <c r="L359" s="417">
        <v>560</v>
      </c>
      <c r="M359" s="418">
        <v>570240</v>
      </c>
      <c r="N359" s="712">
        <f t="shared" si="136"/>
        <v>570240</v>
      </c>
      <c r="O359" s="753">
        <v>45091</v>
      </c>
      <c r="P359" s="418">
        <f t="shared" si="137"/>
        <v>603061</v>
      </c>
      <c r="Q359" s="418">
        <f t="shared" si="138"/>
        <v>603061</v>
      </c>
      <c r="R359" s="698">
        <f t="shared" si="139"/>
        <v>603061</v>
      </c>
      <c r="S359" s="699">
        <f t="shared" si="140"/>
        <v>1.1397070582540585E-4</v>
      </c>
      <c r="T359" s="688"/>
      <c r="U359" s="689">
        <f t="shared" si="132"/>
        <v>273</v>
      </c>
      <c r="V359" s="690">
        <f t="shared" si="127"/>
        <v>45364</v>
      </c>
      <c r="W359" s="691">
        <f>VLOOKUP(V359,IPC!$B$9:$D$855,3,2)</f>
        <v>141.47999999999999</v>
      </c>
      <c r="X359" s="691">
        <f>VLOOKUP(O359,IPC!$B$9:$D$855,3,1)</f>
        <v>133.78</v>
      </c>
    </row>
    <row r="360" spans="1:24" s="410" customFormat="1" ht="27.6" outlineLevel="2" x14ac:dyDescent="0.25">
      <c r="A360" s="410" t="s">
        <v>76</v>
      </c>
      <c r="B360" s="728" t="s">
        <v>2546</v>
      </c>
      <c r="C360" s="792">
        <v>8</v>
      </c>
      <c r="D360" s="557" t="s">
        <v>448</v>
      </c>
      <c r="E360" s="558">
        <v>901553213</v>
      </c>
      <c r="F360" s="457" t="s">
        <v>512</v>
      </c>
      <c r="G360" s="521" t="s">
        <v>239</v>
      </c>
      <c r="H360" s="521" t="s">
        <v>575</v>
      </c>
      <c r="I360" s="413" t="s">
        <v>248</v>
      </c>
      <c r="J360" s="413" t="s">
        <v>2403</v>
      </c>
      <c r="K360" s="521" t="s">
        <v>712</v>
      </c>
      <c r="L360" s="417">
        <v>572</v>
      </c>
      <c r="M360" s="418">
        <v>570240</v>
      </c>
      <c r="N360" s="712">
        <f t="shared" si="136"/>
        <v>570240</v>
      </c>
      <c r="O360" s="753">
        <v>45109</v>
      </c>
      <c r="P360" s="418">
        <f t="shared" si="137"/>
        <v>600056</v>
      </c>
      <c r="Q360" s="418">
        <f t="shared" si="138"/>
        <v>600056</v>
      </c>
      <c r="R360" s="698">
        <f t="shared" si="139"/>
        <v>600056</v>
      </c>
      <c r="S360" s="699">
        <f t="shared" si="140"/>
        <v>1.1340279980759779E-4</v>
      </c>
      <c r="T360" s="688"/>
      <c r="U360" s="689">
        <f t="shared" si="132"/>
        <v>255</v>
      </c>
      <c r="V360" s="690">
        <f t="shared" si="127"/>
        <v>45364</v>
      </c>
      <c r="W360" s="691">
        <f>VLOOKUP(V360,IPC!$B$9:$D$855,3,2)</f>
        <v>141.47999999999999</v>
      </c>
      <c r="X360" s="691">
        <f>VLOOKUP(O360,IPC!$B$9:$D$855,3,1)</f>
        <v>134.44999999999999</v>
      </c>
    </row>
    <row r="361" spans="1:24" s="410" customFormat="1" ht="27.6" outlineLevel="2" x14ac:dyDescent="0.25">
      <c r="A361" s="410" t="s">
        <v>76</v>
      </c>
      <c r="B361" s="728" t="s">
        <v>2546</v>
      </c>
      <c r="C361" s="792">
        <v>8</v>
      </c>
      <c r="D361" s="557" t="s">
        <v>448</v>
      </c>
      <c r="E361" s="558">
        <v>901553213</v>
      </c>
      <c r="F361" s="457" t="s">
        <v>512</v>
      </c>
      <c r="G361" s="521" t="s">
        <v>239</v>
      </c>
      <c r="H361" s="521" t="s">
        <v>575</v>
      </c>
      <c r="I361" s="413" t="s">
        <v>248</v>
      </c>
      <c r="J361" s="413" t="s">
        <v>2403</v>
      </c>
      <c r="K361" s="521" t="s">
        <v>713</v>
      </c>
      <c r="L361" s="417">
        <v>582</v>
      </c>
      <c r="M361" s="418">
        <v>570240</v>
      </c>
      <c r="N361" s="712">
        <f t="shared" si="136"/>
        <v>570240</v>
      </c>
      <c r="O361" s="753">
        <v>45120</v>
      </c>
      <c r="P361" s="418">
        <f t="shared" si="137"/>
        <v>600056</v>
      </c>
      <c r="Q361" s="418">
        <f t="shared" si="138"/>
        <v>600056</v>
      </c>
      <c r="R361" s="698">
        <f t="shared" si="139"/>
        <v>600056</v>
      </c>
      <c r="S361" s="699">
        <f t="shared" si="140"/>
        <v>1.1340279980759779E-4</v>
      </c>
      <c r="T361" s="688"/>
      <c r="U361" s="689">
        <f t="shared" si="132"/>
        <v>244</v>
      </c>
      <c r="V361" s="690">
        <f t="shared" si="127"/>
        <v>45364</v>
      </c>
      <c r="W361" s="691">
        <f>VLOOKUP(V361,IPC!$B$9:$D$855,3,2)</f>
        <v>141.47999999999999</v>
      </c>
      <c r="X361" s="691">
        <f>VLOOKUP(O361,IPC!$B$9:$D$855,3,1)</f>
        <v>134.44999999999999</v>
      </c>
    </row>
    <row r="362" spans="1:24" s="410" customFormat="1" ht="27.6" outlineLevel="2" x14ac:dyDescent="0.25">
      <c r="A362" s="410" t="s">
        <v>76</v>
      </c>
      <c r="B362" s="728" t="s">
        <v>2546</v>
      </c>
      <c r="C362" s="792">
        <v>8</v>
      </c>
      <c r="D362" s="557" t="s">
        <v>448</v>
      </c>
      <c r="E362" s="558">
        <v>901553213</v>
      </c>
      <c r="F362" s="457" t="s">
        <v>512</v>
      </c>
      <c r="G362" s="521" t="s">
        <v>239</v>
      </c>
      <c r="H362" s="521" t="s">
        <v>575</v>
      </c>
      <c r="I362" s="413" t="s">
        <v>248</v>
      </c>
      <c r="J362" s="413" t="s">
        <v>2403</v>
      </c>
      <c r="K362" s="521" t="s">
        <v>714</v>
      </c>
      <c r="L362" s="417">
        <v>614</v>
      </c>
      <c r="M362" s="418">
        <v>285120</v>
      </c>
      <c r="N362" s="712">
        <f t="shared" si="136"/>
        <v>285120</v>
      </c>
      <c r="O362" s="753">
        <v>45173</v>
      </c>
      <c r="P362" s="418">
        <f t="shared" si="137"/>
        <v>296369</v>
      </c>
      <c r="Q362" s="418">
        <f t="shared" si="138"/>
        <v>296369</v>
      </c>
      <c r="R362" s="698">
        <f t="shared" si="139"/>
        <v>296369</v>
      </c>
      <c r="S362" s="699">
        <f t="shared" si="140"/>
        <v>5.6009896369968721E-5</v>
      </c>
      <c r="T362" s="688"/>
      <c r="U362" s="689">
        <f t="shared" si="132"/>
        <v>191</v>
      </c>
      <c r="V362" s="690">
        <f t="shared" si="127"/>
        <v>45364</v>
      </c>
      <c r="W362" s="691">
        <f>VLOOKUP(V362,IPC!$B$9:$D$855,3,2)</f>
        <v>141.47999999999999</v>
      </c>
      <c r="X362" s="691">
        <f>VLOOKUP(O362,IPC!$B$9:$D$855,3,1)</f>
        <v>136.11000000000001</v>
      </c>
    </row>
    <row r="363" spans="1:24" s="410" customFormat="1" ht="27.6" outlineLevel="2" x14ac:dyDescent="0.25">
      <c r="A363" s="410" t="s">
        <v>76</v>
      </c>
      <c r="B363" s="728" t="s">
        <v>2546</v>
      </c>
      <c r="C363" s="792">
        <v>8</v>
      </c>
      <c r="D363" s="557" t="s">
        <v>448</v>
      </c>
      <c r="E363" s="558">
        <v>901553213</v>
      </c>
      <c r="F363" s="457" t="s">
        <v>512</v>
      </c>
      <c r="G363" s="521" t="s">
        <v>239</v>
      </c>
      <c r="H363" s="521" t="s">
        <v>575</v>
      </c>
      <c r="I363" s="413" t="s">
        <v>248</v>
      </c>
      <c r="J363" s="413" t="s">
        <v>2403</v>
      </c>
      <c r="K363" s="521" t="s">
        <v>715</v>
      </c>
      <c r="L363" s="417">
        <v>621</v>
      </c>
      <c r="M363" s="418">
        <v>570240</v>
      </c>
      <c r="N363" s="712">
        <f t="shared" si="136"/>
        <v>570240</v>
      </c>
      <c r="O363" s="753">
        <v>45182</v>
      </c>
      <c r="P363" s="418">
        <f t="shared" si="137"/>
        <v>592738</v>
      </c>
      <c r="Q363" s="418">
        <f t="shared" si="138"/>
        <v>592738</v>
      </c>
      <c r="R363" s="698">
        <f t="shared" si="139"/>
        <v>592738</v>
      </c>
      <c r="S363" s="699">
        <f t="shared" si="140"/>
        <v>1.1201979273993744E-4</v>
      </c>
      <c r="T363" s="688"/>
      <c r="U363" s="689">
        <f t="shared" si="132"/>
        <v>182</v>
      </c>
      <c r="V363" s="690">
        <f t="shared" si="127"/>
        <v>45364</v>
      </c>
      <c r="W363" s="691">
        <f>VLOOKUP(V363,IPC!$B$9:$D$855,3,2)</f>
        <v>141.47999999999999</v>
      </c>
      <c r="X363" s="691">
        <f>VLOOKUP(O363,IPC!$B$9:$D$855,3,1)</f>
        <v>136.11000000000001</v>
      </c>
    </row>
    <row r="364" spans="1:24" s="410" customFormat="1" ht="27.6" outlineLevel="2" x14ac:dyDescent="0.25">
      <c r="A364" s="410" t="s">
        <v>76</v>
      </c>
      <c r="B364" s="728" t="s">
        <v>2546</v>
      </c>
      <c r="C364" s="792">
        <v>8</v>
      </c>
      <c r="D364" s="557" t="s">
        <v>448</v>
      </c>
      <c r="E364" s="558">
        <v>901553213</v>
      </c>
      <c r="F364" s="457" t="s">
        <v>512</v>
      </c>
      <c r="G364" s="521" t="s">
        <v>239</v>
      </c>
      <c r="H364" s="521" t="s">
        <v>575</v>
      </c>
      <c r="I364" s="413" t="s">
        <v>248</v>
      </c>
      <c r="J364" s="413" t="s">
        <v>2403</v>
      </c>
      <c r="K364" s="521" t="s">
        <v>716</v>
      </c>
      <c r="L364" s="417">
        <v>622</v>
      </c>
      <c r="M364" s="418">
        <v>570240</v>
      </c>
      <c r="N364" s="712">
        <f t="shared" si="136"/>
        <v>570240</v>
      </c>
      <c r="O364" s="753">
        <v>45187</v>
      </c>
      <c r="P364" s="418">
        <f t="shared" si="137"/>
        <v>592738</v>
      </c>
      <c r="Q364" s="418">
        <f t="shared" si="138"/>
        <v>592738</v>
      </c>
      <c r="R364" s="698">
        <f t="shared" si="139"/>
        <v>592738</v>
      </c>
      <c r="S364" s="699">
        <f t="shared" si="140"/>
        <v>1.1201979273993744E-4</v>
      </c>
      <c r="T364" s="688"/>
      <c r="U364" s="689">
        <f t="shared" si="132"/>
        <v>177</v>
      </c>
      <c r="V364" s="690">
        <f t="shared" si="127"/>
        <v>45364</v>
      </c>
      <c r="W364" s="691">
        <f>VLOOKUP(V364,IPC!$B$9:$D$855,3,2)</f>
        <v>141.47999999999999</v>
      </c>
      <c r="X364" s="691">
        <f>VLOOKUP(O364,IPC!$B$9:$D$855,3,1)</f>
        <v>136.11000000000001</v>
      </c>
    </row>
    <row r="365" spans="1:24" s="410" customFormat="1" ht="27.6" outlineLevel="2" x14ac:dyDescent="0.25">
      <c r="A365" s="410" t="s">
        <v>76</v>
      </c>
      <c r="B365" s="728" t="s">
        <v>2546</v>
      </c>
      <c r="C365" s="792">
        <v>8</v>
      </c>
      <c r="D365" s="557" t="s">
        <v>448</v>
      </c>
      <c r="E365" s="558">
        <v>901553213</v>
      </c>
      <c r="F365" s="457" t="s">
        <v>512</v>
      </c>
      <c r="G365" s="521" t="s">
        <v>239</v>
      </c>
      <c r="H365" s="521" t="s">
        <v>575</v>
      </c>
      <c r="I365" s="413" t="s">
        <v>248</v>
      </c>
      <c r="J365" s="413" t="s">
        <v>2403</v>
      </c>
      <c r="K365" s="521" t="s">
        <v>717</v>
      </c>
      <c r="L365" s="417">
        <v>686</v>
      </c>
      <c r="M365" s="418">
        <v>570240</v>
      </c>
      <c r="N365" s="712">
        <f t="shared" si="136"/>
        <v>570240</v>
      </c>
      <c r="O365" s="753">
        <v>45230</v>
      </c>
      <c r="P365" s="418">
        <f t="shared" si="137"/>
        <v>591261</v>
      </c>
      <c r="Q365" s="418">
        <f t="shared" si="138"/>
        <v>591261</v>
      </c>
      <c r="R365" s="698">
        <f t="shared" si="139"/>
        <v>591261</v>
      </c>
      <c r="S365" s="699">
        <f t="shared" si="140"/>
        <v>1.1174065890023611E-4</v>
      </c>
      <c r="T365" s="688"/>
      <c r="U365" s="689">
        <f t="shared" si="132"/>
        <v>134</v>
      </c>
      <c r="V365" s="690">
        <f t="shared" si="127"/>
        <v>45364</v>
      </c>
      <c r="W365" s="691">
        <f>VLOOKUP(V365,IPC!$B$9:$D$855,3,2)</f>
        <v>141.47999999999999</v>
      </c>
      <c r="X365" s="691">
        <f>VLOOKUP(O365,IPC!$B$9:$D$855,3,1)</f>
        <v>136.44999999999999</v>
      </c>
    </row>
    <row r="366" spans="1:24" s="410" customFormat="1" ht="27.6" outlineLevel="2" x14ac:dyDescent="0.25">
      <c r="A366" s="410" t="s">
        <v>76</v>
      </c>
      <c r="B366" s="728" t="s">
        <v>2546</v>
      </c>
      <c r="C366" s="792">
        <v>8</v>
      </c>
      <c r="D366" s="557" t="s">
        <v>448</v>
      </c>
      <c r="E366" s="558">
        <v>901553213</v>
      </c>
      <c r="F366" s="457" t="s">
        <v>512</v>
      </c>
      <c r="G366" s="521" t="s">
        <v>239</v>
      </c>
      <c r="H366" s="521" t="s">
        <v>575</v>
      </c>
      <c r="I366" s="413" t="s">
        <v>248</v>
      </c>
      <c r="J366" s="413" t="s">
        <v>2403</v>
      </c>
      <c r="K366" s="521" t="s">
        <v>678</v>
      </c>
      <c r="L366" s="417">
        <v>691</v>
      </c>
      <c r="M366" s="418">
        <v>285120</v>
      </c>
      <c r="N366" s="712">
        <f t="shared" si="136"/>
        <v>285120</v>
      </c>
      <c r="O366" s="753">
        <v>45236</v>
      </c>
      <c r="P366" s="418">
        <f t="shared" si="137"/>
        <v>294250</v>
      </c>
      <c r="Q366" s="418">
        <f t="shared" si="138"/>
        <v>294250</v>
      </c>
      <c r="R366" s="698">
        <f t="shared" si="139"/>
        <v>294250</v>
      </c>
      <c r="S366" s="699">
        <f t="shared" si="140"/>
        <v>5.560943285857595E-5</v>
      </c>
      <c r="T366" s="688"/>
      <c r="U366" s="689">
        <f t="shared" si="132"/>
        <v>128</v>
      </c>
      <c r="V366" s="690">
        <f t="shared" si="127"/>
        <v>45364</v>
      </c>
      <c r="W366" s="691">
        <f>VLOOKUP(V366,IPC!$B$9:$D$855,3,2)</f>
        <v>141.47999999999999</v>
      </c>
      <c r="X366" s="691">
        <f>VLOOKUP(O366,IPC!$B$9:$D$855,3,1)</f>
        <v>137.09</v>
      </c>
    </row>
    <row r="367" spans="1:24" s="410" customFormat="1" ht="27.6" outlineLevel="2" x14ac:dyDescent="0.25">
      <c r="A367" s="410" t="s">
        <v>76</v>
      </c>
      <c r="B367" s="728" t="s">
        <v>2546</v>
      </c>
      <c r="C367" s="792">
        <v>8</v>
      </c>
      <c r="D367" s="557" t="s">
        <v>448</v>
      </c>
      <c r="E367" s="558">
        <v>901553213</v>
      </c>
      <c r="F367" s="457" t="s">
        <v>512</v>
      </c>
      <c r="G367" s="521" t="s">
        <v>239</v>
      </c>
      <c r="H367" s="521" t="s">
        <v>575</v>
      </c>
      <c r="I367" s="413" t="s">
        <v>248</v>
      </c>
      <c r="J367" s="413" t="s">
        <v>2403</v>
      </c>
      <c r="K367" s="521" t="s">
        <v>718</v>
      </c>
      <c r="L367" s="417">
        <v>756</v>
      </c>
      <c r="M367" s="418">
        <v>570240</v>
      </c>
      <c r="N367" s="712">
        <f t="shared" si="136"/>
        <v>570240</v>
      </c>
      <c r="O367" s="753">
        <v>45272</v>
      </c>
      <c r="P367" s="418">
        <f t="shared" si="137"/>
        <v>585809</v>
      </c>
      <c r="Q367" s="418">
        <f t="shared" si="138"/>
        <v>585809</v>
      </c>
      <c r="R367" s="698">
        <f t="shared" si="139"/>
        <v>585809</v>
      </c>
      <c r="S367" s="699">
        <f t="shared" si="140"/>
        <v>1.1071030162599667E-4</v>
      </c>
      <c r="T367" s="688"/>
      <c r="U367" s="689">
        <f t="shared" si="132"/>
        <v>92</v>
      </c>
      <c r="V367" s="690">
        <f t="shared" si="127"/>
        <v>45364</v>
      </c>
      <c r="W367" s="691">
        <f>VLOOKUP(V367,IPC!$B$9:$D$855,3,2)</f>
        <v>141.47999999999999</v>
      </c>
      <c r="X367" s="691">
        <f>VLOOKUP(O367,IPC!$B$9:$D$855,3,1)</f>
        <v>137.72</v>
      </c>
    </row>
    <row r="368" spans="1:24" s="410" customFormat="1" ht="27.6" outlineLevel="2" x14ac:dyDescent="0.25">
      <c r="A368" s="410" t="s">
        <v>76</v>
      </c>
      <c r="B368" s="728" t="s">
        <v>2546</v>
      </c>
      <c r="C368" s="792">
        <v>8</v>
      </c>
      <c r="D368" s="557" t="s">
        <v>448</v>
      </c>
      <c r="E368" s="558">
        <v>901553213</v>
      </c>
      <c r="F368" s="457" t="s">
        <v>512</v>
      </c>
      <c r="G368" s="521" t="s">
        <v>239</v>
      </c>
      <c r="H368" s="521" t="s">
        <v>575</v>
      </c>
      <c r="I368" s="413" t="s">
        <v>248</v>
      </c>
      <c r="J368" s="413" t="s">
        <v>2403</v>
      </c>
      <c r="K368" s="521" t="s">
        <v>719</v>
      </c>
      <c r="L368" s="417">
        <v>783</v>
      </c>
      <c r="M368" s="418">
        <v>570240</v>
      </c>
      <c r="N368" s="712">
        <f t="shared" si="136"/>
        <v>570240</v>
      </c>
      <c r="O368" s="753">
        <v>45293</v>
      </c>
      <c r="P368" s="418">
        <f t="shared" si="137"/>
        <v>580498</v>
      </c>
      <c r="Q368" s="418">
        <f t="shared" si="138"/>
        <v>580498</v>
      </c>
      <c r="R368" s="698">
        <f t="shared" si="139"/>
        <v>580498</v>
      </c>
      <c r="S368" s="699">
        <f t="shared" si="140"/>
        <v>1.0970659152264273E-4</v>
      </c>
      <c r="T368" s="688"/>
      <c r="U368" s="689">
        <f t="shared" si="132"/>
        <v>71</v>
      </c>
      <c r="V368" s="690">
        <f t="shared" si="127"/>
        <v>45364</v>
      </c>
      <c r="W368" s="691">
        <f>VLOOKUP(V368,IPC!$B$9:$D$855,3,2)</f>
        <v>141.47999999999999</v>
      </c>
      <c r="X368" s="691">
        <f>VLOOKUP(O368,IPC!$B$9:$D$855,3,1)</f>
        <v>138.97999999999999</v>
      </c>
    </row>
    <row r="369" spans="1:24" s="410" customFormat="1" ht="27.6" outlineLevel="2" x14ac:dyDescent="0.25">
      <c r="A369" s="410" t="s">
        <v>76</v>
      </c>
      <c r="B369" s="728" t="s">
        <v>2546</v>
      </c>
      <c r="C369" s="792">
        <v>8</v>
      </c>
      <c r="D369" s="557" t="s">
        <v>448</v>
      </c>
      <c r="E369" s="558">
        <v>901553213</v>
      </c>
      <c r="F369" s="457" t="s">
        <v>512</v>
      </c>
      <c r="G369" s="521" t="s">
        <v>239</v>
      </c>
      <c r="H369" s="521" t="s">
        <v>575</v>
      </c>
      <c r="I369" s="413" t="s">
        <v>248</v>
      </c>
      <c r="J369" s="413" t="s">
        <v>2403</v>
      </c>
      <c r="K369" s="521" t="s">
        <v>1902</v>
      </c>
      <c r="L369" s="417">
        <v>855</v>
      </c>
      <c r="M369" s="418">
        <v>600000</v>
      </c>
      <c r="N369" s="712">
        <f t="shared" si="136"/>
        <v>600000</v>
      </c>
      <c r="O369" s="753">
        <v>45355</v>
      </c>
      <c r="P369" s="418">
        <f t="shared" si="137"/>
        <v>600000</v>
      </c>
      <c r="Q369" s="418">
        <f t="shared" si="138"/>
        <v>600000</v>
      </c>
      <c r="R369" s="698">
        <f t="shared" si="139"/>
        <v>600000</v>
      </c>
      <c r="S369" s="699">
        <f t="shared" si="140"/>
        <v>1.1339221653405462E-4</v>
      </c>
      <c r="T369" s="688"/>
      <c r="U369" s="689">
        <f t="shared" si="132"/>
        <v>9</v>
      </c>
      <c r="V369" s="690">
        <f t="shared" si="127"/>
        <v>45364</v>
      </c>
      <c r="W369" s="691">
        <f>VLOOKUP(V369,IPC!$B$9:$D$855,3,2)</f>
        <v>141.47999999999999</v>
      </c>
      <c r="X369" s="691">
        <f>VLOOKUP(O369,IPC!$B$9:$D$855,3,1)</f>
        <v>141.47999999999999</v>
      </c>
    </row>
    <row r="370" spans="1:24" s="410" customFormat="1" outlineLevel="1" x14ac:dyDescent="0.25">
      <c r="B370" s="728"/>
      <c r="C370" s="793"/>
      <c r="D370" s="560" t="s">
        <v>2263</v>
      </c>
      <c r="E370" s="561"/>
      <c r="F370" s="461"/>
      <c r="G370" s="536"/>
      <c r="H370" s="536"/>
      <c r="I370" s="420"/>
      <c r="J370" s="420"/>
      <c r="K370" s="536"/>
      <c r="L370" s="424"/>
      <c r="M370" s="425">
        <f>SUBTOTAL(9,M355:M369)</f>
        <v>8013120</v>
      </c>
      <c r="N370" s="425">
        <f>SUBTOTAL(9,N355:N369)</f>
        <v>8013120</v>
      </c>
      <c r="O370" s="755"/>
      <c r="P370" s="425">
        <f>SUBTOTAL(9,P355:P369)</f>
        <v>8352698</v>
      </c>
      <c r="Q370" s="425">
        <f>SUBTOTAL(9,Q355:Q369)</f>
        <v>8352698</v>
      </c>
      <c r="R370" s="460">
        <f>SUBTOTAL(9,R355:R369)</f>
        <v>8352698</v>
      </c>
      <c r="S370" s="706">
        <f>SUBTOTAL(9,S355:S369)</f>
        <v>1.578551567099275E-3</v>
      </c>
      <c r="T370" s="688"/>
      <c r="U370" s="689"/>
      <c r="V370" s="690"/>
      <c r="W370" s="691"/>
      <c r="X370" s="691"/>
    </row>
    <row r="371" spans="1:24" s="410" customFormat="1" ht="27.6" outlineLevel="2" x14ac:dyDescent="0.25">
      <c r="A371" s="410" t="s">
        <v>76</v>
      </c>
      <c r="B371" s="728" t="s">
        <v>42</v>
      </c>
      <c r="C371" s="792">
        <v>9</v>
      </c>
      <c r="D371" s="557" t="s">
        <v>1869</v>
      </c>
      <c r="E371" s="558">
        <v>900838418</v>
      </c>
      <c r="F371" s="457" t="s">
        <v>1711</v>
      </c>
      <c r="G371" s="521" t="s">
        <v>239</v>
      </c>
      <c r="H371" s="521" t="s">
        <v>1888</v>
      </c>
      <c r="I371" s="413" t="s">
        <v>248</v>
      </c>
      <c r="J371" s="413" t="s">
        <v>2403</v>
      </c>
      <c r="K371" s="521" t="s">
        <v>1723</v>
      </c>
      <c r="L371" s="417">
        <v>824</v>
      </c>
      <c r="M371" s="418">
        <v>600000</v>
      </c>
      <c r="N371" s="712">
        <f t="shared" si="136"/>
        <v>600000</v>
      </c>
      <c r="O371" s="753">
        <v>45322</v>
      </c>
      <c r="P371" s="418">
        <f t="shared" si="137"/>
        <v>610793</v>
      </c>
      <c r="Q371" s="418">
        <f t="shared" si="138"/>
        <v>610793</v>
      </c>
      <c r="R371" s="698">
        <f t="shared" si="139"/>
        <v>610793</v>
      </c>
      <c r="S371" s="699">
        <f>+R371/$R$967</f>
        <v>1.154319535224747E-4</v>
      </c>
      <c r="T371" s="688"/>
      <c r="U371" s="689">
        <f t="shared" si="132"/>
        <v>42</v>
      </c>
      <c r="V371" s="690">
        <f t="shared" si="127"/>
        <v>45364</v>
      </c>
      <c r="W371" s="691">
        <f>VLOOKUP(V371,IPC!$B$9:$D$855,3,2)</f>
        <v>141.47999999999999</v>
      </c>
      <c r="X371" s="691">
        <f>VLOOKUP(O371,IPC!$B$9:$D$855,3,1)</f>
        <v>138.97999999999999</v>
      </c>
    </row>
    <row r="372" spans="1:24" s="410" customFormat="1" outlineLevel="1" x14ac:dyDescent="0.25">
      <c r="B372" s="728"/>
      <c r="C372" s="793"/>
      <c r="D372" s="560" t="s">
        <v>2264</v>
      </c>
      <c r="E372" s="561"/>
      <c r="F372" s="461"/>
      <c r="G372" s="536"/>
      <c r="H372" s="536"/>
      <c r="I372" s="420"/>
      <c r="J372" s="420"/>
      <c r="K372" s="536"/>
      <c r="L372" s="424"/>
      <c r="M372" s="425">
        <f>SUBTOTAL(9,M371:M371)</f>
        <v>600000</v>
      </c>
      <c r="N372" s="425">
        <f>SUBTOTAL(9,N371:N371)</f>
        <v>600000</v>
      </c>
      <c r="O372" s="755"/>
      <c r="P372" s="425">
        <f>SUBTOTAL(9,P371:P371)</f>
        <v>610793</v>
      </c>
      <c r="Q372" s="425">
        <f>SUBTOTAL(9,Q371:Q371)</f>
        <v>610793</v>
      </c>
      <c r="R372" s="460">
        <f>SUBTOTAL(9,R371:R371)</f>
        <v>610793</v>
      </c>
      <c r="S372" s="706">
        <f>SUBTOTAL(9,S371:S371)</f>
        <v>1.154319535224747E-4</v>
      </c>
      <c r="T372" s="688"/>
      <c r="U372" s="689"/>
      <c r="V372" s="690"/>
      <c r="W372" s="691"/>
      <c r="X372" s="691"/>
    </row>
    <row r="373" spans="1:24" s="410" customFormat="1" ht="27.6" outlineLevel="2" x14ac:dyDescent="0.25">
      <c r="A373" s="410" t="s">
        <v>76</v>
      </c>
      <c r="B373" s="728" t="s">
        <v>42</v>
      </c>
      <c r="C373" s="792">
        <v>10</v>
      </c>
      <c r="D373" s="557" t="s">
        <v>449</v>
      </c>
      <c r="E373" s="558">
        <v>860529890</v>
      </c>
      <c r="F373" s="457" t="s">
        <v>513</v>
      </c>
      <c r="G373" s="521" t="s">
        <v>108</v>
      </c>
      <c r="H373" s="521" t="s">
        <v>576</v>
      </c>
      <c r="I373" s="413" t="s">
        <v>248</v>
      </c>
      <c r="J373" s="413" t="s">
        <v>2403</v>
      </c>
      <c r="K373" s="521" t="s">
        <v>720</v>
      </c>
      <c r="L373" s="417">
        <v>10123</v>
      </c>
      <c r="M373" s="418">
        <v>623205</v>
      </c>
      <c r="N373" s="712">
        <f t="shared" si="136"/>
        <v>623205</v>
      </c>
      <c r="O373" s="753">
        <v>45139</v>
      </c>
      <c r="P373" s="418">
        <f t="shared" si="137"/>
        <v>651237</v>
      </c>
      <c r="Q373" s="418">
        <f t="shared" si="138"/>
        <v>651237</v>
      </c>
      <c r="R373" s="698">
        <f t="shared" si="139"/>
        <v>651237</v>
      </c>
      <c r="S373" s="699">
        <f>+R373/$R$967</f>
        <v>1.2307534486498021E-4</v>
      </c>
      <c r="T373" s="688"/>
      <c r="U373" s="689">
        <f t="shared" si="132"/>
        <v>225</v>
      </c>
      <c r="V373" s="690">
        <f t="shared" si="127"/>
        <v>45364</v>
      </c>
      <c r="W373" s="691">
        <f>VLOOKUP(V373,IPC!$B$9:$D$855,3,2)</f>
        <v>141.47999999999999</v>
      </c>
      <c r="X373" s="691">
        <f>VLOOKUP(O373,IPC!$B$9:$D$855,3,1)</f>
        <v>135.38999999999999</v>
      </c>
    </row>
    <row r="374" spans="1:24" s="410" customFormat="1" ht="27.6" outlineLevel="2" x14ac:dyDescent="0.25">
      <c r="A374" s="410" t="s">
        <v>76</v>
      </c>
      <c r="B374" s="728" t="s">
        <v>42</v>
      </c>
      <c r="C374" s="792">
        <v>10</v>
      </c>
      <c r="D374" s="557" t="s">
        <v>449</v>
      </c>
      <c r="E374" s="558">
        <v>860529890</v>
      </c>
      <c r="F374" s="457" t="s">
        <v>513</v>
      </c>
      <c r="G374" s="521" t="s">
        <v>108</v>
      </c>
      <c r="H374" s="521" t="s">
        <v>576</v>
      </c>
      <c r="I374" s="413" t="s">
        <v>248</v>
      </c>
      <c r="J374" s="413" t="s">
        <v>2403</v>
      </c>
      <c r="K374" s="521" t="s">
        <v>2470</v>
      </c>
      <c r="L374" s="417">
        <v>1896</v>
      </c>
      <c r="M374" s="418">
        <v>-0.1</v>
      </c>
      <c r="N374" s="712">
        <f t="shared" si="136"/>
        <v>-0.1</v>
      </c>
      <c r="O374" s="753">
        <v>44701</v>
      </c>
      <c r="P374" s="418">
        <f t="shared" si="137"/>
        <v>0</v>
      </c>
      <c r="Q374" s="418">
        <f t="shared" si="138"/>
        <v>0</v>
      </c>
      <c r="R374" s="698">
        <f t="shared" si="139"/>
        <v>0</v>
      </c>
      <c r="S374" s="699">
        <f>+R374/$R$967</f>
        <v>0</v>
      </c>
      <c r="T374" s="688"/>
      <c r="U374" s="689">
        <f t="shared" si="132"/>
        <v>663</v>
      </c>
      <c r="V374" s="690">
        <f t="shared" si="127"/>
        <v>45364</v>
      </c>
      <c r="W374" s="691">
        <f>VLOOKUP(V374,IPC!$B$9:$D$855,3,2)</f>
        <v>141.47999999999999</v>
      </c>
      <c r="X374" s="691">
        <f>VLOOKUP(O374,IPC!$B$9:$D$855,3,1)</f>
        <v>118.7</v>
      </c>
    </row>
    <row r="375" spans="1:24" s="410" customFormat="1" ht="27.6" outlineLevel="2" x14ac:dyDescent="0.25">
      <c r="A375" s="410" t="s">
        <v>76</v>
      </c>
      <c r="B375" s="728" t="s">
        <v>42</v>
      </c>
      <c r="C375" s="792">
        <v>10</v>
      </c>
      <c r="D375" s="557" t="s">
        <v>449</v>
      </c>
      <c r="E375" s="558">
        <v>860529890</v>
      </c>
      <c r="F375" s="457" t="s">
        <v>513</v>
      </c>
      <c r="G375" s="521" t="s">
        <v>108</v>
      </c>
      <c r="H375" s="521" t="s">
        <v>576</v>
      </c>
      <c r="I375" s="413" t="s">
        <v>248</v>
      </c>
      <c r="J375" s="413" t="s">
        <v>2403</v>
      </c>
      <c r="K375" s="521" t="s">
        <v>721</v>
      </c>
      <c r="L375" s="417">
        <v>1948</v>
      </c>
      <c r="M375" s="418">
        <v>6451507</v>
      </c>
      <c r="N375" s="712">
        <f t="shared" si="136"/>
        <v>6451507</v>
      </c>
      <c r="O375" s="753">
        <v>44735</v>
      </c>
      <c r="P375" s="418">
        <f t="shared" si="137"/>
        <v>7650316</v>
      </c>
      <c r="Q375" s="418">
        <f t="shared" si="138"/>
        <v>7650316</v>
      </c>
      <c r="R375" s="698">
        <f t="shared" si="139"/>
        <v>7650316</v>
      </c>
      <c r="S375" s="699">
        <f>+R375/$R$967</f>
        <v>1.4458104807099042E-3</v>
      </c>
      <c r="T375" s="688"/>
      <c r="U375" s="689">
        <f t="shared" si="132"/>
        <v>629</v>
      </c>
      <c r="V375" s="690">
        <f t="shared" si="127"/>
        <v>45364</v>
      </c>
      <c r="W375" s="691">
        <f>VLOOKUP(V375,IPC!$B$9:$D$855,3,2)</f>
        <v>141.47999999999999</v>
      </c>
      <c r="X375" s="691">
        <f>VLOOKUP(O375,IPC!$B$9:$D$855,3,1)</f>
        <v>119.31</v>
      </c>
    </row>
    <row r="376" spans="1:24" s="410" customFormat="1" ht="27.6" outlineLevel="2" x14ac:dyDescent="0.25">
      <c r="A376" s="410" t="s">
        <v>76</v>
      </c>
      <c r="B376" s="728" t="s">
        <v>42</v>
      </c>
      <c r="C376" s="792">
        <v>10</v>
      </c>
      <c r="D376" s="557" t="s">
        <v>449</v>
      </c>
      <c r="E376" s="558">
        <v>860529890</v>
      </c>
      <c r="F376" s="457" t="s">
        <v>513</v>
      </c>
      <c r="G376" s="521" t="s">
        <v>108</v>
      </c>
      <c r="H376" s="521" t="s">
        <v>576</v>
      </c>
      <c r="I376" s="413" t="s">
        <v>248</v>
      </c>
      <c r="J376" s="413" t="s">
        <v>2403</v>
      </c>
      <c r="K376" s="521" t="s">
        <v>722</v>
      </c>
      <c r="L376" s="417">
        <v>1999</v>
      </c>
      <c r="M376" s="418">
        <v>172788</v>
      </c>
      <c r="N376" s="712">
        <f t="shared" si="136"/>
        <v>172788</v>
      </c>
      <c r="O376" s="753">
        <v>44777</v>
      </c>
      <c r="P376" s="418">
        <f t="shared" si="137"/>
        <v>201202</v>
      </c>
      <c r="Q376" s="418">
        <f t="shared" si="138"/>
        <v>201202</v>
      </c>
      <c r="R376" s="698">
        <f t="shared" si="139"/>
        <v>201202</v>
      </c>
      <c r="S376" s="699">
        <f>+R376/$R$967</f>
        <v>3.802456791847476E-5</v>
      </c>
      <c r="T376" s="688"/>
      <c r="U376" s="689">
        <f t="shared" si="132"/>
        <v>587</v>
      </c>
      <c r="V376" s="690">
        <f t="shared" si="127"/>
        <v>45364</v>
      </c>
      <c r="W376" s="691">
        <f>VLOOKUP(V376,IPC!$B$9:$D$855,3,2)</f>
        <v>141.47999999999999</v>
      </c>
      <c r="X376" s="691">
        <f>VLOOKUP(O376,IPC!$B$9:$D$855,3,1)</f>
        <v>121.5</v>
      </c>
    </row>
    <row r="377" spans="1:24" s="410" customFormat="1" ht="27.6" outlineLevel="2" x14ac:dyDescent="0.25">
      <c r="A377" s="410" t="s">
        <v>76</v>
      </c>
      <c r="B377" s="728" t="s">
        <v>42</v>
      </c>
      <c r="C377" s="792">
        <v>10</v>
      </c>
      <c r="D377" s="557" t="s">
        <v>449</v>
      </c>
      <c r="E377" s="558">
        <v>860529890</v>
      </c>
      <c r="F377" s="457" t="s">
        <v>513</v>
      </c>
      <c r="G377" s="521" t="s">
        <v>108</v>
      </c>
      <c r="H377" s="521" t="s">
        <v>576</v>
      </c>
      <c r="I377" s="413" t="s">
        <v>248</v>
      </c>
      <c r="J377" s="413" t="s">
        <v>2403</v>
      </c>
      <c r="K377" s="521" t="s">
        <v>723</v>
      </c>
      <c r="L377" s="417">
        <v>2000</v>
      </c>
      <c r="M377" s="418">
        <v>172788</v>
      </c>
      <c r="N377" s="712">
        <f t="shared" si="136"/>
        <v>172788</v>
      </c>
      <c r="O377" s="753">
        <v>44777</v>
      </c>
      <c r="P377" s="418">
        <f t="shared" si="137"/>
        <v>201202</v>
      </c>
      <c r="Q377" s="418">
        <f t="shared" si="138"/>
        <v>201202</v>
      </c>
      <c r="R377" s="698">
        <f t="shared" si="139"/>
        <v>201202</v>
      </c>
      <c r="S377" s="699">
        <f>+R377/$R$967</f>
        <v>3.802456791847476E-5</v>
      </c>
      <c r="T377" s="688"/>
      <c r="U377" s="689">
        <f t="shared" si="132"/>
        <v>587</v>
      </c>
      <c r="V377" s="690">
        <f t="shared" si="127"/>
        <v>45364</v>
      </c>
      <c r="W377" s="691">
        <f>VLOOKUP(V377,IPC!$B$9:$D$855,3,2)</f>
        <v>141.47999999999999</v>
      </c>
      <c r="X377" s="691">
        <f>VLOOKUP(O377,IPC!$B$9:$D$855,3,1)</f>
        <v>121.5</v>
      </c>
    </row>
    <row r="378" spans="1:24" s="410" customFormat="1" outlineLevel="1" x14ac:dyDescent="0.25">
      <c r="B378" s="728"/>
      <c r="C378" s="793"/>
      <c r="D378" s="560" t="s">
        <v>2265</v>
      </c>
      <c r="E378" s="561"/>
      <c r="F378" s="461"/>
      <c r="G378" s="536"/>
      <c r="H378" s="536"/>
      <c r="I378" s="420"/>
      <c r="J378" s="420"/>
      <c r="K378" s="536"/>
      <c r="L378" s="424"/>
      <c r="M378" s="425">
        <f>SUBTOTAL(9,M373:M377)</f>
        <v>7420287.9000000004</v>
      </c>
      <c r="N378" s="425">
        <f>SUBTOTAL(9,N373:N377)</f>
        <v>7420287.9000000004</v>
      </c>
      <c r="O378" s="755"/>
      <c r="P378" s="425">
        <f>SUBTOTAL(9,P373:P377)</f>
        <v>8703957</v>
      </c>
      <c r="Q378" s="425">
        <f>SUBTOTAL(9,Q373:Q377)</f>
        <v>8703957</v>
      </c>
      <c r="R378" s="460">
        <f>SUBTOTAL(9,R373:R377)</f>
        <v>8703957</v>
      </c>
      <c r="S378" s="706">
        <f>SUBTOTAL(9,S373:S377)</f>
        <v>1.6449349614118341E-3</v>
      </c>
      <c r="T378" s="688"/>
      <c r="U378" s="689"/>
      <c r="V378" s="690"/>
      <c r="W378" s="691"/>
      <c r="X378" s="691"/>
    </row>
    <row r="379" spans="1:24" s="410" customFormat="1" ht="27.6" outlineLevel="2" x14ac:dyDescent="0.25">
      <c r="A379" s="410" t="s">
        <v>76</v>
      </c>
      <c r="B379" s="728" t="s">
        <v>42</v>
      </c>
      <c r="C379" s="792">
        <v>11</v>
      </c>
      <c r="D379" s="557" t="s">
        <v>450</v>
      </c>
      <c r="E379" s="558">
        <v>900492874</v>
      </c>
      <c r="F379" s="457" t="s">
        <v>514</v>
      </c>
      <c r="G379" s="521" t="s">
        <v>239</v>
      </c>
      <c r="H379" s="521" t="s">
        <v>577</v>
      </c>
      <c r="I379" s="413" t="s">
        <v>248</v>
      </c>
      <c r="J379" s="413" t="s">
        <v>2403</v>
      </c>
      <c r="K379" s="521" t="s">
        <v>724</v>
      </c>
      <c r="L379" s="417">
        <v>10951</v>
      </c>
      <c r="M379" s="418">
        <v>902803</v>
      </c>
      <c r="N379" s="712">
        <f t="shared" si="136"/>
        <v>902803</v>
      </c>
      <c r="O379" s="753">
        <v>44633</v>
      </c>
      <c r="P379" s="418">
        <f t="shared" si="137"/>
        <v>1098646</v>
      </c>
      <c r="Q379" s="418">
        <f t="shared" si="138"/>
        <v>1098646</v>
      </c>
      <c r="R379" s="698">
        <f t="shared" si="139"/>
        <v>1098646</v>
      </c>
      <c r="S379" s="699">
        <f t="shared" ref="S379:S386" si="141">+R379/$R$967</f>
        <v>2.0762984187712162E-4</v>
      </c>
      <c r="T379" s="688"/>
      <c r="U379" s="689">
        <f t="shared" si="132"/>
        <v>731</v>
      </c>
      <c r="V379" s="690">
        <f t="shared" si="127"/>
        <v>45364</v>
      </c>
      <c r="W379" s="691">
        <f>VLOOKUP(V379,IPC!$B$9:$D$855,3,2)</f>
        <v>141.47999999999999</v>
      </c>
      <c r="X379" s="691">
        <f>VLOOKUP(O379,IPC!$B$9:$D$855,3,1)</f>
        <v>116.26</v>
      </c>
    </row>
    <row r="380" spans="1:24" s="410" customFormat="1" ht="27.6" outlineLevel="2" x14ac:dyDescent="0.25">
      <c r="A380" s="410" t="s">
        <v>76</v>
      </c>
      <c r="B380" s="728" t="s">
        <v>42</v>
      </c>
      <c r="C380" s="792">
        <v>11</v>
      </c>
      <c r="D380" s="557" t="s">
        <v>450</v>
      </c>
      <c r="E380" s="558">
        <v>900492874</v>
      </c>
      <c r="F380" s="457" t="s">
        <v>514</v>
      </c>
      <c r="G380" s="521" t="s">
        <v>239</v>
      </c>
      <c r="H380" s="521" t="s">
        <v>577</v>
      </c>
      <c r="I380" s="413" t="s">
        <v>248</v>
      </c>
      <c r="J380" s="413" t="s">
        <v>2403</v>
      </c>
      <c r="K380" s="521" t="s">
        <v>725</v>
      </c>
      <c r="L380" s="417">
        <v>11139</v>
      </c>
      <c r="M380" s="418">
        <v>2277378.6</v>
      </c>
      <c r="N380" s="712">
        <f t="shared" si="136"/>
        <v>2277378.6</v>
      </c>
      <c r="O380" s="753">
        <v>44696</v>
      </c>
      <c r="P380" s="418">
        <f t="shared" si="137"/>
        <v>2714436</v>
      </c>
      <c r="Q380" s="418">
        <f t="shared" si="138"/>
        <v>2714436</v>
      </c>
      <c r="R380" s="698">
        <f t="shared" si="139"/>
        <v>2714436</v>
      </c>
      <c r="S380" s="699">
        <f t="shared" si="141"/>
        <v>5.1299319113305513E-4</v>
      </c>
      <c r="T380" s="688"/>
      <c r="U380" s="689">
        <f t="shared" si="132"/>
        <v>668</v>
      </c>
      <c r="V380" s="690">
        <f t="shared" si="127"/>
        <v>45364</v>
      </c>
      <c r="W380" s="691">
        <f>VLOOKUP(V380,IPC!$B$9:$D$855,3,2)</f>
        <v>141.47999999999999</v>
      </c>
      <c r="X380" s="691">
        <f>VLOOKUP(O380,IPC!$B$9:$D$855,3,1)</f>
        <v>118.7</v>
      </c>
    </row>
    <row r="381" spans="1:24" s="410" customFormat="1" ht="27.6" outlineLevel="2" x14ac:dyDescent="0.25">
      <c r="A381" s="410" t="s">
        <v>76</v>
      </c>
      <c r="B381" s="728" t="s">
        <v>42</v>
      </c>
      <c r="C381" s="792">
        <v>11</v>
      </c>
      <c r="D381" s="557" t="s">
        <v>450</v>
      </c>
      <c r="E381" s="558">
        <v>900492874</v>
      </c>
      <c r="F381" s="457" t="s">
        <v>514</v>
      </c>
      <c r="G381" s="521" t="s">
        <v>239</v>
      </c>
      <c r="H381" s="521" t="s">
        <v>577</v>
      </c>
      <c r="I381" s="413" t="s">
        <v>248</v>
      </c>
      <c r="J381" s="413" t="s">
        <v>2403</v>
      </c>
      <c r="K381" s="521" t="s">
        <v>726</v>
      </c>
      <c r="L381" s="417">
        <v>11141</v>
      </c>
      <c r="M381" s="418">
        <v>976500</v>
      </c>
      <c r="N381" s="712">
        <f t="shared" si="136"/>
        <v>976500</v>
      </c>
      <c r="O381" s="753">
        <v>44696</v>
      </c>
      <c r="P381" s="418">
        <f t="shared" si="137"/>
        <v>1163902</v>
      </c>
      <c r="Q381" s="418">
        <f t="shared" si="138"/>
        <v>1163902</v>
      </c>
      <c r="R381" s="698">
        <f t="shared" si="139"/>
        <v>1163902</v>
      </c>
      <c r="S381" s="699">
        <f t="shared" si="141"/>
        <v>2.199623793473654E-4</v>
      </c>
      <c r="T381" s="688"/>
      <c r="U381" s="689">
        <f t="shared" si="132"/>
        <v>668</v>
      </c>
      <c r="V381" s="690">
        <f t="shared" si="127"/>
        <v>45364</v>
      </c>
      <c r="W381" s="691">
        <f>VLOOKUP(V381,IPC!$B$9:$D$855,3,2)</f>
        <v>141.47999999999999</v>
      </c>
      <c r="X381" s="691">
        <f>VLOOKUP(O381,IPC!$B$9:$D$855,3,1)</f>
        <v>118.7</v>
      </c>
    </row>
    <row r="382" spans="1:24" s="410" customFormat="1" ht="27.6" outlineLevel="2" x14ac:dyDescent="0.25">
      <c r="A382" s="410" t="s">
        <v>76</v>
      </c>
      <c r="B382" s="728" t="s">
        <v>42</v>
      </c>
      <c r="C382" s="792">
        <v>11</v>
      </c>
      <c r="D382" s="557" t="s">
        <v>450</v>
      </c>
      <c r="E382" s="558">
        <v>900492874</v>
      </c>
      <c r="F382" s="457" t="s">
        <v>514</v>
      </c>
      <c r="G382" s="521" t="s">
        <v>239</v>
      </c>
      <c r="H382" s="521" t="s">
        <v>577</v>
      </c>
      <c r="I382" s="413" t="s">
        <v>248</v>
      </c>
      <c r="J382" s="413" t="s">
        <v>2403</v>
      </c>
      <c r="K382" s="521" t="s">
        <v>727</v>
      </c>
      <c r="L382" s="417">
        <v>11223</v>
      </c>
      <c r="M382" s="418">
        <v>1765137.36</v>
      </c>
      <c r="N382" s="712">
        <f t="shared" si="136"/>
        <v>1765137.36</v>
      </c>
      <c r="O382" s="753">
        <v>44719</v>
      </c>
      <c r="P382" s="418">
        <f t="shared" si="137"/>
        <v>2093132</v>
      </c>
      <c r="Q382" s="418">
        <f t="shared" si="138"/>
        <v>2093132</v>
      </c>
      <c r="R382" s="698">
        <f t="shared" si="139"/>
        <v>2093132</v>
      </c>
      <c r="S382" s="699">
        <f t="shared" si="141"/>
        <v>3.9557479496393137E-4</v>
      </c>
      <c r="T382" s="688"/>
      <c r="U382" s="689">
        <f t="shared" si="132"/>
        <v>645</v>
      </c>
      <c r="V382" s="690">
        <f t="shared" si="127"/>
        <v>45364</v>
      </c>
      <c r="W382" s="691">
        <f>VLOOKUP(V382,IPC!$B$9:$D$855,3,2)</f>
        <v>141.47999999999999</v>
      </c>
      <c r="X382" s="691">
        <f>VLOOKUP(O382,IPC!$B$9:$D$855,3,1)</f>
        <v>119.31</v>
      </c>
    </row>
    <row r="383" spans="1:24" s="410" customFormat="1" ht="27.6" outlineLevel="2" x14ac:dyDescent="0.25">
      <c r="A383" s="410" t="s">
        <v>76</v>
      </c>
      <c r="B383" s="728" t="s">
        <v>42</v>
      </c>
      <c r="C383" s="792">
        <v>11</v>
      </c>
      <c r="D383" s="557" t="s">
        <v>450</v>
      </c>
      <c r="E383" s="558">
        <v>900492874</v>
      </c>
      <c r="F383" s="457" t="s">
        <v>514</v>
      </c>
      <c r="G383" s="521" t="s">
        <v>239</v>
      </c>
      <c r="H383" s="521" t="s">
        <v>577</v>
      </c>
      <c r="I383" s="413" t="s">
        <v>248</v>
      </c>
      <c r="J383" s="413" t="s">
        <v>2403</v>
      </c>
      <c r="K383" s="521" t="s">
        <v>728</v>
      </c>
      <c r="L383" s="417">
        <v>11224</v>
      </c>
      <c r="M383" s="418">
        <v>2277378.6</v>
      </c>
      <c r="N383" s="712">
        <f t="shared" si="136"/>
        <v>2277378.6</v>
      </c>
      <c r="O383" s="753">
        <v>44720</v>
      </c>
      <c r="P383" s="418">
        <f t="shared" si="137"/>
        <v>2700558</v>
      </c>
      <c r="Q383" s="418">
        <f t="shared" si="138"/>
        <v>2700558</v>
      </c>
      <c r="R383" s="698">
        <f t="shared" si="139"/>
        <v>2700558</v>
      </c>
      <c r="S383" s="699">
        <f t="shared" si="141"/>
        <v>5.1037042916462247E-4</v>
      </c>
      <c r="T383" s="688"/>
      <c r="U383" s="689">
        <f t="shared" si="132"/>
        <v>644</v>
      </c>
      <c r="V383" s="690">
        <f t="shared" si="127"/>
        <v>45364</v>
      </c>
      <c r="W383" s="691">
        <f>VLOOKUP(V383,IPC!$B$9:$D$855,3,2)</f>
        <v>141.47999999999999</v>
      </c>
      <c r="X383" s="691">
        <f>VLOOKUP(O383,IPC!$B$9:$D$855,3,1)</f>
        <v>119.31</v>
      </c>
    </row>
    <row r="384" spans="1:24" s="410" customFormat="1" ht="27.6" outlineLevel="2" x14ac:dyDescent="0.25">
      <c r="A384" s="410" t="s">
        <v>76</v>
      </c>
      <c r="B384" s="728" t="s">
        <v>42</v>
      </c>
      <c r="C384" s="792">
        <v>11</v>
      </c>
      <c r="D384" s="557" t="s">
        <v>450</v>
      </c>
      <c r="E384" s="558">
        <v>900492874</v>
      </c>
      <c r="F384" s="457" t="s">
        <v>514</v>
      </c>
      <c r="G384" s="521" t="s">
        <v>239</v>
      </c>
      <c r="H384" s="521" t="s">
        <v>577</v>
      </c>
      <c r="I384" s="413" t="s">
        <v>248</v>
      </c>
      <c r="J384" s="413" t="s">
        <v>2403</v>
      </c>
      <c r="K384" s="521" t="s">
        <v>729</v>
      </c>
      <c r="L384" s="417">
        <v>11282</v>
      </c>
      <c r="M384" s="418">
        <v>976500</v>
      </c>
      <c r="N384" s="712">
        <f t="shared" si="136"/>
        <v>976500</v>
      </c>
      <c r="O384" s="753">
        <v>44743</v>
      </c>
      <c r="P384" s="418">
        <f t="shared" si="137"/>
        <v>1148709</v>
      </c>
      <c r="Q384" s="418">
        <f t="shared" si="138"/>
        <v>1148709</v>
      </c>
      <c r="R384" s="698">
        <f t="shared" si="139"/>
        <v>1148709</v>
      </c>
      <c r="S384" s="699">
        <f t="shared" si="141"/>
        <v>2.1709109943769558E-4</v>
      </c>
      <c r="T384" s="688"/>
      <c r="U384" s="689">
        <f t="shared" si="132"/>
        <v>621</v>
      </c>
      <c r="V384" s="690">
        <f t="shared" si="127"/>
        <v>45364</v>
      </c>
      <c r="W384" s="691">
        <f>VLOOKUP(V384,IPC!$B$9:$D$855,3,2)</f>
        <v>141.47999999999999</v>
      </c>
      <c r="X384" s="691">
        <f>VLOOKUP(O384,IPC!$B$9:$D$855,3,1)</f>
        <v>120.27</v>
      </c>
    </row>
    <row r="385" spans="1:24" s="410" customFormat="1" ht="27.6" outlineLevel="2" x14ac:dyDescent="0.25">
      <c r="A385" s="410" t="s">
        <v>76</v>
      </c>
      <c r="B385" s="728" t="s">
        <v>42</v>
      </c>
      <c r="C385" s="792">
        <v>11</v>
      </c>
      <c r="D385" s="557" t="s">
        <v>450</v>
      </c>
      <c r="E385" s="558">
        <v>900492874</v>
      </c>
      <c r="F385" s="457" t="s">
        <v>514</v>
      </c>
      <c r="G385" s="521" t="s">
        <v>239</v>
      </c>
      <c r="H385" s="521" t="s">
        <v>577</v>
      </c>
      <c r="I385" s="413" t="s">
        <v>248</v>
      </c>
      <c r="J385" s="413" t="s">
        <v>2403</v>
      </c>
      <c r="K385" s="521" t="s">
        <v>730</v>
      </c>
      <c r="L385" s="417">
        <v>11300</v>
      </c>
      <c r="M385" s="418">
        <v>833700</v>
      </c>
      <c r="N385" s="712">
        <f t="shared" si="136"/>
        <v>833700</v>
      </c>
      <c r="O385" s="753">
        <v>44748</v>
      </c>
      <c r="P385" s="418">
        <f t="shared" si="137"/>
        <v>980726</v>
      </c>
      <c r="Q385" s="418">
        <f t="shared" si="138"/>
        <v>980726</v>
      </c>
      <c r="R385" s="698">
        <f t="shared" si="139"/>
        <v>980726</v>
      </c>
      <c r="S385" s="699">
        <f t="shared" si="141"/>
        <v>1.8534449158762875E-4</v>
      </c>
      <c r="T385" s="688"/>
      <c r="U385" s="689">
        <f t="shared" si="132"/>
        <v>616</v>
      </c>
      <c r="V385" s="690">
        <f t="shared" si="127"/>
        <v>45364</v>
      </c>
      <c r="W385" s="691">
        <f>VLOOKUP(V385,IPC!$B$9:$D$855,3,2)</f>
        <v>141.47999999999999</v>
      </c>
      <c r="X385" s="691">
        <f>VLOOKUP(O385,IPC!$B$9:$D$855,3,1)</f>
        <v>120.27</v>
      </c>
    </row>
    <row r="386" spans="1:24" s="410" customFormat="1" ht="27.6" outlineLevel="2" x14ac:dyDescent="0.25">
      <c r="A386" s="410" t="s">
        <v>76</v>
      </c>
      <c r="B386" s="728" t="s">
        <v>42</v>
      </c>
      <c r="C386" s="792">
        <v>12</v>
      </c>
      <c r="D386" s="557" t="s">
        <v>450</v>
      </c>
      <c r="E386" s="558">
        <v>900728998</v>
      </c>
      <c r="F386" s="457" t="s">
        <v>514</v>
      </c>
      <c r="G386" s="521" t="s">
        <v>239</v>
      </c>
      <c r="H386" s="521" t="s">
        <v>577</v>
      </c>
      <c r="I386" s="413" t="s">
        <v>248</v>
      </c>
      <c r="J386" s="413" t="s">
        <v>2403</v>
      </c>
      <c r="K386" s="521" t="s">
        <v>731</v>
      </c>
      <c r="L386" s="417">
        <v>11960</v>
      </c>
      <c r="M386" s="418">
        <v>850608</v>
      </c>
      <c r="N386" s="712">
        <f t="shared" si="136"/>
        <v>850608</v>
      </c>
      <c r="O386" s="753">
        <v>44752</v>
      </c>
      <c r="P386" s="418">
        <f t="shared" si="137"/>
        <v>1000615</v>
      </c>
      <c r="Q386" s="418">
        <f t="shared" si="138"/>
        <v>1000615</v>
      </c>
      <c r="R386" s="698">
        <f t="shared" si="139"/>
        <v>1000615</v>
      </c>
      <c r="S386" s="699">
        <f t="shared" si="141"/>
        <v>1.891032545787051E-4</v>
      </c>
      <c r="T386" s="688"/>
      <c r="U386" s="689">
        <f t="shared" si="132"/>
        <v>612</v>
      </c>
      <c r="V386" s="690">
        <f t="shared" si="127"/>
        <v>45364</v>
      </c>
      <c r="W386" s="691">
        <f>VLOOKUP(V386,IPC!$B$9:$D$855,3,2)</f>
        <v>141.47999999999999</v>
      </c>
      <c r="X386" s="691">
        <f>VLOOKUP(O386,IPC!$B$9:$D$855,3,1)</f>
        <v>120.27</v>
      </c>
    </row>
    <row r="387" spans="1:24" s="410" customFormat="1" outlineLevel="1" x14ac:dyDescent="0.25">
      <c r="B387" s="728"/>
      <c r="C387" s="793"/>
      <c r="D387" s="560" t="s">
        <v>2266</v>
      </c>
      <c r="E387" s="561"/>
      <c r="F387" s="461"/>
      <c r="G387" s="536"/>
      <c r="H387" s="536"/>
      <c r="I387" s="420"/>
      <c r="J387" s="420"/>
      <c r="K387" s="536"/>
      <c r="L387" s="424"/>
      <c r="M387" s="425">
        <f>SUBTOTAL(9,M379:M386)</f>
        <v>10860005.560000001</v>
      </c>
      <c r="N387" s="425">
        <f>SUBTOTAL(9,N379:N386)</f>
        <v>10860005.560000001</v>
      </c>
      <c r="O387" s="755"/>
      <c r="P387" s="425">
        <f>SUBTOTAL(9,P379:P386)</f>
        <v>12900724</v>
      </c>
      <c r="Q387" s="425">
        <f>SUBTOTAL(9,Q379:Q386)</f>
        <v>12900724</v>
      </c>
      <c r="R387" s="460">
        <f>SUBTOTAL(9,R379:R386)</f>
        <v>12900724</v>
      </c>
      <c r="S387" s="706">
        <f>SUBTOTAL(9,S379:S386)</f>
        <v>2.4380694820901254E-3</v>
      </c>
      <c r="T387" s="688"/>
      <c r="U387" s="689"/>
      <c r="V387" s="690"/>
      <c r="W387" s="691"/>
      <c r="X387" s="691"/>
    </row>
    <row r="388" spans="1:24" s="410" customFormat="1" ht="27.6" outlineLevel="2" x14ac:dyDescent="0.25">
      <c r="A388" s="410" t="s">
        <v>76</v>
      </c>
      <c r="B388" s="728" t="s">
        <v>42</v>
      </c>
      <c r="C388" s="792">
        <v>13</v>
      </c>
      <c r="D388" s="557" t="s">
        <v>451</v>
      </c>
      <c r="E388" s="558">
        <v>823004940</v>
      </c>
      <c r="F388" s="457" t="s">
        <v>515</v>
      </c>
      <c r="G388" s="521" t="s">
        <v>239</v>
      </c>
      <c r="H388" s="521" t="s">
        <v>578</v>
      </c>
      <c r="I388" s="413" t="s">
        <v>248</v>
      </c>
      <c r="J388" s="413" t="s">
        <v>2403</v>
      </c>
      <c r="K388" s="521" t="s">
        <v>732</v>
      </c>
      <c r="L388" s="417">
        <v>83244</v>
      </c>
      <c r="M388" s="418">
        <v>18138457</v>
      </c>
      <c r="N388" s="712">
        <f t="shared" si="136"/>
        <v>18138457</v>
      </c>
      <c r="O388" s="753">
        <v>45172</v>
      </c>
      <c r="P388" s="418">
        <f t="shared" si="137"/>
        <v>18854080</v>
      </c>
      <c r="Q388" s="418">
        <f t="shared" si="138"/>
        <v>18854080</v>
      </c>
      <c r="R388" s="698">
        <f t="shared" si="139"/>
        <v>18854080</v>
      </c>
      <c r="S388" s="699">
        <f>+R388/$R$967</f>
        <v>3.563176536517314E-3</v>
      </c>
      <c r="T388" s="688"/>
      <c r="U388" s="689">
        <f t="shared" si="132"/>
        <v>192</v>
      </c>
      <c r="V388" s="690">
        <f t="shared" si="127"/>
        <v>45364</v>
      </c>
      <c r="W388" s="691">
        <f>VLOOKUP(V388,IPC!$B$9:$D$855,3,2)</f>
        <v>141.47999999999999</v>
      </c>
      <c r="X388" s="691">
        <f>VLOOKUP(O388,IPC!$B$9:$D$855,3,1)</f>
        <v>136.11000000000001</v>
      </c>
    </row>
    <row r="389" spans="1:24" s="410" customFormat="1" ht="27.6" outlineLevel="2" x14ac:dyDescent="0.25">
      <c r="A389" s="410" t="s">
        <v>76</v>
      </c>
      <c r="B389" s="728" t="s">
        <v>42</v>
      </c>
      <c r="C389" s="792">
        <v>13</v>
      </c>
      <c r="D389" s="557" t="s">
        <v>451</v>
      </c>
      <c r="E389" s="558">
        <v>823004940</v>
      </c>
      <c r="F389" s="457" t="s">
        <v>515</v>
      </c>
      <c r="G389" s="521" t="s">
        <v>239</v>
      </c>
      <c r="H389" s="521" t="s">
        <v>578</v>
      </c>
      <c r="I389" s="413" t="s">
        <v>248</v>
      </c>
      <c r="J389" s="413" t="s">
        <v>2403</v>
      </c>
      <c r="K389" s="521" t="s">
        <v>733</v>
      </c>
      <c r="L389" s="417">
        <v>83716</v>
      </c>
      <c r="M389" s="418">
        <v>18285292.350000001</v>
      </c>
      <c r="N389" s="712">
        <f t="shared" si="136"/>
        <v>18285292.350000001</v>
      </c>
      <c r="O389" s="753">
        <v>45234</v>
      </c>
      <c r="P389" s="418">
        <f t="shared" si="137"/>
        <v>18870838</v>
      </c>
      <c r="Q389" s="418">
        <f t="shared" si="138"/>
        <v>18870838</v>
      </c>
      <c r="R389" s="698">
        <f t="shared" si="139"/>
        <v>18870838</v>
      </c>
      <c r="S389" s="699">
        <f>+R389/$R$967</f>
        <v>3.5663435811251103E-3</v>
      </c>
      <c r="T389" s="688"/>
      <c r="U389" s="689">
        <f t="shared" si="132"/>
        <v>130</v>
      </c>
      <c r="V389" s="690">
        <f t="shared" si="127"/>
        <v>45364</v>
      </c>
      <c r="W389" s="691">
        <f>VLOOKUP(V389,IPC!$B$9:$D$855,3,2)</f>
        <v>141.47999999999999</v>
      </c>
      <c r="X389" s="691">
        <f>VLOOKUP(O389,IPC!$B$9:$D$855,3,1)</f>
        <v>137.09</v>
      </c>
    </row>
    <row r="390" spans="1:24" s="410" customFormat="1" outlineLevel="1" x14ac:dyDescent="0.25">
      <c r="B390" s="728"/>
      <c r="C390" s="793"/>
      <c r="D390" s="560" t="s">
        <v>2267</v>
      </c>
      <c r="E390" s="561"/>
      <c r="F390" s="461"/>
      <c r="G390" s="536"/>
      <c r="H390" s="536"/>
      <c r="I390" s="420"/>
      <c r="J390" s="420"/>
      <c r="K390" s="536"/>
      <c r="L390" s="424"/>
      <c r="M390" s="425">
        <f>SUBTOTAL(9,M388:M389)</f>
        <v>36423749.350000001</v>
      </c>
      <c r="N390" s="425">
        <f>SUBTOTAL(9,N388:N389)</f>
        <v>36423749.350000001</v>
      </c>
      <c r="O390" s="755"/>
      <c r="P390" s="425">
        <f>SUBTOTAL(9,P388:P389)</f>
        <v>37724918</v>
      </c>
      <c r="Q390" s="425">
        <f>SUBTOTAL(9,Q388:Q389)</f>
        <v>37724918</v>
      </c>
      <c r="R390" s="460">
        <f>SUBTOTAL(9,R388:R389)</f>
        <v>37724918</v>
      </c>
      <c r="S390" s="706">
        <f>SUBTOTAL(9,S388:S389)</f>
        <v>7.1295201176424239E-3</v>
      </c>
      <c r="T390" s="688"/>
      <c r="U390" s="689"/>
      <c r="V390" s="690"/>
      <c r="W390" s="691"/>
      <c r="X390" s="691"/>
    </row>
    <row r="391" spans="1:24" s="410" customFormat="1" ht="27.6" outlineLevel="2" x14ac:dyDescent="0.25">
      <c r="A391" s="410" t="s">
        <v>76</v>
      </c>
      <c r="B391" s="728" t="s">
        <v>2546</v>
      </c>
      <c r="C391" s="792">
        <v>14</v>
      </c>
      <c r="D391" s="557" t="s">
        <v>452</v>
      </c>
      <c r="E391" s="558">
        <v>900399132</v>
      </c>
      <c r="F391" s="457" t="s">
        <v>516</v>
      </c>
      <c r="G391" s="521" t="s">
        <v>108</v>
      </c>
      <c r="H391" s="521" t="s">
        <v>579</v>
      </c>
      <c r="I391" s="413" t="s">
        <v>248</v>
      </c>
      <c r="J391" s="413" t="s">
        <v>2403</v>
      </c>
      <c r="K391" s="521" t="s">
        <v>734</v>
      </c>
      <c r="L391" s="417">
        <v>18924</v>
      </c>
      <c r="M391" s="418">
        <v>9912500.3200000003</v>
      </c>
      <c r="N391" s="712">
        <f t="shared" si="136"/>
        <v>9912500.3200000003</v>
      </c>
      <c r="O391" s="753">
        <v>45200</v>
      </c>
      <c r="P391" s="418">
        <f t="shared" si="137"/>
        <v>10277908</v>
      </c>
      <c r="Q391" s="418">
        <f t="shared" si="138"/>
        <v>10277908</v>
      </c>
      <c r="R391" s="698">
        <f t="shared" si="139"/>
        <v>10277908</v>
      </c>
      <c r="S391" s="699">
        <f>+R391/$R$967</f>
        <v>1.9423912824218204E-3</v>
      </c>
      <c r="T391" s="688"/>
      <c r="U391" s="689">
        <f t="shared" si="132"/>
        <v>164</v>
      </c>
      <c r="V391" s="690">
        <f t="shared" si="127"/>
        <v>45364</v>
      </c>
      <c r="W391" s="691">
        <f>VLOOKUP(V391,IPC!$B$9:$D$855,3,2)</f>
        <v>141.47999999999999</v>
      </c>
      <c r="X391" s="691">
        <f>VLOOKUP(O391,IPC!$B$9:$D$855,3,1)</f>
        <v>136.44999999999999</v>
      </c>
    </row>
    <row r="392" spans="1:24" s="410" customFormat="1" outlineLevel="1" x14ac:dyDescent="0.25">
      <c r="B392" s="728"/>
      <c r="C392" s="793"/>
      <c r="D392" s="560" t="s">
        <v>2268</v>
      </c>
      <c r="E392" s="561"/>
      <c r="F392" s="461"/>
      <c r="G392" s="536"/>
      <c r="H392" s="536"/>
      <c r="I392" s="420"/>
      <c r="J392" s="420"/>
      <c r="K392" s="536"/>
      <c r="L392" s="424"/>
      <c r="M392" s="425">
        <f>SUBTOTAL(9,M391:M391)</f>
        <v>9912500.3200000003</v>
      </c>
      <c r="N392" s="425">
        <f>SUBTOTAL(9,N391:N391)</f>
        <v>9912500.3200000003</v>
      </c>
      <c r="O392" s="755"/>
      <c r="P392" s="425">
        <f>SUBTOTAL(9,P391:P391)</f>
        <v>10277908</v>
      </c>
      <c r="Q392" s="425">
        <f>SUBTOTAL(9,Q391:Q391)</f>
        <v>10277908</v>
      </c>
      <c r="R392" s="460">
        <f>SUBTOTAL(9,R391:R391)</f>
        <v>10277908</v>
      </c>
      <c r="S392" s="706">
        <f>SUBTOTAL(9,S391:S391)</f>
        <v>1.9423912824218204E-3</v>
      </c>
      <c r="T392" s="688"/>
      <c r="U392" s="689"/>
      <c r="V392" s="690"/>
      <c r="W392" s="691"/>
      <c r="X392" s="691"/>
    </row>
    <row r="393" spans="1:24" s="410" customFormat="1" ht="27.6" outlineLevel="2" x14ac:dyDescent="0.25">
      <c r="A393" s="410" t="s">
        <v>76</v>
      </c>
      <c r="B393" s="728" t="s">
        <v>2546</v>
      </c>
      <c r="C393" s="792">
        <v>15</v>
      </c>
      <c r="D393" s="557" t="s">
        <v>453</v>
      </c>
      <c r="E393" s="558">
        <v>900854273</v>
      </c>
      <c r="F393" s="457" t="s">
        <v>517</v>
      </c>
      <c r="G393" s="521" t="s">
        <v>108</v>
      </c>
      <c r="H393" s="521" t="s">
        <v>580</v>
      </c>
      <c r="I393" s="413" t="s">
        <v>248</v>
      </c>
      <c r="J393" s="413" t="s">
        <v>2403</v>
      </c>
      <c r="K393" s="521" t="s">
        <v>735</v>
      </c>
      <c r="L393" s="417">
        <v>2307</v>
      </c>
      <c r="M393" s="418">
        <v>500000</v>
      </c>
      <c r="N393" s="712">
        <f t="shared" si="136"/>
        <v>500000</v>
      </c>
      <c r="O393" s="753">
        <v>44866</v>
      </c>
      <c r="P393" s="418">
        <f t="shared" si="137"/>
        <v>568375</v>
      </c>
      <c r="Q393" s="418">
        <f t="shared" si="138"/>
        <v>568375</v>
      </c>
      <c r="R393" s="698">
        <f t="shared" si="139"/>
        <v>568375</v>
      </c>
      <c r="S393" s="699">
        <f>+R393/$R$967</f>
        <v>1.0741550178757216E-4</v>
      </c>
      <c r="T393" s="688"/>
      <c r="U393" s="689">
        <f t="shared" si="132"/>
        <v>498</v>
      </c>
      <c r="V393" s="690">
        <f t="shared" si="127"/>
        <v>45364</v>
      </c>
      <c r="W393" s="691">
        <f>VLOOKUP(V393,IPC!$B$9:$D$855,3,2)</f>
        <v>141.47999999999999</v>
      </c>
      <c r="X393" s="691">
        <f>VLOOKUP(O393,IPC!$B$9:$D$855,3,1)</f>
        <v>124.46</v>
      </c>
    </row>
    <row r="394" spans="1:24" s="410" customFormat="1" outlineLevel="1" x14ac:dyDescent="0.25">
      <c r="B394" s="728"/>
      <c r="C394" s="793"/>
      <c r="D394" s="560" t="s">
        <v>2269</v>
      </c>
      <c r="E394" s="561"/>
      <c r="F394" s="461"/>
      <c r="G394" s="536"/>
      <c r="H394" s="536"/>
      <c r="I394" s="420"/>
      <c r="J394" s="420"/>
      <c r="K394" s="536"/>
      <c r="L394" s="424"/>
      <c r="M394" s="425">
        <f>SUBTOTAL(9,M393:M393)</f>
        <v>500000</v>
      </c>
      <c r="N394" s="425">
        <f>SUBTOTAL(9,N393:N393)</f>
        <v>500000</v>
      </c>
      <c r="O394" s="755"/>
      <c r="P394" s="425">
        <f>SUBTOTAL(9,P393:P393)</f>
        <v>568375</v>
      </c>
      <c r="Q394" s="425">
        <f>SUBTOTAL(9,Q393:Q393)</f>
        <v>568375</v>
      </c>
      <c r="R394" s="460">
        <f>SUBTOTAL(9,R393:R393)</f>
        <v>568375</v>
      </c>
      <c r="S394" s="706">
        <f>SUBTOTAL(9,S393:S393)</f>
        <v>1.0741550178757216E-4</v>
      </c>
      <c r="T394" s="688"/>
      <c r="U394" s="689"/>
      <c r="V394" s="690"/>
      <c r="W394" s="691"/>
      <c r="X394" s="691"/>
    </row>
    <row r="395" spans="1:24" s="410" customFormat="1" ht="27.6" outlineLevel="2" x14ac:dyDescent="0.25">
      <c r="A395" s="410" t="s">
        <v>76</v>
      </c>
      <c r="B395" s="728" t="s">
        <v>42</v>
      </c>
      <c r="C395" s="792">
        <v>16</v>
      </c>
      <c r="D395" s="557" t="s">
        <v>454</v>
      </c>
      <c r="E395" s="558">
        <v>900532977</v>
      </c>
      <c r="F395" s="457" t="s">
        <v>518</v>
      </c>
      <c r="G395" s="521" t="s">
        <v>108</v>
      </c>
      <c r="H395" s="521" t="s">
        <v>581</v>
      </c>
      <c r="I395" s="413" t="s">
        <v>248</v>
      </c>
      <c r="J395" s="413" t="s">
        <v>2403</v>
      </c>
      <c r="K395" s="521" t="s">
        <v>2471</v>
      </c>
      <c r="L395" s="417">
        <v>8703</v>
      </c>
      <c r="M395" s="418">
        <v>0.1</v>
      </c>
      <c r="N395" s="712">
        <f t="shared" si="136"/>
        <v>0.1</v>
      </c>
      <c r="O395" s="753">
        <v>44671</v>
      </c>
      <c r="P395" s="418">
        <f t="shared" si="137"/>
        <v>0</v>
      </c>
      <c r="Q395" s="418">
        <f t="shared" si="138"/>
        <v>0</v>
      </c>
      <c r="R395" s="698">
        <f t="shared" si="139"/>
        <v>0</v>
      </c>
      <c r="S395" s="699">
        <f>+R395/$R$967</f>
        <v>0</v>
      </c>
      <c r="T395" s="688"/>
      <c r="U395" s="689">
        <f t="shared" si="132"/>
        <v>693</v>
      </c>
      <c r="V395" s="690">
        <f t="shared" si="127"/>
        <v>45364</v>
      </c>
      <c r="W395" s="691">
        <f>VLOOKUP(V395,IPC!$B$9:$D$855,3,2)</f>
        <v>141.47999999999999</v>
      </c>
      <c r="X395" s="691">
        <f>VLOOKUP(O395,IPC!$B$9:$D$855,3,1)</f>
        <v>117.71</v>
      </c>
    </row>
    <row r="396" spans="1:24" s="410" customFormat="1" ht="27.6" outlineLevel="2" x14ac:dyDescent="0.25">
      <c r="A396" s="410" t="s">
        <v>76</v>
      </c>
      <c r="B396" s="728" t="s">
        <v>42</v>
      </c>
      <c r="C396" s="792">
        <v>16</v>
      </c>
      <c r="D396" s="557" t="s">
        <v>454</v>
      </c>
      <c r="E396" s="558">
        <v>900532977</v>
      </c>
      <c r="F396" s="457" t="s">
        <v>518</v>
      </c>
      <c r="G396" s="521" t="s">
        <v>108</v>
      </c>
      <c r="H396" s="521" t="s">
        <v>581</v>
      </c>
      <c r="I396" s="413" t="s">
        <v>248</v>
      </c>
      <c r="J396" s="413" t="s">
        <v>2403</v>
      </c>
      <c r="K396" s="521" t="s">
        <v>2472</v>
      </c>
      <c r="L396" s="417">
        <v>8717</v>
      </c>
      <c r="M396" s="418">
        <v>0.4</v>
      </c>
      <c r="N396" s="712">
        <f t="shared" si="136"/>
        <v>0.4</v>
      </c>
      <c r="O396" s="753">
        <v>44672</v>
      </c>
      <c r="P396" s="418">
        <f t="shared" si="137"/>
        <v>0</v>
      </c>
      <c r="Q396" s="418">
        <f t="shared" si="138"/>
        <v>0</v>
      </c>
      <c r="R396" s="698">
        <f t="shared" si="139"/>
        <v>0</v>
      </c>
      <c r="S396" s="699">
        <f>+R396/$R$967</f>
        <v>0</v>
      </c>
      <c r="T396" s="688"/>
      <c r="U396" s="689">
        <f t="shared" si="132"/>
        <v>692</v>
      </c>
      <c r="V396" s="690">
        <f t="shared" si="127"/>
        <v>45364</v>
      </c>
      <c r="W396" s="691">
        <f>VLOOKUP(V396,IPC!$B$9:$D$855,3,2)</f>
        <v>141.47999999999999</v>
      </c>
      <c r="X396" s="691">
        <f>VLOOKUP(O396,IPC!$B$9:$D$855,3,1)</f>
        <v>117.71</v>
      </c>
    </row>
    <row r="397" spans="1:24" s="410" customFormat="1" ht="27.6" outlineLevel="2" x14ac:dyDescent="0.25">
      <c r="A397" s="410" t="s">
        <v>76</v>
      </c>
      <c r="B397" s="728" t="s">
        <v>42</v>
      </c>
      <c r="C397" s="792">
        <v>16</v>
      </c>
      <c r="D397" s="557" t="s">
        <v>454</v>
      </c>
      <c r="E397" s="558">
        <v>900532977</v>
      </c>
      <c r="F397" s="457" t="s">
        <v>518</v>
      </c>
      <c r="G397" s="521" t="s">
        <v>108</v>
      </c>
      <c r="H397" s="521" t="s">
        <v>581</v>
      </c>
      <c r="I397" s="413" t="s">
        <v>248</v>
      </c>
      <c r="J397" s="413" t="s">
        <v>2403</v>
      </c>
      <c r="K397" s="521" t="s">
        <v>736</v>
      </c>
      <c r="L397" s="417">
        <v>9127</v>
      </c>
      <c r="M397" s="418">
        <v>1789151.7</v>
      </c>
      <c r="N397" s="712">
        <f t="shared" si="136"/>
        <v>1789151.7</v>
      </c>
      <c r="O397" s="753">
        <v>44713</v>
      </c>
      <c r="P397" s="418">
        <f t="shared" si="137"/>
        <v>2121609</v>
      </c>
      <c r="Q397" s="418">
        <f t="shared" si="138"/>
        <v>2121609</v>
      </c>
      <c r="R397" s="698">
        <f t="shared" si="139"/>
        <v>2121609</v>
      </c>
      <c r="S397" s="699">
        <f>+R397/$R$967</f>
        <v>4.0095657854766513E-4</v>
      </c>
      <c r="T397" s="688"/>
      <c r="U397" s="689">
        <f t="shared" si="132"/>
        <v>651</v>
      </c>
      <c r="V397" s="690">
        <f t="shared" si="127"/>
        <v>45364</v>
      </c>
      <c r="W397" s="691">
        <f>VLOOKUP(V397,IPC!$B$9:$D$855,3,2)</f>
        <v>141.47999999999999</v>
      </c>
      <c r="X397" s="691">
        <f>VLOOKUP(O397,IPC!$B$9:$D$855,3,1)</f>
        <v>119.31</v>
      </c>
    </row>
    <row r="398" spans="1:24" s="410" customFormat="1" ht="27.6" outlineLevel="2" x14ac:dyDescent="0.25">
      <c r="A398" s="410" t="s">
        <v>76</v>
      </c>
      <c r="B398" s="728" t="s">
        <v>42</v>
      </c>
      <c r="C398" s="792">
        <v>16</v>
      </c>
      <c r="D398" s="557" t="s">
        <v>454</v>
      </c>
      <c r="E398" s="558">
        <v>900532977</v>
      </c>
      <c r="F398" s="457" t="s">
        <v>518</v>
      </c>
      <c r="G398" s="521" t="s">
        <v>108</v>
      </c>
      <c r="H398" s="521" t="s">
        <v>581</v>
      </c>
      <c r="I398" s="413" t="s">
        <v>248</v>
      </c>
      <c r="J398" s="413" t="s">
        <v>2403</v>
      </c>
      <c r="K398" s="521" t="s">
        <v>737</v>
      </c>
      <c r="L398" s="417">
        <v>9290</v>
      </c>
      <c r="M398" s="418">
        <v>5687606.4000000004</v>
      </c>
      <c r="N398" s="712">
        <f t="shared" si="136"/>
        <v>5687606.4000000004</v>
      </c>
      <c r="O398" s="753">
        <v>44726</v>
      </c>
      <c r="P398" s="418">
        <f t="shared" si="137"/>
        <v>6744469</v>
      </c>
      <c r="Q398" s="418">
        <f t="shared" si="138"/>
        <v>6744469</v>
      </c>
      <c r="R398" s="698">
        <f t="shared" si="139"/>
        <v>6744469</v>
      </c>
      <c r="S398" s="699">
        <f>+R398/$R$967</f>
        <v>1.2746171487586981E-3</v>
      </c>
      <c r="T398" s="688"/>
      <c r="U398" s="689">
        <f t="shared" si="132"/>
        <v>638</v>
      </c>
      <c r="V398" s="690">
        <f t="shared" si="127"/>
        <v>45364</v>
      </c>
      <c r="W398" s="691">
        <f>VLOOKUP(V398,IPC!$B$9:$D$855,3,2)</f>
        <v>141.47999999999999</v>
      </c>
      <c r="X398" s="691">
        <f>VLOOKUP(O398,IPC!$B$9:$D$855,3,1)</f>
        <v>119.31</v>
      </c>
    </row>
    <row r="399" spans="1:24" s="410" customFormat="1" ht="27.6" outlineLevel="2" x14ac:dyDescent="0.25">
      <c r="A399" s="410" t="s">
        <v>76</v>
      </c>
      <c r="B399" s="728" t="s">
        <v>42</v>
      </c>
      <c r="C399" s="792">
        <v>16</v>
      </c>
      <c r="D399" s="557" t="s">
        <v>454</v>
      </c>
      <c r="E399" s="558">
        <v>900532977</v>
      </c>
      <c r="F399" s="457" t="s">
        <v>518</v>
      </c>
      <c r="G399" s="521" t="s">
        <v>108</v>
      </c>
      <c r="H399" s="521" t="s">
        <v>581</v>
      </c>
      <c r="I399" s="413" t="s">
        <v>248</v>
      </c>
      <c r="J399" s="413" t="s">
        <v>2403</v>
      </c>
      <c r="K399" s="521" t="s">
        <v>738</v>
      </c>
      <c r="L399" s="417">
        <v>9765</v>
      </c>
      <c r="M399" s="418">
        <v>6977256</v>
      </c>
      <c r="N399" s="712">
        <f t="shared" si="136"/>
        <v>6977256</v>
      </c>
      <c r="O399" s="753">
        <v>44762</v>
      </c>
      <c r="P399" s="418">
        <f t="shared" si="137"/>
        <v>8207717</v>
      </c>
      <c r="Q399" s="418">
        <f t="shared" si="138"/>
        <v>8207717</v>
      </c>
      <c r="R399" s="698">
        <f t="shared" si="139"/>
        <v>8207717</v>
      </c>
      <c r="S399" s="699">
        <f>+R399/$R$967</f>
        <v>1.5511520388570687E-3</v>
      </c>
      <c r="T399" s="688"/>
      <c r="U399" s="689">
        <f t="shared" si="132"/>
        <v>602</v>
      </c>
      <c r="V399" s="690">
        <f t="shared" si="127"/>
        <v>45364</v>
      </c>
      <c r="W399" s="691">
        <f>VLOOKUP(V399,IPC!$B$9:$D$855,3,2)</f>
        <v>141.47999999999999</v>
      </c>
      <c r="X399" s="691">
        <f>VLOOKUP(O399,IPC!$B$9:$D$855,3,1)</f>
        <v>120.27</v>
      </c>
    </row>
    <row r="400" spans="1:24" s="410" customFormat="1" outlineLevel="1" x14ac:dyDescent="0.25">
      <c r="B400" s="728"/>
      <c r="C400" s="793"/>
      <c r="D400" s="560" t="s">
        <v>2270</v>
      </c>
      <c r="E400" s="561"/>
      <c r="F400" s="461"/>
      <c r="G400" s="536"/>
      <c r="H400" s="536"/>
      <c r="I400" s="420"/>
      <c r="J400" s="420"/>
      <c r="K400" s="536"/>
      <c r="L400" s="424"/>
      <c r="M400" s="425">
        <f>SUBTOTAL(9,M395:M399)</f>
        <v>14454014.600000001</v>
      </c>
      <c r="N400" s="425">
        <f>SUBTOTAL(9,N395:N399)</f>
        <v>14454014.600000001</v>
      </c>
      <c r="O400" s="755"/>
      <c r="P400" s="425">
        <f>SUBTOTAL(9,P395:P399)</f>
        <v>17073795</v>
      </c>
      <c r="Q400" s="425">
        <f>SUBTOTAL(9,Q395:Q399)</f>
        <v>17073795</v>
      </c>
      <c r="R400" s="460">
        <f>SUBTOTAL(9,R395:R399)</f>
        <v>17073795</v>
      </c>
      <c r="S400" s="706">
        <f>SUBTOTAL(9,S395:S399)</f>
        <v>3.2267257661634319E-3</v>
      </c>
      <c r="T400" s="688"/>
      <c r="U400" s="689"/>
      <c r="V400" s="690"/>
      <c r="W400" s="691"/>
      <c r="X400" s="691"/>
    </row>
    <row r="401" spans="1:24" s="410" customFormat="1" ht="27.6" outlineLevel="2" x14ac:dyDescent="0.25">
      <c r="A401" s="410" t="s">
        <v>76</v>
      </c>
      <c r="B401" s="728" t="s">
        <v>42</v>
      </c>
      <c r="C401" s="792">
        <v>17</v>
      </c>
      <c r="D401" s="557" t="s">
        <v>455</v>
      </c>
      <c r="E401" s="558">
        <v>901450116</v>
      </c>
      <c r="F401" s="457" t="s">
        <v>519</v>
      </c>
      <c r="G401" s="521" t="s">
        <v>239</v>
      </c>
      <c r="H401" s="521" t="s">
        <v>582</v>
      </c>
      <c r="I401" s="413" t="s">
        <v>248</v>
      </c>
      <c r="J401" s="413" t="s">
        <v>2403</v>
      </c>
      <c r="K401" s="521" t="s">
        <v>739</v>
      </c>
      <c r="L401" s="417">
        <v>423</v>
      </c>
      <c r="M401" s="418">
        <v>51021.7</v>
      </c>
      <c r="N401" s="712">
        <f t="shared" si="136"/>
        <v>51021.7</v>
      </c>
      <c r="O401" s="753">
        <v>44812</v>
      </c>
      <c r="P401" s="418">
        <f t="shared" si="137"/>
        <v>58864</v>
      </c>
      <c r="Q401" s="418">
        <f t="shared" si="138"/>
        <v>58864</v>
      </c>
      <c r="R401" s="698">
        <f t="shared" si="139"/>
        <v>58864</v>
      </c>
      <c r="S401" s="699">
        <f t="shared" ref="S401:S423" si="142">+R401/$R$967</f>
        <v>1.1124532390100986E-5</v>
      </c>
      <c r="T401" s="688"/>
      <c r="U401" s="689">
        <f t="shared" si="132"/>
        <v>552</v>
      </c>
      <c r="V401" s="690">
        <f t="shared" si="127"/>
        <v>45364</v>
      </c>
      <c r="W401" s="691">
        <f>VLOOKUP(V401,IPC!$B$9:$D$855,3,2)</f>
        <v>141.47999999999999</v>
      </c>
      <c r="X401" s="691">
        <f>VLOOKUP(O401,IPC!$B$9:$D$855,3,1)</f>
        <v>122.63</v>
      </c>
    </row>
    <row r="402" spans="1:24" s="410" customFormat="1" ht="27.6" outlineLevel="2" x14ac:dyDescent="0.25">
      <c r="A402" s="410" t="s">
        <v>76</v>
      </c>
      <c r="B402" s="728" t="s">
        <v>42</v>
      </c>
      <c r="C402" s="792">
        <v>17</v>
      </c>
      <c r="D402" s="557" t="s">
        <v>455</v>
      </c>
      <c r="E402" s="558">
        <v>901450116</v>
      </c>
      <c r="F402" s="457" t="s">
        <v>519</v>
      </c>
      <c r="G402" s="521" t="s">
        <v>239</v>
      </c>
      <c r="H402" s="521" t="s">
        <v>582</v>
      </c>
      <c r="I402" s="413" t="s">
        <v>248</v>
      </c>
      <c r="J402" s="413" t="s">
        <v>2403</v>
      </c>
      <c r="K402" s="521" t="s">
        <v>740</v>
      </c>
      <c r="L402" s="417">
        <v>424</v>
      </c>
      <c r="M402" s="418">
        <v>992000</v>
      </c>
      <c r="N402" s="712">
        <f t="shared" si="136"/>
        <v>992000</v>
      </c>
      <c r="O402" s="753">
        <v>44812</v>
      </c>
      <c r="P402" s="418">
        <f t="shared" si="137"/>
        <v>1144485</v>
      </c>
      <c r="Q402" s="418">
        <f t="shared" si="138"/>
        <v>1144485</v>
      </c>
      <c r="R402" s="698">
        <f t="shared" si="139"/>
        <v>1144485</v>
      </c>
      <c r="S402" s="699">
        <f t="shared" si="142"/>
        <v>2.1629281823329582E-4</v>
      </c>
      <c r="T402" s="688"/>
      <c r="U402" s="689">
        <f t="shared" si="132"/>
        <v>552</v>
      </c>
      <c r="V402" s="690">
        <f t="shared" si="127"/>
        <v>45364</v>
      </c>
      <c r="W402" s="691">
        <f>VLOOKUP(V402,IPC!$B$9:$D$855,3,2)</f>
        <v>141.47999999999999</v>
      </c>
      <c r="X402" s="691">
        <f>VLOOKUP(O402,IPC!$B$9:$D$855,3,1)</f>
        <v>122.63</v>
      </c>
    </row>
    <row r="403" spans="1:24" s="410" customFormat="1" ht="27.6" outlineLevel="2" x14ac:dyDescent="0.25">
      <c r="A403" s="410" t="s">
        <v>76</v>
      </c>
      <c r="B403" s="728" t="s">
        <v>42</v>
      </c>
      <c r="C403" s="792">
        <v>17</v>
      </c>
      <c r="D403" s="557" t="s">
        <v>455</v>
      </c>
      <c r="E403" s="558">
        <v>901450116</v>
      </c>
      <c r="F403" s="457" t="s">
        <v>519</v>
      </c>
      <c r="G403" s="521" t="s">
        <v>239</v>
      </c>
      <c r="H403" s="521" t="s">
        <v>582</v>
      </c>
      <c r="I403" s="413" t="s">
        <v>248</v>
      </c>
      <c r="J403" s="413" t="s">
        <v>2403</v>
      </c>
      <c r="K403" s="521" t="s">
        <v>741</v>
      </c>
      <c r="L403" s="417">
        <v>430</v>
      </c>
      <c r="M403" s="418">
        <v>1286757.52</v>
      </c>
      <c r="N403" s="712">
        <f t="shared" si="136"/>
        <v>1286757.52</v>
      </c>
      <c r="O403" s="753">
        <v>44825</v>
      </c>
      <c r="P403" s="418">
        <f t="shared" si="137"/>
        <v>1484551</v>
      </c>
      <c r="Q403" s="418">
        <f t="shared" si="138"/>
        <v>1484551</v>
      </c>
      <c r="R403" s="698">
        <f t="shared" si="139"/>
        <v>1484551</v>
      </c>
      <c r="S403" s="699">
        <f t="shared" si="142"/>
        <v>2.8056088074641217E-4</v>
      </c>
      <c r="T403" s="688"/>
      <c r="U403" s="689">
        <f t="shared" si="132"/>
        <v>539</v>
      </c>
      <c r="V403" s="690">
        <f t="shared" si="127"/>
        <v>45364</v>
      </c>
      <c r="W403" s="691">
        <f>VLOOKUP(V403,IPC!$B$9:$D$855,3,2)</f>
        <v>141.47999999999999</v>
      </c>
      <c r="X403" s="691">
        <f>VLOOKUP(O403,IPC!$B$9:$D$855,3,1)</f>
        <v>122.63</v>
      </c>
    </row>
    <row r="404" spans="1:24" s="410" customFormat="1" ht="27.6" outlineLevel="2" x14ac:dyDescent="0.25">
      <c r="A404" s="410" t="s">
        <v>76</v>
      </c>
      <c r="B404" s="728" t="s">
        <v>42</v>
      </c>
      <c r="C404" s="792">
        <v>17</v>
      </c>
      <c r="D404" s="557" t="s">
        <v>455</v>
      </c>
      <c r="E404" s="558">
        <v>901450116</v>
      </c>
      <c r="F404" s="457" t="s">
        <v>519</v>
      </c>
      <c r="G404" s="521" t="s">
        <v>239</v>
      </c>
      <c r="H404" s="521" t="s">
        <v>582</v>
      </c>
      <c r="I404" s="413" t="s">
        <v>248</v>
      </c>
      <c r="J404" s="413" t="s">
        <v>2403</v>
      </c>
      <c r="K404" s="521" t="s">
        <v>742</v>
      </c>
      <c r="L404" s="417">
        <v>440</v>
      </c>
      <c r="M404" s="418">
        <v>707750</v>
      </c>
      <c r="N404" s="712">
        <f t="shared" si="136"/>
        <v>707750</v>
      </c>
      <c r="O404" s="753">
        <v>44837</v>
      </c>
      <c r="P404" s="418">
        <f t="shared" si="137"/>
        <v>810724</v>
      </c>
      <c r="Q404" s="418">
        <f t="shared" si="138"/>
        <v>810724</v>
      </c>
      <c r="R404" s="698">
        <f t="shared" si="139"/>
        <v>810724</v>
      </c>
      <c r="S404" s="699">
        <f t="shared" si="142"/>
        <v>1.5321631892892482E-4</v>
      </c>
      <c r="T404" s="688"/>
      <c r="U404" s="689">
        <f t="shared" si="132"/>
        <v>527</v>
      </c>
      <c r="V404" s="690">
        <f t="shared" si="127"/>
        <v>45364</v>
      </c>
      <c r="W404" s="691">
        <f>VLOOKUP(V404,IPC!$B$9:$D$855,3,2)</f>
        <v>141.47999999999999</v>
      </c>
      <c r="X404" s="691">
        <f>VLOOKUP(O404,IPC!$B$9:$D$855,3,1)</f>
        <v>123.51</v>
      </c>
    </row>
    <row r="405" spans="1:24" s="410" customFormat="1" ht="27.6" outlineLevel="2" x14ac:dyDescent="0.25">
      <c r="A405" s="410" t="s">
        <v>76</v>
      </c>
      <c r="B405" s="728" t="s">
        <v>42</v>
      </c>
      <c r="C405" s="792">
        <v>17</v>
      </c>
      <c r="D405" s="557" t="s">
        <v>455</v>
      </c>
      <c r="E405" s="558">
        <v>901450116</v>
      </c>
      <c r="F405" s="457" t="s">
        <v>519</v>
      </c>
      <c r="G405" s="521" t="s">
        <v>239</v>
      </c>
      <c r="H405" s="521" t="s">
        <v>582</v>
      </c>
      <c r="I405" s="413" t="s">
        <v>248</v>
      </c>
      <c r="J405" s="413" t="s">
        <v>2403</v>
      </c>
      <c r="K405" s="521" t="s">
        <v>743</v>
      </c>
      <c r="L405" s="417">
        <v>445</v>
      </c>
      <c r="M405" s="418">
        <v>2519500.92</v>
      </c>
      <c r="N405" s="712">
        <f t="shared" si="136"/>
        <v>2519500.92</v>
      </c>
      <c r="O405" s="753">
        <v>44839</v>
      </c>
      <c r="P405" s="418">
        <f t="shared" si="137"/>
        <v>2886074</v>
      </c>
      <c r="Q405" s="418">
        <f t="shared" si="138"/>
        <v>2886074</v>
      </c>
      <c r="R405" s="698">
        <f t="shared" si="139"/>
        <v>2886074</v>
      </c>
      <c r="S405" s="699">
        <f t="shared" si="142"/>
        <v>5.454305465688419E-4</v>
      </c>
      <c r="T405" s="688"/>
      <c r="U405" s="689">
        <f t="shared" si="132"/>
        <v>525</v>
      </c>
      <c r="V405" s="690">
        <f t="shared" si="127"/>
        <v>45364</v>
      </c>
      <c r="W405" s="691">
        <f>VLOOKUP(V405,IPC!$B$9:$D$855,3,2)</f>
        <v>141.47999999999999</v>
      </c>
      <c r="X405" s="691">
        <f>VLOOKUP(O405,IPC!$B$9:$D$855,3,1)</f>
        <v>123.51</v>
      </c>
    </row>
    <row r="406" spans="1:24" s="410" customFormat="1" ht="27.6" outlineLevel="2" x14ac:dyDescent="0.25">
      <c r="A406" s="410" t="s">
        <v>76</v>
      </c>
      <c r="B406" s="728" t="s">
        <v>42</v>
      </c>
      <c r="C406" s="792">
        <v>17</v>
      </c>
      <c r="D406" s="557" t="s">
        <v>455</v>
      </c>
      <c r="E406" s="558">
        <v>901450116</v>
      </c>
      <c r="F406" s="457" t="s">
        <v>519</v>
      </c>
      <c r="G406" s="521" t="s">
        <v>239</v>
      </c>
      <c r="H406" s="521" t="s">
        <v>582</v>
      </c>
      <c r="I406" s="413" t="s">
        <v>248</v>
      </c>
      <c r="J406" s="413" t="s">
        <v>2403</v>
      </c>
      <c r="K406" s="521" t="s">
        <v>744</v>
      </c>
      <c r="L406" s="417">
        <v>446</v>
      </c>
      <c r="M406" s="418">
        <v>1024750</v>
      </c>
      <c r="N406" s="712">
        <f t="shared" si="136"/>
        <v>1024750</v>
      </c>
      <c r="O406" s="753">
        <v>44839</v>
      </c>
      <c r="P406" s="418">
        <f t="shared" si="137"/>
        <v>1173845</v>
      </c>
      <c r="Q406" s="418">
        <f t="shared" si="138"/>
        <v>1173845</v>
      </c>
      <c r="R406" s="698">
        <f t="shared" si="139"/>
        <v>1173845</v>
      </c>
      <c r="S406" s="699">
        <f t="shared" si="142"/>
        <v>2.2184147736236222E-4</v>
      </c>
      <c r="T406" s="688"/>
      <c r="U406" s="689">
        <f t="shared" si="132"/>
        <v>525</v>
      </c>
      <c r="V406" s="690">
        <f t="shared" si="127"/>
        <v>45364</v>
      </c>
      <c r="W406" s="691">
        <f>VLOOKUP(V406,IPC!$B$9:$D$855,3,2)</f>
        <v>141.47999999999999</v>
      </c>
      <c r="X406" s="691">
        <f>VLOOKUP(O406,IPC!$B$9:$D$855,3,1)</f>
        <v>123.51</v>
      </c>
    </row>
    <row r="407" spans="1:24" s="410" customFormat="1" ht="27.6" outlineLevel="2" x14ac:dyDescent="0.25">
      <c r="A407" s="410" t="s">
        <v>76</v>
      </c>
      <c r="B407" s="728" t="s">
        <v>42</v>
      </c>
      <c r="C407" s="792">
        <v>17</v>
      </c>
      <c r="D407" s="557" t="s">
        <v>455</v>
      </c>
      <c r="E407" s="558">
        <v>901450116</v>
      </c>
      <c r="F407" s="457" t="s">
        <v>519</v>
      </c>
      <c r="G407" s="521" t="s">
        <v>239</v>
      </c>
      <c r="H407" s="521" t="s">
        <v>582</v>
      </c>
      <c r="I407" s="413" t="s">
        <v>248</v>
      </c>
      <c r="J407" s="413" t="s">
        <v>2403</v>
      </c>
      <c r="K407" s="521" t="s">
        <v>745</v>
      </c>
      <c r="L407" s="417">
        <v>450</v>
      </c>
      <c r="M407" s="418">
        <v>573500</v>
      </c>
      <c r="N407" s="712">
        <f t="shared" si="136"/>
        <v>573500</v>
      </c>
      <c r="O407" s="753">
        <v>44843</v>
      </c>
      <c r="P407" s="418">
        <f t="shared" si="137"/>
        <v>656941</v>
      </c>
      <c r="Q407" s="418">
        <f t="shared" si="138"/>
        <v>656941</v>
      </c>
      <c r="R407" s="698">
        <f t="shared" si="139"/>
        <v>656941</v>
      </c>
      <c r="S407" s="699">
        <f t="shared" si="142"/>
        <v>1.2415332687016397E-4</v>
      </c>
      <c r="T407" s="688"/>
      <c r="U407" s="689">
        <f t="shared" si="132"/>
        <v>521</v>
      </c>
      <c r="V407" s="690">
        <f t="shared" si="127"/>
        <v>45364</v>
      </c>
      <c r="W407" s="691">
        <f>VLOOKUP(V407,IPC!$B$9:$D$855,3,2)</f>
        <v>141.47999999999999</v>
      </c>
      <c r="X407" s="691">
        <f>VLOOKUP(O407,IPC!$B$9:$D$855,3,1)</f>
        <v>123.51</v>
      </c>
    </row>
    <row r="408" spans="1:24" s="410" customFormat="1" ht="27.6" outlineLevel="2" x14ac:dyDescent="0.25">
      <c r="A408" s="410" t="s">
        <v>76</v>
      </c>
      <c r="B408" s="728" t="s">
        <v>42</v>
      </c>
      <c r="C408" s="792">
        <v>17</v>
      </c>
      <c r="D408" s="557" t="s">
        <v>455</v>
      </c>
      <c r="E408" s="558">
        <v>901450116</v>
      </c>
      <c r="F408" s="457" t="s">
        <v>519</v>
      </c>
      <c r="G408" s="521" t="s">
        <v>239</v>
      </c>
      <c r="H408" s="521" t="s">
        <v>582</v>
      </c>
      <c r="I408" s="413" t="s">
        <v>248</v>
      </c>
      <c r="J408" s="413" t="s">
        <v>2403</v>
      </c>
      <c r="K408" s="521" t="s">
        <v>746</v>
      </c>
      <c r="L408" s="417">
        <v>470</v>
      </c>
      <c r="M408" s="418">
        <v>1540778.4</v>
      </c>
      <c r="N408" s="712">
        <f t="shared" si="136"/>
        <v>1540778.4</v>
      </c>
      <c r="O408" s="753">
        <v>44864</v>
      </c>
      <c r="P408" s="418">
        <f t="shared" si="137"/>
        <v>1764953</v>
      </c>
      <c r="Q408" s="418">
        <f t="shared" si="138"/>
        <v>1764953</v>
      </c>
      <c r="R408" s="698">
        <f t="shared" si="139"/>
        <v>1764953</v>
      </c>
      <c r="S408" s="699">
        <f t="shared" si="142"/>
        <v>3.3355322124738217E-4</v>
      </c>
      <c r="T408" s="688"/>
      <c r="U408" s="689">
        <f t="shared" si="132"/>
        <v>500</v>
      </c>
      <c r="V408" s="690">
        <f t="shared" si="127"/>
        <v>45364</v>
      </c>
      <c r="W408" s="691">
        <f>VLOOKUP(V408,IPC!$B$9:$D$855,3,2)</f>
        <v>141.47999999999999</v>
      </c>
      <c r="X408" s="691">
        <f>VLOOKUP(O408,IPC!$B$9:$D$855,3,1)</f>
        <v>123.51</v>
      </c>
    </row>
    <row r="409" spans="1:24" s="410" customFormat="1" ht="27.6" outlineLevel="2" x14ac:dyDescent="0.25">
      <c r="A409" s="410" t="s">
        <v>76</v>
      </c>
      <c r="B409" s="728" t="s">
        <v>42</v>
      </c>
      <c r="C409" s="792">
        <v>17</v>
      </c>
      <c r="D409" s="557" t="s">
        <v>455</v>
      </c>
      <c r="E409" s="558">
        <v>901450116</v>
      </c>
      <c r="F409" s="457" t="s">
        <v>519</v>
      </c>
      <c r="G409" s="521" t="s">
        <v>239</v>
      </c>
      <c r="H409" s="521" t="s">
        <v>582</v>
      </c>
      <c r="I409" s="413" t="s">
        <v>248</v>
      </c>
      <c r="J409" s="413" t="s">
        <v>2403</v>
      </c>
      <c r="K409" s="521" t="s">
        <v>747</v>
      </c>
      <c r="L409" s="417">
        <v>502</v>
      </c>
      <c r="M409" s="418">
        <v>1199268.1499999999</v>
      </c>
      <c r="N409" s="712">
        <f t="shared" si="136"/>
        <v>1199268.1499999999</v>
      </c>
      <c r="O409" s="753">
        <v>44886</v>
      </c>
      <c r="P409" s="418">
        <f t="shared" si="137"/>
        <v>1363269</v>
      </c>
      <c r="Q409" s="418">
        <f t="shared" si="138"/>
        <v>1363269</v>
      </c>
      <c r="R409" s="698">
        <f t="shared" si="139"/>
        <v>1363269</v>
      </c>
      <c r="S409" s="699">
        <f t="shared" si="142"/>
        <v>2.5764015607027352E-4</v>
      </c>
      <c r="T409" s="688"/>
      <c r="U409" s="689">
        <f t="shared" si="132"/>
        <v>478</v>
      </c>
      <c r="V409" s="690">
        <f t="shared" si="127"/>
        <v>45364</v>
      </c>
      <c r="W409" s="691">
        <f>VLOOKUP(V409,IPC!$B$9:$D$855,3,2)</f>
        <v>141.47999999999999</v>
      </c>
      <c r="X409" s="691">
        <f>VLOOKUP(O409,IPC!$B$9:$D$855,3,1)</f>
        <v>124.46</v>
      </c>
    </row>
    <row r="410" spans="1:24" s="410" customFormat="1" ht="27.6" outlineLevel="2" x14ac:dyDescent="0.25">
      <c r="A410" s="410" t="s">
        <v>76</v>
      </c>
      <c r="B410" s="728" t="s">
        <v>42</v>
      </c>
      <c r="C410" s="792">
        <v>17</v>
      </c>
      <c r="D410" s="557" t="s">
        <v>455</v>
      </c>
      <c r="E410" s="558">
        <v>901450116</v>
      </c>
      <c r="F410" s="457" t="s">
        <v>519</v>
      </c>
      <c r="G410" s="521" t="s">
        <v>239</v>
      </c>
      <c r="H410" s="521" t="s">
        <v>582</v>
      </c>
      <c r="I410" s="413" t="s">
        <v>248</v>
      </c>
      <c r="J410" s="413" t="s">
        <v>2403</v>
      </c>
      <c r="K410" s="521" t="s">
        <v>748</v>
      </c>
      <c r="L410" s="417">
        <v>510</v>
      </c>
      <c r="M410" s="418">
        <v>1013670</v>
      </c>
      <c r="N410" s="712">
        <f t="shared" si="136"/>
        <v>1013670</v>
      </c>
      <c r="O410" s="753">
        <v>44895</v>
      </c>
      <c r="P410" s="418">
        <f t="shared" si="137"/>
        <v>1152290</v>
      </c>
      <c r="Q410" s="418">
        <f t="shared" si="138"/>
        <v>1152290</v>
      </c>
      <c r="R410" s="698">
        <f t="shared" si="139"/>
        <v>1152290</v>
      </c>
      <c r="S410" s="699">
        <f t="shared" si="142"/>
        <v>2.1776786198337634E-4</v>
      </c>
      <c r="T410" s="688"/>
      <c r="U410" s="689">
        <f t="shared" si="132"/>
        <v>469</v>
      </c>
      <c r="V410" s="690">
        <f t="shared" si="127"/>
        <v>45364</v>
      </c>
      <c r="W410" s="691">
        <f>VLOOKUP(V410,IPC!$B$9:$D$855,3,2)</f>
        <v>141.47999999999999</v>
      </c>
      <c r="X410" s="691">
        <f>VLOOKUP(O410,IPC!$B$9:$D$855,3,1)</f>
        <v>124.46</v>
      </c>
    </row>
    <row r="411" spans="1:24" s="410" customFormat="1" ht="27.6" outlineLevel="2" x14ac:dyDescent="0.25">
      <c r="A411" s="410" t="s">
        <v>76</v>
      </c>
      <c r="B411" s="728" t="s">
        <v>42</v>
      </c>
      <c r="C411" s="792">
        <v>17</v>
      </c>
      <c r="D411" s="557" t="s">
        <v>455</v>
      </c>
      <c r="E411" s="558">
        <v>901450116</v>
      </c>
      <c r="F411" s="457" t="s">
        <v>519</v>
      </c>
      <c r="G411" s="521" t="s">
        <v>239</v>
      </c>
      <c r="H411" s="521" t="s">
        <v>582</v>
      </c>
      <c r="I411" s="413" t="s">
        <v>248</v>
      </c>
      <c r="J411" s="413" t="s">
        <v>2403</v>
      </c>
      <c r="K411" s="521" t="s">
        <v>749</v>
      </c>
      <c r="L411" s="417">
        <v>511</v>
      </c>
      <c r="M411" s="418">
        <v>499250</v>
      </c>
      <c r="N411" s="712">
        <f t="shared" si="136"/>
        <v>499250</v>
      </c>
      <c r="O411" s="753">
        <v>44895</v>
      </c>
      <c r="P411" s="418">
        <f t="shared" si="137"/>
        <v>567523</v>
      </c>
      <c r="Q411" s="418">
        <f t="shared" si="138"/>
        <v>567523</v>
      </c>
      <c r="R411" s="698">
        <f t="shared" si="139"/>
        <v>567523</v>
      </c>
      <c r="S411" s="699">
        <f t="shared" si="142"/>
        <v>1.072544848400938E-4</v>
      </c>
      <c r="T411" s="688"/>
      <c r="U411" s="689">
        <f t="shared" si="132"/>
        <v>469</v>
      </c>
      <c r="V411" s="690">
        <f t="shared" si="127"/>
        <v>45364</v>
      </c>
      <c r="W411" s="691">
        <f>VLOOKUP(V411,IPC!$B$9:$D$855,3,2)</f>
        <v>141.47999999999999</v>
      </c>
      <c r="X411" s="691">
        <f>VLOOKUP(O411,IPC!$B$9:$D$855,3,1)</f>
        <v>124.46</v>
      </c>
    </row>
    <row r="412" spans="1:24" s="410" customFormat="1" ht="27.6" outlineLevel="2" x14ac:dyDescent="0.25">
      <c r="A412" s="410" t="s">
        <v>76</v>
      </c>
      <c r="B412" s="728" t="s">
        <v>42</v>
      </c>
      <c r="C412" s="792">
        <v>17</v>
      </c>
      <c r="D412" s="557" t="s">
        <v>455</v>
      </c>
      <c r="E412" s="558">
        <v>901450116</v>
      </c>
      <c r="F412" s="457" t="s">
        <v>519</v>
      </c>
      <c r="G412" s="521" t="s">
        <v>239</v>
      </c>
      <c r="H412" s="521" t="s">
        <v>582</v>
      </c>
      <c r="I412" s="413" t="s">
        <v>248</v>
      </c>
      <c r="J412" s="413" t="s">
        <v>2403</v>
      </c>
      <c r="K412" s="521" t="s">
        <v>750</v>
      </c>
      <c r="L412" s="417">
        <v>540</v>
      </c>
      <c r="M412" s="418">
        <v>2349639.75</v>
      </c>
      <c r="N412" s="712">
        <f t="shared" si="136"/>
        <v>2349639.75</v>
      </c>
      <c r="O412" s="753">
        <v>44916</v>
      </c>
      <c r="P412" s="418">
        <f t="shared" si="137"/>
        <v>2637682</v>
      </c>
      <c r="Q412" s="418">
        <f t="shared" si="138"/>
        <v>2637682</v>
      </c>
      <c r="R412" s="698">
        <f t="shared" si="139"/>
        <v>2637682</v>
      </c>
      <c r="S412" s="699">
        <f t="shared" si="142"/>
        <v>4.9848768081996371E-4</v>
      </c>
      <c r="T412" s="688"/>
      <c r="U412" s="689">
        <f t="shared" si="132"/>
        <v>448</v>
      </c>
      <c r="V412" s="690">
        <f t="shared" si="127"/>
        <v>45364</v>
      </c>
      <c r="W412" s="691">
        <f>VLOOKUP(V412,IPC!$B$9:$D$855,3,2)</f>
        <v>141.47999999999999</v>
      </c>
      <c r="X412" s="691">
        <f>VLOOKUP(O412,IPC!$B$9:$D$855,3,1)</f>
        <v>126.03</v>
      </c>
    </row>
    <row r="413" spans="1:24" s="410" customFormat="1" ht="27.6" outlineLevel="2" x14ac:dyDescent="0.25">
      <c r="A413" s="410" t="s">
        <v>76</v>
      </c>
      <c r="B413" s="728" t="s">
        <v>42</v>
      </c>
      <c r="C413" s="792">
        <v>17</v>
      </c>
      <c r="D413" s="557" t="s">
        <v>455</v>
      </c>
      <c r="E413" s="558">
        <v>901450116</v>
      </c>
      <c r="F413" s="457" t="s">
        <v>519</v>
      </c>
      <c r="G413" s="521" t="s">
        <v>239</v>
      </c>
      <c r="H413" s="521" t="s">
        <v>582</v>
      </c>
      <c r="I413" s="413" t="s">
        <v>248</v>
      </c>
      <c r="J413" s="413" t="s">
        <v>2403</v>
      </c>
      <c r="K413" s="521" t="s">
        <v>751</v>
      </c>
      <c r="L413" s="417">
        <v>541</v>
      </c>
      <c r="M413" s="418">
        <v>644500</v>
      </c>
      <c r="N413" s="712">
        <f t="shared" si="136"/>
        <v>644500</v>
      </c>
      <c r="O413" s="753">
        <v>44916</v>
      </c>
      <c r="P413" s="418">
        <f t="shared" si="137"/>
        <v>723509</v>
      </c>
      <c r="Q413" s="418">
        <f t="shared" si="138"/>
        <v>723509</v>
      </c>
      <c r="R413" s="698">
        <f t="shared" si="139"/>
        <v>723509</v>
      </c>
      <c r="S413" s="699">
        <f t="shared" si="142"/>
        <v>1.367338153205622E-4</v>
      </c>
      <c r="T413" s="688"/>
      <c r="U413" s="689">
        <f t="shared" si="132"/>
        <v>448</v>
      </c>
      <c r="V413" s="690">
        <f t="shared" si="127"/>
        <v>45364</v>
      </c>
      <c r="W413" s="691">
        <f>VLOOKUP(V413,IPC!$B$9:$D$855,3,2)</f>
        <v>141.47999999999999</v>
      </c>
      <c r="X413" s="691">
        <f>VLOOKUP(O413,IPC!$B$9:$D$855,3,1)</f>
        <v>126.03</v>
      </c>
    </row>
    <row r="414" spans="1:24" s="410" customFormat="1" ht="27.6" outlineLevel="2" x14ac:dyDescent="0.25">
      <c r="A414" s="410" t="s">
        <v>76</v>
      </c>
      <c r="B414" s="728" t="s">
        <v>42</v>
      </c>
      <c r="C414" s="792">
        <v>17</v>
      </c>
      <c r="D414" s="557" t="s">
        <v>455</v>
      </c>
      <c r="E414" s="558">
        <v>901450116</v>
      </c>
      <c r="F414" s="457" t="s">
        <v>519</v>
      </c>
      <c r="G414" s="521" t="s">
        <v>239</v>
      </c>
      <c r="H414" s="521" t="s">
        <v>582</v>
      </c>
      <c r="I414" s="413" t="s">
        <v>248</v>
      </c>
      <c r="J414" s="413" t="s">
        <v>2403</v>
      </c>
      <c r="K414" s="521" t="s">
        <v>752</v>
      </c>
      <c r="L414" s="417">
        <v>542</v>
      </c>
      <c r="M414" s="418">
        <v>1991040.96</v>
      </c>
      <c r="N414" s="712">
        <f t="shared" ref="N414:N472" si="143">IF(U414&gt;1,M414,0)</f>
        <v>1991040.96</v>
      </c>
      <c r="O414" s="753">
        <v>44916</v>
      </c>
      <c r="P414" s="418">
        <f t="shared" ref="P414:P472" si="144">IFERROR(ROUND((N414*(W414/X414)),0),0)</f>
        <v>2235122</v>
      </c>
      <c r="Q414" s="418">
        <f t="shared" ref="Q414:Q472" si="145">+P414-N414+M414</f>
        <v>2235122</v>
      </c>
      <c r="R414" s="698">
        <f t="shared" ref="R414:R472" si="146">+Q414</f>
        <v>2235122</v>
      </c>
      <c r="S414" s="699">
        <f t="shared" si="142"/>
        <v>4.2240906300671535E-4</v>
      </c>
      <c r="T414" s="688"/>
      <c r="U414" s="689">
        <f t="shared" si="132"/>
        <v>448</v>
      </c>
      <c r="V414" s="690">
        <f t="shared" si="127"/>
        <v>45364</v>
      </c>
      <c r="W414" s="691">
        <f>VLOOKUP(V414,IPC!$B$9:$D$855,3,2)</f>
        <v>141.47999999999999</v>
      </c>
      <c r="X414" s="691">
        <f>VLOOKUP(O414,IPC!$B$9:$D$855,3,1)</f>
        <v>126.03</v>
      </c>
    </row>
    <row r="415" spans="1:24" s="410" customFormat="1" ht="27.6" outlineLevel="2" x14ac:dyDescent="0.25">
      <c r="A415" s="410" t="s">
        <v>76</v>
      </c>
      <c r="B415" s="728" t="s">
        <v>42</v>
      </c>
      <c r="C415" s="792">
        <v>17</v>
      </c>
      <c r="D415" s="557" t="s">
        <v>455</v>
      </c>
      <c r="E415" s="558">
        <v>901450116</v>
      </c>
      <c r="F415" s="457" t="s">
        <v>519</v>
      </c>
      <c r="G415" s="521" t="s">
        <v>239</v>
      </c>
      <c r="H415" s="521" t="s">
        <v>582</v>
      </c>
      <c r="I415" s="413" t="s">
        <v>248</v>
      </c>
      <c r="J415" s="413" t="s">
        <v>2403</v>
      </c>
      <c r="K415" s="521" t="s">
        <v>753</v>
      </c>
      <c r="L415" s="417">
        <v>544</v>
      </c>
      <c r="M415" s="418">
        <v>653750</v>
      </c>
      <c r="N415" s="712">
        <f t="shared" si="143"/>
        <v>653750</v>
      </c>
      <c r="O415" s="753">
        <v>44917</v>
      </c>
      <c r="P415" s="418">
        <f t="shared" si="144"/>
        <v>733893</v>
      </c>
      <c r="Q415" s="418">
        <f t="shared" si="145"/>
        <v>733893</v>
      </c>
      <c r="R415" s="698">
        <f t="shared" si="146"/>
        <v>733893</v>
      </c>
      <c r="S415" s="699">
        <f t="shared" si="142"/>
        <v>1.3869625661471158E-4</v>
      </c>
      <c r="T415" s="688"/>
      <c r="U415" s="689">
        <f t="shared" si="132"/>
        <v>447</v>
      </c>
      <c r="V415" s="690">
        <f t="shared" si="127"/>
        <v>45364</v>
      </c>
      <c r="W415" s="691">
        <f>VLOOKUP(V415,IPC!$B$9:$D$855,3,2)</f>
        <v>141.47999999999999</v>
      </c>
      <c r="X415" s="691">
        <f>VLOOKUP(O415,IPC!$B$9:$D$855,3,1)</f>
        <v>126.03</v>
      </c>
    </row>
    <row r="416" spans="1:24" s="410" customFormat="1" ht="27.6" outlineLevel="2" x14ac:dyDescent="0.25">
      <c r="A416" s="410" t="s">
        <v>76</v>
      </c>
      <c r="B416" s="728" t="s">
        <v>42</v>
      </c>
      <c r="C416" s="792">
        <v>17</v>
      </c>
      <c r="D416" s="557" t="s">
        <v>455</v>
      </c>
      <c r="E416" s="558">
        <v>901450116</v>
      </c>
      <c r="F416" s="457" t="s">
        <v>519</v>
      </c>
      <c r="G416" s="521" t="s">
        <v>239</v>
      </c>
      <c r="H416" s="521" t="s">
        <v>582</v>
      </c>
      <c r="I416" s="413" t="s">
        <v>248</v>
      </c>
      <c r="J416" s="413" t="s">
        <v>2403</v>
      </c>
      <c r="K416" s="521" t="s">
        <v>754</v>
      </c>
      <c r="L416" s="417">
        <v>546</v>
      </c>
      <c r="M416" s="418">
        <v>1685240.86</v>
      </c>
      <c r="N416" s="712">
        <f t="shared" si="143"/>
        <v>1685240.86</v>
      </c>
      <c r="O416" s="753">
        <v>44917</v>
      </c>
      <c r="P416" s="418">
        <f t="shared" si="144"/>
        <v>1891834</v>
      </c>
      <c r="Q416" s="418">
        <f t="shared" si="145"/>
        <v>1891834</v>
      </c>
      <c r="R416" s="698">
        <f t="shared" si="146"/>
        <v>1891834</v>
      </c>
      <c r="S416" s="699">
        <f t="shared" si="142"/>
        <v>3.5753208429081113E-4</v>
      </c>
      <c r="T416" s="688"/>
      <c r="U416" s="689">
        <f t="shared" si="132"/>
        <v>447</v>
      </c>
      <c r="V416" s="690">
        <f t="shared" si="127"/>
        <v>45364</v>
      </c>
      <c r="W416" s="691">
        <f>VLOOKUP(V416,IPC!$B$9:$D$855,3,2)</f>
        <v>141.47999999999999</v>
      </c>
      <c r="X416" s="691">
        <f>VLOOKUP(O416,IPC!$B$9:$D$855,3,1)</f>
        <v>126.03</v>
      </c>
    </row>
    <row r="417" spans="1:24" s="410" customFormat="1" ht="27.6" outlineLevel="2" x14ac:dyDescent="0.25">
      <c r="A417" s="410" t="s">
        <v>76</v>
      </c>
      <c r="B417" s="728" t="s">
        <v>42</v>
      </c>
      <c r="C417" s="792">
        <v>17</v>
      </c>
      <c r="D417" s="557" t="s">
        <v>455</v>
      </c>
      <c r="E417" s="558">
        <v>901450116</v>
      </c>
      <c r="F417" s="457" t="s">
        <v>519</v>
      </c>
      <c r="G417" s="521" t="s">
        <v>239</v>
      </c>
      <c r="H417" s="521" t="s">
        <v>582</v>
      </c>
      <c r="I417" s="413" t="s">
        <v>248</v>
      </c>
      <c r="J417" s="413" t="s">
        <v>2403</v>
      </c>
      <c r="K417" s="521" t="s">
        <v>710</v>
      </c>
      <c r="L417" s="417">
        <v>552</v>
      </c>
      <c r="M417" s="418">
        <v>526750</v>
      </c>
      <c r="N417" s="712">
        <f t="shared" si="143"/>
        <v>526750</v>
      </c>
      <c r="O417" s="753">
        <v>44927</v>
      </c>
      <c r="P417" s="418">
        <f t="shared" si="144"/>
        <v>580998</v>
      </c>
      <c r="Q417" s="418">
        <f t="shared" si="145"/>
        <v>580998</v>
      </c>
      <c r="R417" s="698">
        <f t="shared" si="146"/>
        <v>580998</v>
      </c>
      <c r="S417" s="699">
        <f t="shared" si="142"/>
        <v>1.098010850364211E-4</v>
      </c>
      <c r="T417" s="688"/>
      <c r="U417" s="689">
        <f t="shared" si="132"/>
        <v>437</v>
      </c>
      <c r="V417" s="690">
        <f t="shared" si="127"/>
        <v>45364</v>
      </c>
      <c r="W417" s="691">
        <f>VLOOKUP(V417,IPC!$B$9:$D$855,3,2)</f>
        <v>141.47999999999999</v>
      </c>
      <c r="X417" s="691">
        <f>VLOOKUP(O417,IPC!$B$9:$D$855,3,1)</f>
        <v>128.27000000000001</v>
      </c>
    </row>
    <row r="418" spans="1:24" s="410" customFormat="1" ht="27.6" outlineLevel="2" x14ac:dyDescent="0.25">
      <c r="A418" s="410" t="s">
        <v>76</v>
      </c>
      <c r="B418" s="728" t="s">
        <v>42</v>
      </c>
      <c r="C418" s="792">
        <v>17</v>
      </c>
      <c r="D418" s="557" t="s">
        <v>455</v>
      </c>
      <c r="E418" s="558">
        <v>901450116</v>
      </c>
      <c r="F418" s="457" t="s">
        <v>519</v>
      </c>
      <c r="G418" s="521" t="s">
        <v>239</v>
      </c>
      <c r="H418" s="521" t="s">
        <v>582</v>
      </c>
      <c r="I418" s="413" t="s">
        <v>248</v>
      </c>
      <c r="J418" s="413" t="s">
        <v>2403</v>
      </c>
      <c r="K418" s="521" t="s">
        <v>755</v>
      </c>
      <c r="L418" s="417">
        <v>553</v>
      </c>
      <c r="M418" s="418">
        <v>1703525.53</v>
      </c>
      <c r="N418" s="712">
        <f t="shared" si="143"/>
        <v>1703525.53</v>
      </c>
      <c r="O418" s="753">
        <v>44927</v>
      </c>
      <c r="P418" s="418">
        <f t="shared" si="144"/>
        <v>1878965</v>
      </c>
      <c r="Q418" s="418">
        <f t="shared" si="145"/>
        <v>1878965</v>
      </c>
      <c r="R418" s="698">
        <f t="shared" si="146"/>
        <v>1878965</v>
      </c>
      <c r="S418" s="699">
        <f t="shared" si="142"/>
        <v>3.5510001023318324E-4</v>
      </c>
      <c r="T418" s="688"/>
      <c r="U418" s="689">
        <f t="shared" si="132"/>
        <v>437</v>
      </c>
      <c r="V418" s="690">
        <f t="shared" si="127"/>
        <v>45364</v>
      </c>
      <c r="W418" s="691">
        <f>VLOOKUP(V418,IPC!$B$9:$D$855,3,2)</f>
        <v>141.47999999999999</v>
      </c>
      <c r="X418" s="691">
        <f>VLOOKUP(O418,IPC!$B$9:$D$855,3,1)</f>
        <v>128.27000000000001</v>
      </c>
    </row>
    <row r="419" spans="1:24" s="410" customFormat="1" ht="27.6" outlineLevel="2" x14ac:dyDescent="0.25">
      <c r="A419" s="410" t="s">
        <v>76</v>
      </c>
      <c r="B419" s="728" t="s">
        <v>42</v>
      </c>
      <c r="C419" s="792">
        <v>17</v>
      </c>
      <c r="D419" s="557" t="s">
        <v>455</v>
      </c>
      <c r="E419" s="558">
        <v>901450116</v>
      </c>
      <c r="F419" s="457" t="s">
        <v>519</v>
      </c>
      <c r="G419" s="521" t="s">
        <v>239</v>
      </c>
      <c r="H419" s="521" t="s">
        <v>582</v>
      </c>
      <c r="I419" s="413" t="s">
        <v>248</v>
      </c>
      <c r="J419" s="413" t="s">
        <v>2403</v>
      </c>
      <c r="K419" s="521" t="s">
        <v>756</v>
      </c>
      <c r="L419" s="417">
        <v>554</v>
      </c>
      <c r="M419" s="418">
        <v>1987275.9</v>
      </c>
      <c r="N419" s="712">
        <f t="shared" si="143"/>
        <v>1987275.9</v>
      </c>
      <c r="O419" s="753">
        <v>44927</v>
      </c>
      <c r="P419" s="418">
        <f t="shared" si="144"/>
        <v>2191937</v>
      </c>
      <c r="Q419" s="418">
        <f t="shared" si="145"/>
        <v>2191937</v>
      </c>
      <c r="R419" s="698">
        <f t="shared" si="146"/>
        <v>2191937</v>
      </c>
      <c r="S419" s="699">
        <f t="shared" si="142"/>
        <v>4.1424765822167678E-4</v>
      </c>
      <c r="T419" s="688"/>
      <c r="U419" s="689">
        <f t="shared" si="132"/>
        <v>437</v>
      </c>
      <c r="V419" s="690">
        <f t="shared" si="127"/>
        <v>45364</v>
      </c>
      <c r="W419" s="691">
        <f>VLOOKUP(V419,IPC!$B$9:$D$855,3,2)</f>
        <v>141.47999999999999</v>
      </c>
      <c r="X419" s="691">
        <f>VLOOKUP(O419,IPC!$B$9:$D$855,3,1)</f>
        <v>128.27000000000001</v>
      </c>
    </row>
    <row r="420" spans="1:24" s="410" customFormat="1" ht="27.6" outlineLevel="2" x14ac:dyDescent="0.25">
      <c r="A420" s="410" t="s">
        <v>76</v>
      </c>
      <c r="B420" s="728" t="s">
        <v>42</v>
      </c>
      <c r="C420" s="792">
        <v>17</v>
      </c>
      <c r="D420" s="557" t="s">
        <v>455</v>
      </c>
      <c r="E420" s="558">
        <v>901450116</v>
      </c>
      <c r="F420" s="457" t="s">
        <v>519</v>
      </c>
      <c r="G420" s="521" t="s">
        <v>239</v>
      </c>
      <c r="H420" s="521" t="s">
        <v>582</v>
      </c>
      <c r="I420" s="413" t="s">
        <v>248</v>
      </c>
      <c r="J420" s="413" t="s">
        <v>2403</v>
      </c>
      <c r="K420" s="521" t="s">
        <v>757</v>
      </c>
      <c r="L420" s="417">
        <v>567</v>
      </c>
      <c r="M420" s="418">
        <v>644500</v>
      </c>
      <c r="N420" s="712">
        <f t="shared" si="143"/>
        <v>644500</v>
      </c>
      <c r="O420" s="753">
        <v>44934</v>
      </c>
      <c r="P420" s="418">
        <f t="shared" si="144"/>
        <v>710874</v>
      </c>
      <c r="Q420" s="418">
        <f t="shared" si="145"/>
        <v>710874</v>
      </c>
      <c r="R420" s="698">
        <f t="shared" si="146"/>
        <v>710874</v>
      </c>
      <c r="S420" s="699">
        <f t="shared" si="142"/>
        <v>1.3434596422738258E-4</v>
      </c>
      <c r="T420" s="688"/>
      <c r="U420" s="689">
        <f t="shared" si="132"/>
        <v>430</v>
      </c>
      <c r="V420" s="690">
        <f t="shared" si="127"/>
        <v>45364</v>
      </c>
      <c r="W420" s="691">
        <f>VLOOKUP(V420,IPC!$B$9:$D$855,3,2)</f>
        <v>141.47999999999999</v>
      </c>
      <c r="X420" s="691">
        <f>VLOOKUP(O420,IPC!$B$9:$D$855,3,1)</f>
        <v>128.27000000000001</v>
      </c>
    </row>
    <row r="421" spans="1:24" s="410" customFormat="1" ht="27.6" outlineLevel="2" x14ac:dyDescent="0.25">
      <c r="A421" s="410" t="s">
        <v>76</v>
      </c>
      <c r="B421" s="728" t="s">
        <v>42</v>
      </c>
      <c r="C421" s="792">
        <v>17</v>
      </c>
      <c r="D421" s="557" t="s">
        <v>455</v>
      </c>
      <c r="E421" s="558">
        <v>901450116</v>
      </c>
      <c r="F421" s="457" t="s">
        <v>519</v>
      </c>
      <c r="G421" s="521" t="s">
        <v>239</v>
      </c>
      <c r="H421" s="521" t="s">
        <v>582</v>
      </c>
      <c r="I421" s="413" t="s">
        <v>248</v>
      </c>
      <c r="J421" s="413" t="s">
        <v>2403</v>
      </c>
      <c r="K421" s="521" t="s">
        <v>758</v>
      </c>
      <c r="L421" s="417">
        <v>666</v>
      </c>
      <c r="M421" s="418">
        <v>1490094.9</v>
      </c>
      <c r="N421" s="712">
        <f t="shared" si="143"/>
        <v>1490094.9</v>
      </c>
      <c r="O421" s="753">
        <v>45000</v>
      </c>
      <c r="P421" s="418">
        <f t="shared" si="144"/>
        <v>1599899</v>
      </c>
      <c r="Q421" s="418">
        <f t="shared" si="145"/>
        <v>1599899</v>
      </c>
      <c r="R421" s="698">
        <f t="shared" si="146"/>
        <v>1599899</v>
      </c>
      <c r="S421" s="699">
        <f t="shared" si="142"/>
        <v>3.0236015640102906E-4</v>
      </c>
      <c r="T421" s="688"/>
      <c r="U421" s="689">
        <f t="shared" si="132"/>
        <v>364</v>
      </c>
      <c r="V421" s="690">
        <f t="shared" si="127"/>
        <v>45364</v>
      </c>
      <c r="W421" s="691">
        <f>VLOOKUP(V421,IPC!$B$9:$D$855,3,2)</f>
        <v>141.47999999999999</v>
      </c>
      <c r="X421" s="691">
        <f>VLOOKUP(O421,IPC!$B$9:$D$855,3,1)</f>
        <v>131.77000000000001</v>
      </c>
    </row>
    <row r="422" spans="1:24" s="410" customFormat="1" ht="27.6" outlineLevel="2" x14ac:dyDescent="0.25">
      <c r="A422" s="410" t="s">
        <v>76</v>
      </c>
      <c r="B422" s="728" t="s">
        <v>42</v>
      </c>
      <c r="C422" s="792">
        <v>17</v>
      </c>
      <c r="D422" s="557" t="s">
        <v>455</v>
      </c>
      <c r="E422" s="558">
        <v>901450116</v>
      </c>
      <c r="F422" s="457" t="s">
        <v>519</v>
      </c>
      <c r="G422" s="521" t="s">
        <v>239</v>
      </c>
      <c r="H422" s="521" t="s">
        <v>582</v>
      </c>
      <c r="I422" s="413" t="s">
        <v>248</v>
      </c>
      <c r="J422" s="413" t="s">
        <v>2403</v>
      </c>
      <c r="K422" s="521" t="s">
        <v>688</v>
      </c>
      <c r="L422" s="417">
        <v>908</v>
      </c>
      <c r="M422" s="418">
        <v>1378707.05</v>
      </c>
      <c r="N422" s="712">
        <f t="shared" si="143"/>
        <v>1378707.05</v>
      </c>
      <c r="O422" s="753">
        <v>45168</v>
      </c>
      <c r="P422" s="418">
        <f t="shared" si="144"/>
        <v>1440723</v>
      </c>
      <c r="Q422" s="418">
        <f t="shared" si="145"/>
        <v>1440723</v>
      </c>
      <c r="R422" s="698">
        <f t="shared" si="146"/>
        <v>1440723</v>
      </c>
      <c r="S422" s="699">
        <f t="shared" si="142"/>
        <v>2.722779573026546E-4</v>
      </c>
      <c r="T422" s="688"/>
      <c r="U422" s="689">
        <f t="shared" si="132"/>
        <v>196</v>
      </c>
      <c r="V422" s="690">
        <f t="shared" si="127"/>
        <v>45364</v>
      </c>
      <c r="W422" s="691">
        <f>VLOOKUP(V422,IPC!$B$9:$D$855,3,2)</f>
        <v>141.47999999999999</v>
      </c>
      <c r="X422" s="691">
        <f>VLOOKUP(O422,IPC!$B$9:$D$855,3,1)</f>
        <v>135.38999999999999</v>
      </c>
    </row>
    <row r="423" spans="1:24" s="410" customFormat="1" ht="27.6" outlineLevel="2" x14ac:dyDescent="0.25">
      <c r="A423" s="410" t="s">
        <v>76</v>
      </c>
      <c r="B423" s="728" t="s">
        <v>42</v>
      </c>
      <c r="C423" s="792">
        <v>17</v>
      </c>
      <c r="D423" s="557" t="s">
        <v>455</v>
      </c>
      <c r="E423" s="558">
        <v>901450116</v>
      </c>
      <c r="F423" s="457" t="s">
        <v>519</v>
      </c>
      <c r="G423" s="521" t="s">
        <v>239</v>
      </c>
      <c r="H423" s="521" t="s">
        <v>582</v>
      </c>
      <c r="I423" s="413" t="s">
        <v>248</v>
      </c>
      <c r="J423" s="413" t="s">
        <v>2403</v>
      </c>
      <c r="K423" s="521" t="s">
        <v>1903</v>
      </c>
      <c r="L423" s="417">
        <v>1161</v>
      </c>
      <c r="M423" s="418">
        <v>1808869.98</v>
      </c>
      <c r="N423" s="712">
        <f t="shared" si="143"/>
        <v>1808869.98</v>
      </c>
      <c r="O423" s="753">
        <v>45321</v>
      </c>
      <c r="P423" s="418">
        <f t="shared" si="144"/>
        <v>1841408</v>
      </c>
      <c r="Q423" s="418">
        <f t="shared" si="145"/>
        <v>1841408</v>
      </c>
      <c r="R423" s="698">
        <f t="shared" si="146"/>
        <v>1841408</v>
      </c>
      <c r="S423" s="699">
        <f t="shared" si="142"/>
        <v>3.4800222443923405E-4</v>
      </c>
      <c r="T423" s="688"/>
      <c r="U423" s="689">
        <f t="shared" si="132"/>
        <v>43</v>
      </c>
      <c r="V423" s="690">
        <f t="shared" si="127"/>
        <v>45364</v>
      </c>
      <c r="W423" s="691">
        <f>VLOOKUP(V423,IPC!$B$9:$D$855,3,2)</f>
        <v>141.47999999999999</v>
      </c>
      <c r="X423" s="691">
        <f>VLOOKUP(O423,IPC!$B$9:$D$855,3,1)</f>
        <v>138.97999999999999</v>
      </c>
    </row>
    <row r="424" spans="1:24" s="410" customFormat="1" outlineLevel="1" x14ac:dyDescent="0.25">
      <c r="B424" s="728"/>
      <c r="C424" s="793"/>
      <c r="D424" s="560" t="s">
        <v>2271</v>
      </c>
      <c r="E424" s="561"/>
      <c r="F424" s="461"/>
      <c r="G424" s="536"/>
      <c r="H424" s="536"/>
      <c r="I424" s="420"/>
      <c r="J424" s="420"/>
      <c r="K424" s="536"/>
      <c r="L424" s="424"/>
      <c r="M424" s="425">
        <f>SUBTOTAL(9,M401:M423)</f>
        <v>28272141.619999997</v>
      </c>
      <c r="N424" s="425">
        <f>SUBTOTAL(9,N401:N423)</f>
        <v>28272141.619999997</v>
      </c>
      <c r="O424" s="755"/>
      <c r="P424" s="425">
        <f>SUBTOTAL(9,P401:P423)</f>
        <v>31530363</v>
      </c>
      <c r="Q424" s="425">
        <f>SUBTOTAL(9,Q401:Q423)</f>
        <v>31530363</v>
      </c>
      <c r="R424" s="460">
        <f>SUBTOTAL(9,R401:R423)</f>
        <v>31530363</v>
      </c>
      <c r="S424" s="706">
        <f>SUBTOTAL(9,S401:S423)</f>
        <v>5.9588295811555721E-3</v>
      </c>
      <c r="T424" s="688"/>
      <c r="U424" s="689"/>
      <c r="V424" s="690"/>
      <c r="W424" s="691"/>
      <c r="X424" s="691"/>
    </row>
    <row r="425" spans="1:24" s="410" customFormat="1" ht="27.6" outlineLevel="2" x14ac:dyDescent="0.25">
      <c r="A425" s="410" t="s">
        <v>76</v>
      </c>
      <c r="B425" s="728" t="s">
        <v>42</v>
      </c>
      <c r="C425" s="792">
        <v>18</v>
      </c>
      <c r="D425" s="557" t="s">
        <v>456</v>
      </c>
      <c r="E425" s="558">
        <v>819004841</v>
      </c>
      <c r="F425" s="457" t="s">
        <v>520</v>
      </c>
      <c r="G425" s="521" t="s">
        <v>239</v>
      </c>
      <c r="H425" s="521" t="s">
        <v>583</v>
      </c>
      <c r="I425" s="413" t="s">
        <v>248</v>
      </c>
      <c r="J425" s="413" t="s">
        <v>2403</v>
      </c>
      <c r="K425" s="521" t="s">
        <v>759</v>
      </c>
      <c r="L425" s="417">
        <v>286</v>
      </c>
      <c r="M425" s="418">
        <v>1740000</v>
      </c>
      <c r="N425" s="712">
        <f t="shared" si="143"/>
        <v>1740000</v>
      </c>
      <c r="O425" s="753">
        <v>44427</v>
      </c>
      <c r="P425" s="418">
        <f t="shared" si="144"/>
        <v>2245714</v>
      </c>
      <c r="Q425" s="418">
        <f t="shared" si="145"/>
        <v>2245714</v>
      </c>
      <c r="R425" s="698">
        <f t="shared" si="146"/>
        <v>2245714</v>
      </c>
      <c r="S425" s="699">
        <f t="shared" ref="S425:S431" si="147">+R425/$R$967</f>
        <v>4.2441081360259655E-4</v>
      </c>
      <c r="T425" s="688"/>
      <c r="U425" s="689">
        <f t="shared" si="132"/>
        <v>937</v>
      </c>
      <c r="V425" s="690">
        <f t="shared" si="127"/>
        <v>45364</v>
      </c>
      <c r="W425" s="691">
        <f>VLOOKUP(V425,IPC!$B$9:$D$855,3,2)</f>
        <v>141.47999999999999</v>
      </c>
      <c r="X425" s="691">
        <f>VLOOKUP(O425,IPC!$B$9:$D$855,3,1)</f>
        <v>109.62</v>
      </c>
    </row>
    <row r="426" spans="1:24" s="410" customFormat="1" ht="27.6" outlineLevel="2" x14ac:dyDescent="0.25">
      <c r="A426" s="410" t="s">
        <v>76</v>
      </c>
      <c r="B426" s="728" t="s">
        <v>42</v>
      </c>
      <c r="C426" s="792">
        <v>18</v>
      </c>
      <c r="D426" s="557" t="s">
        <v>456</v>
      </c>
      <c r="E426" s="558">
        <v>819004841</v>
      </c>
      <c r="F426" s="457" t="s">
        <v>520</v>
      </c>
      <c r="G426" s="521" t="s">
        <v>239</v>
      </c>
      <c r="H426" s="521" t="s">
        <v>583</v>
      </c>
      <c r="I426" s="413" t="s">
        <v>248</v>
      </c>
      <c r="J426" s="413" t="s">
        <v>2403</v>
      </c>
      <c r="K426" s="521" t="s">
        <v>760</v>
      </c>
      <c r="L426" s="417">
        <v>428</v>
      </c>
      <c r="M426" s="418">
        <v>570000</v>
      </c>
      <c r="N426" s="712">
        <f t="shared" si="143"/>
        <v>570000</v>
      </c>
      <c r="O426" s="753">
        <v>44512</v>
      </c>
      <c r="P426" s="418">
        <f t="shared" si="144"/>
        <v>729146</v>
      </c>
      <c r="Q426" s="418">
        <f t="shared" si="145"/>
        <v>729146</v>
      </c>
      <c r="R426" s="698">
        <f t="shared" si="146"/>
        <v>729146</v>
      </c>
      <c r="S426" s="699">
        <f t="shared" si="147"/>
        <v>1.3779913519489965E-4</v>
      </c>
      <c r="T426" s="688"/>
      <c r="U426" s="689">
        <f t="shared" si="132"/>
        <v>852</v>
      </c>
      <c r="V426" s="690">
        <f t="shared" si="127"/>
        <v>45364</v>
      </c>
      <c r="W426" s="691">
        <f>VLOOKUP(V426,IPC!$B$9:$D$855,3,2)</f>
        <v>141.47999999999999</v>
      </c>
      <c r="X426" s="691">
        <f>VLOOKUP(O426,IPC!$B$9:$D$855,3,1)</f>
        <v>110.6</v>
      </c>
    </row>
    <row r="427" spans="1:24" s="410" customFormat="1" ht="27.6" outlineLevel="2" x14ac:dyDescent="0.25">
      <c r="A427" s="410" t="s">
        <v>76</v>
      </c>
      <c r="B427" s="728" t="s">
        <v>42</v>
      </c>
      <c r="C427" s="792">
        <v>18</v>
      </c>
      <c r="D427" s="557" t="s">
        <v>456</v>
      </c>
      <c r="E427" s="558">
        <v>819004841</v>
      </c>
      <c r="F427" s="457" t="s">
        <v>520</v>
      </c>
      <c r="G427" s="521" t="s">
        <v>239</v>
      </c>
      <c r="H427" s="521" t="s">
        <v>583</v>
      </c>
      <c r="I427" s="413" t="s">
        <v>248</v>
      </c>
      <c r="J427" s="413" t="s">
        <v>2403</v>
      </c>
      <c r="K427" s="521" t="s">
        <v>761</v>
      </c>
      <c r="L427" s="417">
        <v>1249</v>
      </c>
      <c r="M427" s="418">
        <v>570240</v>
      </c>
      <c r="N427" s="712">
        <f t="shared" si="143"/>
        <v>570240</v>
      </c>
      <c r="O427" s="753">
        <v>44965</v>
      </c>
      <c r="P427" s="418">
        <f t="shared" si="144"/>
        <v>618693</v>
      </c>
      <c r="Q427" s="418">
        <f t="shared" si="145"/>
        <v>618693</v>
      </c>
      <c r="R427" s="698">
        <f t="shared" si="146"/>
        <v>618693</v>
      </c>
      <c r="S427" s="699">
        <f t="shared" si="147"/>
        <v>1.1692495104017309E-4</v>
      </c>
      <c r="T427" s="688"/>
      <c r="U427" s="689">
        <f t="shared" si="132"/>
        <v>399</v>
      </c>
      <c r="V427" s="690">
        <f t="shared" si="127"/>
        <v>45364</v>
      </c>
      <c r="W427" s="691">
        <f>VLOOKUP(V427,IPC!$B$9:$D$855,3,2)</f>
        <v>141.47999999999999</v>
      </c>
      <c r="X427" s="691">
        <f>VLOOKUP(O427,IPC!$B$9:$D$855,3,1)</f>
        <v>130.4</v>
      </c>
    </row>
    <row r="428" spans="1:24" s="410" customFormat="1" ht="27.6" outlineLevel="2" x14ac:dyDescent="0.25">
      <c r="A428" s="410" t="s">
        <v>76</v>
      </c>
      <c r="B428" s="728" t="s">
        <v>42</v>
      </c>
      <c r="C428" s="792">
        <v>18</v>
      </c>
      <c r="D428" s="557" t="s">
        <v>456</v>
      </c>
      <c r="E428" s="558">
        <v>819004841</v>
      </c>
      <c r="F428" s="457" t="s">
        <v>520</v>
      </c>
      <c r="G428" s="521" t="s">
        <v>239</v>
      </c>
      <c r="H428" s="521" t="s">
        <v>583</v>
      </c>
      <c r="I428" s="413" t="s">
        <v>248</v>
      </c>
      <c r="J428" s="413" t="s">
        <v>2403</v>
      </c>
      <c r="K428" s="521" t="s">
        <v>762</v>
      </c>
      <c r="L428" s="417">
        <v>1468</v>
      </c>
      <c r="M428" s="418">
        <v>1828675</v>
      </c>
      <c r="N428" s="712">
        <f t="shared" si="143"/>
        <v>1828675</v>
      </c>
      <c r="O428" s="753">
        <v>45089</v>
      </c>
      <c r="P428" s="418">
        <f t="shared" si="144"/>
        <v>1933928</v>
      </c>
      <c r="Q428" s="418">
        <f t="shared" si="145"/>
        <v>1933928</v>
      </c>
      <c r="R428" s="698">
        <f t="shared" si="146"/>
        <v>1933928</v>
      </c>
      <c r="S428" s="699">
        <f t="shared" si="147"/>
        <v>3.6548730422878529E-4</v>
      </c>
      <c r="T428" s="688"/>
      <c r="U428" s="689">
        <f t="shared" si="132"/>
        <v>275</v>
      </c>
      <c r="V428" s="690">
        <f t="shared" si="127"/>
        <v>45364</v>
      </c>
      <c r="W428" s="691">
        <f>VLOOKUP(V428,IPC!$B$9:$D$855,3,2)</f>
        <v>141.47999999999999</v>
      </c>
      <c r="X428" s="691">
        <f>VLOOKUP(O428,IPC!$B$9:$D$855,3,1)</f>
        <v>133.78</v>
      </c>
    </row>
    <row r="429" spans="1:24" s="410" customFormat="1" ht="27.6" outlineLevel="2" x14ac:dyDescent="0.25">
      <c r="A429" s="410" t="s">
        <v>76</v>
      </c>
      <c r="B429" s="728" t="s">
        <v>42</v>
      </c>
      <c r="C429" s="792">
        <v>18</v>
      </c>
      <c r="D429" s="557" t="s">
        <v>456</v>
      </c>
      <c r="E429" s="558">
        <v>819004841</v>
      </c>
      <c r="F429" s="457" t="s">
        <v>520</v>
      </c>
      <c r="G429" s="521" t="s">
        <v>239</v>
      </c>
      <c r="H429" s="521" t="s">
        <v>583</v>
      </c>
      <c r="I429" s="413" t="s">
        <v>248</v>
      </c>
      <c r="J429" s="413" t="s">
        <v>2403</v>
      </c>
      <c r="K429" s="521" t="s">
        <v>763</v>
      </c>
      <c r="L429" s="417">
        <v>1580</v>
      </c>
      <c r="M429" s="418">
        <v>1828675</v>
      </c>
      <c r="N429" s="712">
        <f t="shared" si="143"/>
        <v>1828675</v>
      </c>
      <c r="O429" s="753">
        <v>45151</v>
      </c>
      <c r="P429" s="418">
        <f t="shared" si="144"/>
        <v>1910931</v>
      </c>
      <c r="Q429" s="418">
        <f t="shared" si="145"/>
        <v>1910931</v>
      </c>
      <c r="R429" s="698">
        <f t="shared" si="146"/>
        <v>1910931</v>
      </c>
      <c r="S429" s="699">
        <f t="shared" si="147"/>
        <v>3.6114116955606254E-4</v>
      </c>
      <c r="T429" s="688"/>
      <c r="U429" s="689">
        <f t="shared" si="132"/>
        <v>213</v>
      </c>
      <c r="V429" s="690">
        <f t="shared" si="127"/>
        <v>45364</v>
      </c>
      <c r="W429" s="691">
        <f>VLOOKUP(V429,IPC!$B$9:$D$855,3,2)</f>
        <v>141.47999999999999</v>
      </c>
      <c r="X429" s="691">
        <f>VLOOKUP(O429,IPC!$B$9:$D$855,3,1)</f>
        <v>135.38999999999999</v>
      </c>
    </row>
    <row r="430" spans="1:24" s="410" customFormat="1" ht="27.6" outlineLevel="2" x14ac:dyDescent="0.25">
      <c r="A430" s="410" t="s">
        <v>76</v>
      </c>
      <c r="B430" s="728" t="s">
        <v>42</v>
      </c>
      <c r="C430" s="792">
        <v>18</v>
      </c>
      <c r="D430" s="557" t="s">
        <v>456</v>
      </c>
      <c r="E430" s="558">
        <v>819004841</v>
      </c>
      <c r="F430" s="457" t="s">
        <v>520</v>
      </c>
      <c r="G430" s="521" t="s">
        <v>239</v>
      </c>
      <c r="H430" s="521" t="s">
        <v>583</v>
      </c>
      <c r="I430" s="413" t="s">
        <v>248</v>
      </c>
      <c r="J430" s="413" t="s">
        <v>2403</v>
      </c>
      <c r="K430" s="521" t="s">
        <v>764</v>
      </c>
      <c r="L430" s="417">
        <v>1607</v>
      </c>
      <c r="M430" s="418">
        <v>1828675</v>
      </c>
      <c r="N430" s="712">
        <f t="shared" si="143"/>
        <v>1828675</v>
      </c>
      <c r="O430" s="753">
        <v>45174</v>
      </c>
      <c r="P430" s="418">
        <f t="shared" si="144"/>
        <v>1900822</v>
      </c>
      <c r="Q430" s="418">
        <f t="shared" si="145"/>
        <v>1900822</v>
      </c>
      <c r="R430" s="698">
        <f t="shared" si="146"/>
        <v>1900822</v>
      </c>
      <c r="S430" s="699">
        <f t="shared" si="147"/>
        <v>3.592306996944913E-4</v>
      </c>
      <c r="T430" s="688"/>
      <c r="U430" s="689">
        <f t="shared" si="132"/>
        <v>190</v>
      </c>
      <c r="V430" s="690">
        <f t="shared" si="127"/>
        <v>45364</v>
      </c>
      <c r="W430" s="691">
        <f>VLOOKUP(V430,IPC!$B$9:$D$855,3,2)</f>
        <v>141.47999999999999</v>
      </c>
      <c r="X430" s="691">
        <f>VLOOKUP(O430,IPC!$B$9:$D$855,3,1)</f>
        <v>136.11000000000001</v>
      </c>
    </row>
    <row r="431" spans="1:24" s="410" customFormat="1" ht="27.6" outlineLevel="2" x14ac:dyDescent="0.25">
      <c r="A431" s="410" t="s">
        <v>76</v>
      </c>
      <c r="B431" s="728" t="s">
        <v>42</v>
      </c>
      <c r="C431" s="792">
        <v>18</v>
      </c>
      <c r="D431" s="557" t="s">
        <v>456</v>
      </c>
      <c r="E431" s="558">
        <v>819004841</v>
      </c>
      <c r="F431" s="457" t="s">
        <v>520</v>
      </c>
      <c r="G431" s="521" t="s">
        <v>239</v>
      </c>
      <c r="H431" s="521" t="s">
        <v>583</v>
      </c>
      <c r="I431" s="413" t="s">
        <v>248</v>
      </c>
      <c r="J431" s="413" t="s">
        <v>2403</v>
      </c>
      <c r="K431" s="521" t="s">
        <v>765</v>
      </c>
      <c r="L431" s="417">
        <v>1683</v>
      </c>
      <c r="M431" s="418">
        <v>3402590</v>
      </c>
      <c r="N431" s="712">
        <f t="shared" si="143"/>
        <v>3402590</v>
      </c>
      <c r="O431" s="753">
        <v>45211</v>
      </c>
      <c r="P431" s="418">
        <f t="shared" si="144"/>
        <v>3528021</v>
      </c>
      <c r="Q431" s="418">
        <f t="shared" si="145"/>
        <v>3528021</v>
      </c>
      <c r="R431" s="698">
        <f t="shared" si="146"/>
        <v>3528021</v>
      </c>
      <c r="S431" s="699">
        <f t="shared" si="147"/>
        <v>6.6675020194781982E-4</v>
      </c>
      <c r="T431" s="688"/>
      <c r="U431" s="689">
        <f t="shared" si="132"/>
        <v>153</v>
      </c>
      <c r="V431" s="690">
        <f t="shared" si="127"/>
        <v>45364</v>
      </c>
      <c r="W431" s="691">
        <f>VLOOKUP(V431,IPC!$B$9:$D$855,3,2)</f>
        <v>141.47999999999999</v>
      </c>
      <c r="X431" s="691">
        <f>VLOOKUP(O431,IPC!$B$9:$D$855,3,1)</f>
        <v>136.44999999999999</v>
      </c>
    </row>
    <row r="432" spans="1:24" s="410" customFormat="1" outlineLevel="1" x14ac:dyDescent="0.25">
      <c r="B432" s="728"/>
      <c r="C432" s="793"/>
      <c r="D432" s="560" t="s">
        <v>2272</v>
      </c>
      <c r="E432" s="561"/>
      <c r="F432" s="461"/>
      <c r="G432" s="536"/>
      <c r="H432" s="536"/>
      <c r="I432" s="420"/>
      <c r="J432" s="420"/>
      <c r="K432" s="536"/>
      <c r="L432" s="424"/>
      <c r="M432" s="425">
        <f>SUBTOTAL(9,M425:M431)</f>
        <v>11768855</v>
      </c>
      <c r="N432" s="425">
        <f>SUBTOTAL(9,N425:N431)</f>
        <v>11768855</v>
      </c>
      <c r="O432" s="755"/>
      <c r="P432" s="425">
        <f>SUBTOTAL(9,P425:P431)</f>
        <v>12867255</v>
      </c>
      <c r="Q432" s="425">
        <f>SUBTOTAL(9,Q425:Q431)</f>
        <v>12867255</v>
      </c>
      <c r="R432" s="460">
        <f>SUBTOTAL(9,R425:R431)</f>
        <v>12867255</v>
      </c>
      <c r="S432" s="706">
        <f>SUBTOTAL(9,S425:S431)</f>
        <v>2.4317442752648279E-3</v>
      </c>
      <c r="T432" s="688"/>
      <c r="U432" s="689"/>
      <c r="V432" s="690"/>
      <c r="W432" s="691"/>
      <c r="X432" s="691"/>
    </row>
    <row r="433" spans="1:24" s="410" customFormat="1" ht="27.6" outlineLevel="2" x14ac:dyDescent="0.25">
      <c r="A433" s="410" t="s">
        <v>76</v>
      </c>
      <c r="B433" s="728" t="s">
        <v>42</v>
      </c>
      <c r="C433" s="792">
        <v>19</v>
      </c>
      <c r="D433" s="557" t="s">
        <v>457</v>
      </c>
      <c r="E433" s="558">
        <v>900515661</v>
      </c>
      <c r="F433" s="457" t="s">
        <v>521</v>
      </c>
      <c r="G433" s="521" t="s">
        <v>165</v>
      </c>
      <c r="H433" s="521" t="s">
        <v>584</v>
      </c>
      <c r="I433" s="413" t="s">
        <v>248</v>
      </c>
      <c r="J433" s="413" t="s">
        <v>2403</v>
      </c>
      <c r="K433" s="521" t="s">
        <v>766</v>
      </c>
      <c r="L433" s="417">
        <v>11262</v>
      </c>
      <c r="M433" s="418">
        <v>4470585.0999999996</v>
      </c>
      <c r="N433" s="712">
        <f t="shared" si="143"/>
        <v>4470585.0999999996</v>
      </c>
      <c r="O433" s="753">
        <v>44713</v>
      </c>
      <c r="P433" s="418">
        <f t="shared" si="144"/>
        <v>5301302</v>
      </c>
      <c r="Q433" s="418">
        <f t="shared" si="145"/>
        <v>5301302</v>
      </c>
      <c r="R433" s="698">
        <f t="shared" si="146"/>
        <v>5301302</v>
      </c>
      <c r="S433" s="699">
        <f t="shared" ref="S433:S442" si="148">+R433/$R$967</f>
        <v>1.0018773071606946E-3</v>
      </c>
      <c r="T433" s="688"/>
      <c r="U433" s="689">
        <f t="shared" si="132"/>
        <v>651</v>
      </c>
      <c r="V433" s="690">
        <f t="shared" si="127"/>
        <v>45364</v>
      </c>
      <c r="W433" s="691">
        <f>VLOOKUP(V433,IPC!$B$9:$D$855,3,2)</f>
        <v>141.47999999999999</v>
      </c>
      <c r="X433" s="691">
        <f>VLOOKUP(O433,IPC!$B$9:$D$855,3,1)</f>
        <v>119.31</v>
      </c>
    </row>
    <row r="434" spans="1:24" s="410" customFormat="1" ht="27.6" outlineLevel="2" x14ac:dyDescent="0.25">
      <c r="A434" s="410" t="s">
        <v>76</v>
      </c>
      <c r="B434" s="728" t="s">
        <v>42</v>
      </c>
      <c r="C434" s="792">
        <v>19</v>
      </c>
      <c r="D434" s="557" t="s">
        <v>457</v>
      </c>
      <c r="E434" s="558">
        <v>900515661</v>
      </c>
      <c r="F434" s="457" t="s">
        <v>521</v>
      </c>
      <c r="G434" s="521" t="s">
        <v>165</v>
      </c>
      <c r="H434" s="521" t="s">
        <v>584</v>
      </c>
      <c r="I434" s="413" t="s">
        <v>248</v>
      </c>
      <c r="J434" s="413" t="s">
        <v>2403</v>
      </c>
      <c r="K434" s="521" t="s">
        <v>767</v>
      </c>
      <c r="L434" s="417">
        <v>11263</v>
      </c>
      <c r="M434" s="418">
        <v>3049536.6</v>
      </c>
      <c r="N434" s="712">
        <f t="shared" si="143"/>
        <v>3049536.6</v>
      </c>
      <c r="O434" s="753">
        <v>44713</v>
      </c>
      <c r="P434" s="418">
        <f t="shared" si="144"/>
        <v>3616197</v>
      </c>
      <c r="Q434" s="418">
        <f t="shared" si="145"/>
        <v>3616197</v>
      </c>
      <c r="R434" s="698">
        <f t="shared" si="146"/>
        <v>3616197</v>
      </c>
      <c r="S434" s="699">
        <f t="shared" si="148"/>
        <v>6.8341432208966454E-4</v>
      </c>
      <c r="T434" s="688"/>
      <c r="U434" s="689">
        <f t="shared" si="132"/>
        <v>651</v>
      </c>
      <c r="V434" s="690">
        <f t="shared" si="127"/>
        <v>45364</v>
      </c>
      <c r="W434" s="691">
        <f>VLOOKUP(V434,IPC!$B$9:$D$855,3,2)</f>
        <v>141.47999999999999</v>
      </c>
      <c r="X434" s="691">
        <f>VLOOKUP(O434,IPC!$B$9:$D$855,3,1)</f>
        <v>119.31</v>
      </c>
    </row>
    <row r="435" spans="1:24" s="410" customFormat="1" ht="27.6" outlineLevel="2" x14ac:dyDescent="0.25">
      <c r="A435" s="410" t="s">
        <v>76</v>
      </c>
      <c r="B435" s="728" t="s">
        <v>42</v>
      </c>
      <c r="C435" s="792">
        <v>19</v>
      </c>
      <c r="D435" s="557" t="s">
        <v>457</v>
      </c>
      <c r="E435" s="558">
        <v>900515661</v>
      </c>
      <c r="F435" s="457" t="s">
        <v>521</v>
      </c>
      <c r="G435" s="521" t="s">
        <v>165</v>
      </c>
      <c r="H435" s="521" t="s">
        <v>584</v>
      </c>
      <c r="I435" s="413" t="s">
        <v>248</v>
      </c>
      <c r="J435" s="413" t="s">
        <v>2403</v>
      </c>
      <c r="K435" s="521" t="s">
        <v>768</v>
      </c>
      <c r="L435" s="417">
        <v>12416</v>
      </c>
      <c r="M435" s="418">
        <v>781512</v>
      </c>
      <c r="N435" s="712">
        <f t="shared" si="143"/>
        <v>781512</v>
      </c>
      <c r="O435" s="753">
        <v>44774</v>
      </c>
      <c r="P435" s="418">
        <f t="shared" si="144"/>
        <v>910027</v>
      </c>
      <c r="Q435" s="418">
        <f t="shared" si="145"/>
        <v>910027</v>
      </c>
      <c r="R435" s="698">
        <f t="shared" si="146"/>
        <v>910027</v>
      </c>
      <c r="S435" s="699">
        <f t="shared" si="148"/>
        <v>1.7198329772639354E-4</v>
      </c>
      <c r="T435" s="688"/>
      <c r="U435" s="689">
        <f t="shared" si="132"/>
        <v>590</v>
      </c>
      <c r="V435" s="690">
        <f t="shared" si="127"/>
        <v>45364</v>
      </c>
      <c r="W435" s="691">
        <f>VLOOKUP(V435,IPC!$B$9:$D$855,3,2)</f>
        <v>141.47999999999999</v>
      </c>
      <c r="X435" s="691">
        <f>VLOOKUP(O435,IPC!$B$9:$D$855,3,1)</f>
        <v>121.5</v>
      </c>
    </row>
    <row r="436" spans="1:24" s="410" customFormat="1" ht="27.6" outlineLevel="2" x14ac:dyDescent="0.25">
      <c r="A436" s="410" t="s">
        <v>76</v>
      </c>
      <c r="B436" s="728" t="s">
        <v>42</v>
      </c>
      <c r="C436" s="792">
        <v>19</v>
      </c>
      <c r="D436" s="557" t="s">
        <v>457</v>
      </c>
      <c r="E436" s="558">
        <v>900515661</v>
      </c>
      <c r="F436" s="457" t="s">
        <v>521</v>
      </c>
      <c r="G436" s="521" t="s">
        <v>165</v>
      </c>
      <c r="H436" s="521" t="s">
        <v>584</v>
      </c>
      <c r="I436" s="413" t="s">
        <v>248</v>
      </c>
      <c r="J436" s="413" t="s">
        <v>2403</v>
      </c>
      <c r="K436" s="521" t="s">
        <v>769</v>
      </c>
      <c r="L436" s="417">
        <v>12417</v>
      </c>
      <c r="M436" s="418">
        <v>1777939.8</v>
      </c>
      <c r="N436" s="712">
        <f t="shared" si="143"/>
        <v>1777939.8</v>
      </c>
      <c r="O436" s="753">
        <v>44774</v>
      </c>
      <c r="P436" s="418">
        <f t="shared" si="144"/>
        <v>2070312</v>
      </c>
      <c r="Q436" s="418">
        <f t="shared" si="145"/>
        <v>2070312</v>
      </c>
      <c r="R436" s="698">
        <f t="shared" si="146"/>
        <v>2070312</v>
      </c>
      <c r="S436" s="699">
        <f t="shared" si="148"/>
        <v>3.9126211099508614E-4</v>
      </c>
      <c r="T436" s="688"/>
      <c r="U436" s="689">
        <f t="shared" si="132"/>
        <v>590</v>
      </c>
      <c r="V436" s="690">
        <f t="shared" si="127"/>
        <v>45364</v>
      </c>
      <c r="W436" s="691">
        <f>VLOOKUP(V436,IPC!$B$9:$D$855,3,2)</f>
        <v>141.47999999999999</v>
      </c>
      <c r="X436" s="691">
        <f>VLOOKUP(O436,IPC!$B$9:$D$855,3,1)</f>
        <v>121.5</v>
      </c>
    </row>
    <row r="437" spans="1:24" s="410" customFormat="1" ht="27.6" outlineLevel="2" x14ac:dyDescent="0.25">
      <c r="A437" s="410" t="s">
        <v>76</v>
      </c>
      <c r="B437" s="728" t="s">
        <v>42</v>
      </c>
      <c r="C437" s="792">
        <v>19</v>
      </c>
      <c r="D437" s="557" t="s">
        <v>457</v>
      </c>
      <c r="E437" s="558">
        <v>900515661</v>
      </c>
      <c r="F437" s="457" t="s">
        <v>521</v>
      </c>
      <c r="G437" s="521" t="s">
        <v>165</v>
      </c>
      <c r="H437" s="521" t="s">
        <v>584</v>
      </c>
      <c r="I437" s="413" t="s">
        <v>248</v>
      </c>
      <c r="J437" s="413" t="s">
        <v>2403</v>
      </c>
      <c r="K437" s="521" t="s">
        <v>770</v>
      </c>
      <c r="L437" s="417">
        <v>12429</v>
      </c>
      <c r="M437" s="418">
        <v>914578</v>
      </c>
      <c r="N437" s="712">
        <f t="shared" si="143"/>
        <v>914578</v>
      </c>
      <c r="O437" s="753">
        <v>44774</v>
      </c>
      <c r="P437" s="418">
        <f t="shared" si="144"/>
        <v>1064975</v>
      </c>
      <c r="Q437" s="418">
        <f t="shared" si="145"/>
        <v>1064975</v>
      </c>
      <c r="R437" s="698">
        <f t="shared" si="146"/>
        <v>1064975</v>
      </c>
      <c r="S437" s="699">
        <f t="shared" si="148"/>
        <v>2.0126645967225801E-4</v>
      </c>
      <c r="T437" s="688"/>
      <c r="U437" s="689">
        <f t="shared" si="132"/>
        <v>590</v>
      </c>
      <c r="V437" s="690">
        <f t="shared" si="127"/>
        <v>45364</v>
      </c>
      <c r="W437" s="691">
        <f>VLOOKUP(V437,IPC!$B$9:$D$855,3,2)</f>
        <v>141.47999999999999</v>
      </c>
      <c r="X437" s="691">
        <f>VLOOKUP(O437,IPC!$B$9:$D$855,3,1)</f>
        <v>121.5</v>
      </c>
    </row>
    <row r="438" spans="1:24" s="410" customFormat="1" ht="27.6" outlineLevel="2" x14ac:dyDescent="0.25">
      <c r="A438" s="410" t="s">
        <v>76</v>
      </c>
      <c r="B438" s="728" t="s">
        <v>42</v>
      </c>
      <c r="C438" s="792">
        <v>19</v>
      </c>
      <c r="D438" s="557" t="s">
        <v>457</v>
      </c>
      <c r="E438" s="558">
        <v>900515661</v>
      </c>
      <c r="F438" s="457" t="s">
        <v>521</v>
      </c>
      <c r="G438" s="521" t="s">
        <v>165</v>
      </c>
      <c r="H438" s="521" t="s">
        <v>584</v>
      </c>
      <c r="I438" s="413" t="s">
        <v>248</v>
      </c>
      <c r="J438" s="413" t="s">
        <v>2403</v>
      </c>
      <c r="K438" s="521" t="s">
        <v>771</v>
      </c>
      <c r="L438" s="417">
        <v>13338</v>
      </c>
      <c r="M438" s="418">
        <v>1523948.4</v>
      </c>
      <c r="N438" s="712">
        <f t="shared" si="143"/>
        <v>1523948.4</v>
      </c>
      <c r="O438" s="753">
        <v>44811</v>
      </c>
      <c r="P438" s="418">
        <f t="shared" si="144"/>
        <v>1758201</v>
      </c>
      <c r="Q438" s="418">
        <f t="shared" si="145"/>
        <v>1758201</v>
      </c>
      <c r="R438" s="698">
        <f t="shared" si="146"/>
        <v>1758201</v>
      </c>
      <c r="S438" s="699">
        <f t="shared" si="148"/>
        <v>3.3227718083731893E-4</v>
      </c>
      <c r="T438" s="688"/>
      <c r="U438" s="689">
        <f t="shared" si="132"/>
        <v>553</v>
      </c>
      <c r="V438" s="690">
        <f t="shared" si="127"/>
        <v>45364</v>
      </c>
      <c r="W438" s="691">
        <f>VLOOKUP(V438,IPC!$B$9:$D$855,3,2)</f>
        <v>141.47999999999999</v>
      </c>
      <c r="X438" s="691">
        <f>VLOOKUP(O438,IPC!$B$9:$D$855,3,1)</f>
        <v>122.63</v>
      </c>
    </row>
    <row r="439" spans="1:24" s="410" customFormat="1" ht="27.6" outlineLevel="2" x14ac:dyDescent="0.25">
      <c r="A439" s="410" t="s">
        <v>76</v>
      </c>
      <c r="B439" s="728" t="s">
        <v>42</v>
      </c>
      <c r="C439" s="792">
        <v>19</v>
      </c>
      <c r="D439" s="557" t="s">
        <v>457</v>
      </c>
      <c r="E439" s="558">
        <v>900515661</v>
      </c>
      <c r="F439" s="457" t="s">
        <v>521</v>
      </c>
      <c r="G439" s="521" t="s">
        <v>165</v>
      </c>
      <c r="H439" s="521" t="s">
        <v>584</v>
      </c>
      <c r="I439" s="413" t="s">
        <v>248</v>
      </c>
      <c r="J439" s="413" t="s">
        <v>2403</v>
      </c>
      <c r="K439" s="521" t="s">
        <v>772</v>
      </c>
      <c r="L439" s="417">
        <v>13466</v>
      </c>
      <c r="M439" s="418">
        <v>1539301.72</v>
      </c>
      <c r="N439" s="712">
        <f t="shared" si="143"/>
        <v>1539301.72</v>
      </c>
      <c r="O439" s="753">
        <v>44816</v>
      </c>
      <c r="P439" s="418">
        <f t="shared" si="144"/>
        <v>1775915</v>
      </c>
      <c r="Q439" s="418">
        <f t="shared" si="145"/>
        <v>1775915</v>
      </c>
      <c r="R439" s="698">
        <f t="shared" si="146"/>
        <v>1775915</v>
      </c>
      <c r="S439" s="699">
        <f t="shared" si="148"/>
        <v>3.3562489704345934E-4</v>
      </c>
      <c r="T439" s="688"/>
      <c r="U439" s="689">
        <f t="shared" si="132"/>
        <v>548</v>
      </c>
      <c r="V439" s="690">
        <f t="shared" si="127"/>
        <v>45364</v>
      </c>
      <c r="W439" s="691">
        <f>VLOOKUP(V439,IPC!$B$9:$D$855,3,2)</f>
        <v>141.47999999999999</v>
      </c>
      <c r="X439" s="691">
        <f>VLOOKUP(O439,IPC!$B$9:$D$855,3,1)</f>
        <v>122.63</v>
      </c>
    </row>
    <row r="440" spans="1:24" s="410" customFormat="1" ht="27.6" outlineLevel="2" x14ac:dyDescent="0.25">
      <c r="A440" s="410" t="s">
        <v>76</v>
      </c>
      <c r="B440" s="728" t="s">
        <v>42</v>
      </c>
      <c r="C440" s="792">
        <v>19</v>
      </c>
      <c r="D440" s="557" t="s">
        <v>457</v>
      </c>
      <c r="E440" s="558">
        <v>900515661</v>
      </c>
      <c r="F440" s="457" t="s">
        <v>521</v>
      </c>
      <c r="G440" s="521" t="s">
        <v>165</v>
      </c>
      <c r="H440" s="521" t="s">
        <v>584</v>
      </c>
      <c r="I440" s="413" t="s">
        <v>248</v>
      </c>
      <c r="J440" s="413" t="s">
        <v>2403</v>
      </c>
      <c r="K440" s="521" t="s">
        <v>773</v>
      </c>
      <c r="L440" s="417">
        <v>14651</v>
      </c>
      <c r="M440" s="418">
        <v>12572510.890000001</v>
      </c>
      <c r="N440" s="712">
        <f t="shared" si="143"/>
        <v>12572510.890000001</v>
      </c>
      <c r="O440" s="753">
        <v>44880</v>
      </c>
      <c r="P440" s="418">
        <f t="shared" si="144"/>
        <v>14291811</v>
      </c>
      <c r="Q440" s="418">
        <f t="shared" si="145"/>
        <v>14291811</v>
      </c>
      <c r="R440" s="698">
        <f t="shared" si="146"/>
        <v>14291811</v>
      </c>
      <c r="S440" s="699">
        <f t="shared" si="148"/>
        <v>2.7009668792929726E-3</v>
      </c>
      <c r="T440" s="688"/>
      <c r="U440" s="689">
        <f t="shared" si="132"/>
        <v>484</v>
      </c>
      <c r="V440" s="690">
        <f t="shared" si="127"/>
        <v>45364</v>
      </c>
      <c r="W440" s="691">
        <f>VLOOKUP(V440,IPC!$B$9:$D$855,3,2)</f>
        <v>141.47999999999999</v>
      </c>
      <c r="X440" s="691">
        <f>VLOOKUP(O440,IPC!$B$9:$D$855,3,1)</f>
        <v>124.46</v>
      </c>
    </row>
    <row r="441" spans="1:24" s="410" customFormat="1" ht="27.6" outlineLevel="2" x14ac:dyDescent="0.25">
      <c r="A441" s="410" t="s">
        <v>76</v>
      </c>
      <c r="B441" s="728" t="s">
        <v>42</v>
      </c>
      <c r="C441" s="792">
        <v>19</v>
      </c>
      <c r="D441" s="557" t="s">
        <v>457</v>
      </c>
      <c r="E441" s="558">
        <v>900515661</v>
      </c>
      <c r="F441" s="457" t="s">
        <v>521</v>
      </c>
      <c r="G441" s="521" t="s">
        <v>165</v>
      </c>
      <c r="H441" s="521" t="s">
        <v>584</v>
      </c>
      <c r="I441" s="413" t="s">
        <v>248</v>
      </c>
      <c r="J441" s="413" t="s">
        <v>2403</v>
      </c>
      <c r="K441" s="521" t="s">
        <v>774</v>
      </c>
      <c r="L441" s="417">
        <v>14780</v>
      </c>
      <c r="M441" s="418">
        <v>3213900.81</v>
      </c>
      <c r="N441" s="712">
        <f t="shared" si="143"/>
        <v>3213900.81</v>
      </c>
      <c r="O441" s="753">
        <v>44886</v>
      </c>
      <c r="P441" s="418">
        <f t="shared" si="144"/>
        <v>3653404</v>
      </c>
      <c r="Q441" s="418">
        <f t="shared" si="145"/>
        <v>3653404</v>
      </c>
      <c r="R441" s="698">
        <f t="shared" si="146"/>
        <v>3653404</v>
      </c>
      <c r="S441" s="699">
        <f t="shared" si="148"/>
        <v>6.9044596242396879E-4</v>
      </c>
      <c r="T441" s="688"/>
      <c r="U441" s="689">
        <f t="shared" si="132"/>
        <v>478</v>
      </c>
      <c r="V441" s="690">
        <f t="shared" si="127"/>
        <v>45364</v>
      </c>
      <c r="W441" s="691">
        <f>VLOOKUP(V441,IPC!$B$9:$D$855,3,2)</f>
        <v>141.47999999999999</v>
      </c>
      <c r="X441" s="691">
        <f>VLOOKUP(O441,IPC!$B$9:$D$855,3,1)</f>
        <v>124.46</v>
      </c>
    </row>
    <row r="442" spans="1:24" s="410" customFormat="1" ht="27.6" outlineLevel="2" x14ac:dyDescent="0.25">
      <c r="A442" s="410" t="s">
        <v>76</v>
      </c>
      <c r="B442" s="728" t="s">
        <v>42</v>
      </c>
      <c r="C442" s="792">
        <v>20</v>
      </c>
      <c r="D442" s="557" t="s">
        <v>457</v>
      </c>
      <c r="E442" s="558">
        <v>900515662</v>
      </c>
      <c r="F442" s="457" t="s">
        <v>521</v>
      </c>
      <c r="G442" s="521" t="s">
        <v>165</v>
      </c>
      <c r="H442" s="521" t="s">
        <v>584</v>
      </c>
      <c r="I442" s="413" t="s">
        <v>248</v>
      </c>
      <c r="J442" s="413" t="s">
        <v>2403</v>
      </c>
      <c r="K442" s="521" t="s">
        <v>775</v>
      </c>
      <c r="L442" s="417">
        <v>15321</v>
      </c>
      <c r="M442" s="418">
        <v>834690.9</v>
      </c>
      <c r="N442" s="712">
        <f t="shared" si="143"/>
        <v>834690.9</v>
      </c>
      <c r="O442" s="753">
        <v>44914</v>
      </c>
      <c r="P442" s="418">
        <f t="shared" si="144"/>
        <v>937016</v>
      </c>
      <c r="Q442" s="418">
        <f t="shared" si="145"/>
        <v>937016</v>
      </c>
      <c r="R442" s="698">
        <f t="shared" si="146"/>
        <v>937016</v>
      </c>
      <c r="S442" s="699">
        <f t="shared" si="148"/>
        <v>1.7708386861312286E-4</v>
      </c>
      <c r="T442" s="688"/>
      <c r="U442" s="689">
        <f t="shared" si="132"/>
        <v>450</v>
      </c>
      <c r="V442" s="690">
        <f t="shared" si="127"/>
        <v>45364</v>
      </c>
      <c r="W442" s="691">
        <f>VLOOKUP(V442,IPC!$B$9:$D$855,3,2)</f>
        <v>141.47999999999999</v>
      </c>
      <c r="X442" s="691">
        <f>VLOOKUP(O442,IPC!$B$9:$D$855,3,1)</f>
        <v>126.03</v>
      </c>
    </row>
    <row r="443" spans="1:24" s="410" customFormat="1" outlineLevel="1" x14ac:dyDescent="0.25">
      <c r="B443" s="728"/>
      <c r="C443" s="793"/>
      <c r="D443" s="560" t="s">
        <v>2273</v>
      </c>
      <c r="E443" s="561"/>
      <c r="F443" s="461"/>
      <c r="G443" s="536"/>
      <c r="H443" s="536"/>
      <c r="I443" s="420"/>
      <c r="J443" s="420"/>
      <c r="K443" s="536"/>
      <c r="L443" s="424"/>
      <c r="M443" s="425">
        <f>SUBTOTAL(9,M433:M442)</f>
        <v>30678504.219999999</v>
      </c>
      <c r="N443" s="425">
        <f>SUBTOTAL(9,N433:N442)</f>
        <v>30678504.219999999</v>
      </c>
      <c r="O443" s="755"/>
      <c r="P443" s="425">
        <f>SUBTOTAL(9,P433:P442)</f>
        <v>35379160</v>
      </c>
      <c r="Q443" s="425">
        <f>SUBTOTAL(9,Q433:Q442)</f>
        <v>35379160</v>
      </c>
      <c r="R443" s="460">
        <f>SUBTOTAL(9,R433:R442)</f>
        <v>35379160</v>
      </c>
      <c r="S443" s="706">
        <f>SUBTOTAL(9,S433:S442)</f>
        <v>6.68620228585494E-3</v>
      </c>
      <c r="T443" s="688"/>
      <c r="U443" s="689"/>
      <c r="V443" s="690"/>
      <c r="W443" s="691"/>
      <c r="X443" s="691"/>
    </row>
    <row r="444" spans="1:24" s="410" customFormat="1" ht="27.6" outlineLevel="2" x14ac:dyDescent="0.25">
      <c r="A444" s="410" t="s">
        <v>76</v>
      </c>
      <c r="B444" s="728" t="s">
        <v>2546</v>
      </c>
      <c r="C444" s="792">
        <v>21</v>
      </c>
      <c r="D444" s="557" t="s">
        <v>458</v>
      </c>
      <c r="E444" s="558">
        <v>900988724</v>
      </c>
      <c r="F444" s="457" t="s">
        <v>522</v>
      </c>
      <c r="G444" s="521" t="s">
        <v>239</v>
      </c>
      <c r="H444" s="521" t="s">
        <v>585</v>
      </c>
      <c r="I444" s="413" t="s">
        <v>248</v>
      </c>
      <c r="J444" s="413" t="s">
        <v>2403</v>
      </c>
      <c r="K444" s="521" t="s">
        <v>776</v>
      </c>
      <c r="L444" s="417">
        <v>1131</v>
      </c>
      <c r="M444" s="418">
        <v>1425940</v>
      </c>
      <c r="N444" s="712">
        <f t="shared" si="143"/>
        <v>1425940</v>
      </c>
      <c r="O444" s="753">
        <v>44511</v>
      </c>
      <c r="P444" s="418">
        <f t="shared" si="144"/>
        <v>1824069</v>
      </c>
      <c r="Q444" s="418">
        <f t="shared" si="145"/>
        <v>1824069</v>
      </c>
      <c r="R444" s="698">
        <f t="shared" si="146"/>
        <v>1824069</v>
      </c>
      <c r="S444" s="699">
        <f t="shared" ref="S444:S459" si="149">+R444/$R$967</f>
        <v>3.4472537836842745E-4</v>
      </c>
      <c r="T444" s="688"/>
      <c r="U444" s="689">
        <f t="shared" si="132"/>
        <v>853</v>
      </c>
      <c r="V444" s="690">
        <f t="shared" si="127"/>
        <v>45364</v>
      </c>
      <c r="W444" s="691">
        <f>VLOOKUP(V444,IPC!$B$9:$D$855,3,2)</f>
        <v>141.47999999999999</v>
      </c>
      <c r="X444" s="691">
        <f>VLOOKUP(O444,IPC!$B$9:$D$855,3,1)</f>
        <v>110.6</v>
      </c>
    </row>
    <row r="445" spans="1:24" s="410" customFormat="1" ht="27.6" outlineLevel="2" x14ac:dyDescent="0.25">
      <c r="A445" s="410" t="s">
        <v>76</v>
      </c>
      <c r="B445" s="728" t="s">
        <v>2546</v>
      </c>
      <c r="C445" s="792">
        <v>21</v>
      </c>
      <c r="D445" s="557" t="s">
        <v>458</v>
      </c>
      <c r="E445" s="558">
        <v>900988724</v>
      </c>
      <c r="F445" s="457" t="s">
        <v>522</v>
      </c>
      <c r="G445" s="521" t="s">
        <v>165</v>
      </c>
      <c r="H445" s="521" t="s">
        <v>585</v>
      </c>
      <c r="I445" s="413" t="s">
        <v>248</v>
      </c>
      <c r="J445" s="413" t="s">
        <v>2403</v>
      </c>
      <c r="K445" s="521" t="s">
        <v>777</v>
      </c>
      <c r="L445" s="417">
        <v>1132</v>
      </c>
      <c r="M445" s="418">
        <v>2397736</v>
      </c>
      <c r="N445" s="712">
        <f t="shared" si="143"/>
        <v>2397736</v>
      </c>
      <c r="O445" s="753">
        <v>44511</v>
      </c>
      <c r="P445" s="418">
        <f t="shared" si="144"/>
        <v>3067194</v>
      </c>
      <c r="Q445" s="418">
        <f t="shared" si="145"/>
        <v>3067194</v>
      </c>
      <c r="R445" s="698">
        <f t="shared" si="146"/>
        <v>3067194</v>
      </c>
      <c r="S445" s="699">
        <f t="shared" si="149"/>
        <v>5.7965987699992185E-4</v>
      </c>
      <c r="T445" s="688"/>
      <c r="U445" s="689">
        <f t="shared" si="132"/>
        <v>853</v>
      </c>
      <c r="V445" s="690">
        <f t="shared" si="127"/>
        <v>45364</v>
      </c>
      <c r="W445" s="691">
        <f>VLOOKUP(V445,IPC!$B$9:$D$855,3,2)</f>
        <v>141.47999999999999</v>
      </c>
      <c r="X445" s="691">
        <f>VLOOKUP(O445,IPC!$B$9:$D$855,3,1)</f>
        <v>110.6</v>
      </c>
    </row>
    <row r="446" spans="1:24" s="410" customFormat="1" ht="27.6" outlineLevel="2" x14ac:dyDescent="0.25">
      <c r="A446" s="410" t="s">
        <v>76</v>
      </c>
      <c r="B446" s="728" t="s">
        <v>2546</v>
      </c>
      <c r="C446" s="792">
        <v>21</v>
      </c>
      <c r="D446" s="557" t="s">
        <v>458</v>
      </c>
      <c r="E446" s="558">
        <v>900988724</v>
      </c>
      <c r="F446" s="457" t="s">
        <v>522</v>
      </c>
      <c r="G446" s="521" t="s">
        <v>165</v>
      </c>
      <c r="H446" s="521" t="s">
        <v>585</v>
      </c>
      <c r="I446" s="413" t="s">
        <v>248</v>
      </c>
      <c r="J446" s="413" t="s">
        <v>2403</v>
      </c>
      <c r="K446" s="521" t="s">
        <v>778</v>
      </c>
      <c r="L446" s="417">
        <v>1376</v>
      </c>
      <c r="M446" s="418">
        <v>2080225</v>
      </c>
      <c r="N446" s="712">
        <f t="shared" si="143"/>
        <v>2080225</v>
      </c>
      <c r="O446" s="753">
        <v>44535</v>
      </c>
      <c r="P446" s="418">
        <f t="shared" si="144"/>
        <v>2641686</v>
      </c>
      <c r="Q446" s="418">
        <f t="shared" si="145"/>
        <v>2641686</v>
      </c>
      <c r="R446" s="698">
        <f t="shared" si="146"/>
        <v>2641686</v>
      </c>
      <c r="S446" s="699">
        <f t="shared" si="149"/>
        <v>4.9924438487830103E-4</v>
      </c>
      <c r="T446" s="688"/>
      <c r="U446" s="689">
        <f t="shared" si="132"/>
        <v>829</v>
      </c>
      <c r="V446" s="690">
        <f t="shared" si="127"/>
        <v>45364</v>
      </c>
      <c r="W446" s="691">
        <f>VLOOKUP(V446,IPC!$B$9:$D$855,3,2)</f>
        <v>141.47999999999999</v>
      </c>
      <c r="X446" s="691">
        <f>VLOOKUP(O446,IPC!$B$9:$D$855,3,1)</f>
        <v>111.41</v>
      </c>
    </row>
    <row r="447" spans="1:24" s="410" customFormat="1" ht="27.6" outlineLevel="2" x14ac:dyDescent="0.25">
      <c r="A447" s="410" t="s">
        <v>76</v>
      </c>
      <c r="B447" s="728" t="s">
        <v>2546</v>
      </c>
      <c r="C447" s="792">
        <v>21</v>
      </c>
      <c r="D447" s="557" t="s">
        <v>458</v>
      </c>
      <c r="E447" s="558">
        <v>900988724</v>
      </c>
      <c r="F447" s="457" t="s">
        <v>522</v>
      </c>
      <c r="G447" s="521" t="s">
        <v>165</v>
      </c>
      <c r="H447" s="521" t="s">
        <v>585</v>
      </c>
      <c r="I447" s="413" t="s">
        <v>248</v>
      </c>
      <c r="J447" s="413" t="s">
        <v>2403</v>
      </c>
      <c r="K447" s="521" t="s">
        <v>779</v>
      </c>
      <c r="L447" s="417">
        <v>1378</v>
      </c>
      <c r="M447" s="418">
        <v>1647828</v>
      </c>
      <c r="N447" s="712">
        <f t="shared" si="143"/>
        <v>1647828</v>
      </c>
      <c r="O447" s="753">
        <v>44535</v>
      </c>
      <c r="P447" s="418">
        <f t="shared" si="144"/>
        <v>2092583</v>
      </c>
      <c r="Q447" s="418">
        <f t="shared" si="145"/>
        <v>2092583</v>
      </c>
      <c r="R447" s="698">
        <f t="shared" si="146"/>
        <v>2092583</v>
      </c>
      <c r="S447" s="699">
        <f t="shared" si="149"/>
        <v>3.9547104108580267E-4</v>
      </c>
      <c r="T447" s="688"/>
      <c r="U447" s="689">
        <f t="shared" si="132"/>
        <v>829</v>
      </c>
      <c r="V447" s="690">
        <f t="shared" si="127"/>
        <v>45364</v>
      </c>
      <c r="W447" s="691">
        <f>VLOOKUP(V447,IPC!$B$9:$D$855,3,2)</f>
        <v>141.47999999999999</v>
      </c>
      <c r="X447" s="691">
        <f>VLOOKUP(O447,IPC!$B$9:$D$855,3,1)</f>
        <v>111.41</v>
      </c>
    </row>
    <row r="448" spans="1:24" s="410" customFormat="1" ht="27.6" outlineLevel="2" x14ac:dyDescent="0.25">
      <c r="A448" s="410" t="s">
        <v>76</v>
      </c>
      <c r="B448" s="728" t="s">
        <v>2546</v>
      </c>
      <c r="C448" s="792">
        <v>21</v>
      </c>
      <c r="D448" s="557" t="s">
        <v>458</v>
      </c>
      <c r="E448" s="558">
        <v>900988724</v>
      </c>
      <c r="F448" s="457" t="s">
        <v>522</v>
      </c>
      <c r="G448" s="521" t="s">
        <v>165</v>
      </c>
      <c r="H448" s="521" t="s">
        <v>585</v>
      </c>
      <c r="I448" s="413" t="s">
        <v>248</v>
      </c>
      <c r="J448" s="413" t="s">
        <v>2403</v>
      </c>
      <c r="K448" s="521" t="s">
        <v>780</v>
      </c>
      <c r="L448" s="417">
        <v>1395</v>
      </c>
      <c r="M448" s="418">
        <v>1565735</v>
      </c>
      <c r="N448" s="712">
        <f t="shared" si="143"/>
        <v>1565735</v>
      </c>
      <c r="O448" s="753">
        <v>44536</v>
      </c>
      <c r="P448" s="418">
        <f t="shared" si="144"/>
        <v>1988333</v>
      </c>
      <c r="Q448" s="418">
        <f t="shared" si="145"/>
        <v>1988333</v>
      </c>
      <c r="R448" s="698">
        <f t="shared" si="146"/>
        <v>1988333</v>
      </c>
      <c r="S448" s="699">
        <f t="shared" si="149"/>
        <v>3.757691434630107E-4</v>
      </c>
      <c r="T448" s="688"/>
      <c r="U448" s="689">
        <f t="shared" si="132"/>
        <v>828</v>
      </c>
      <c r="V448" s="690">
        <f t="shared" si="127"/>
        <v>45364</v>
      </c>
      <c r="W448" s="691">
        <f>VLOOKUP(V448,IPC!$B$9:$D$855,3,2)</f>
        <v>141.47999999999999</v>
      </c>
      <c r="X448" s="691">
        <f>VLOOKUP(O448,IPC!$B$9:$D$855,3,1)</f>
        <v>111.41</v>
      </c>
    </row>
    <row r="449" spans="1:24" s="410" customFormat="1" ht="27.6" outlineLevel="2" x14ac:dyDescent="0.25">
      <c r="A449" s="410" t="s">
        <v>76</v>
      </c>
      <c r="B449" s="728" t="s">
        <v>2546</v>
      </c>
      <c r="C449" s="792">
        <v>21</v>
      </c>
      <c r="D449" s="557" t="s">
        <v>458</v>
      </c>
      <c r="E449" s="558">
        <v>900988724</v>
      </c>
      <c r="F449" s="457" t="s">
        <v>522</v>
      </c>
      <c r="G449" s="521" t="s">
        <v>165</v>
      </c>
      <c r="H449" s="521" t="s">
        <v>585</v>
      </c>
      <c r="I449" s="413" t="s">
        <v>248</v>
      </c>
      <c r="J449" s="413" t="s">
        <v>2403</v>
      </c>
      <c r="K449" s="521" t="s">
        <v>781</v>
      </c>
      <c r="L449" s="417">
        <v>1398</v>
      </c>
      <c r="M449" s="418">
        <v>1346504</v>
      </c>
      <c r="N449" s="712">
        <f t="shared" si="143"/>
        <v>1346504</v>
      </c>
      <c r="O449" s="753">
        <v>44536</v>
      </c>
      <c r="P449" s="418">
        <f t="shared" si="144"/>
        <v>1709931</v>
      </c>
      <c r="Q449" s="418">
        <f t="shared" si="145"/>
        <v>1709931</v>
      </c>
      <c r="R449" s="698">
        <f t="shared" si="146"/>
        <v>1709931</v>
      </c>
      <c r="S449" s="699">
        <f t="shared" si="149"/>
        <v>3.2315477701715426E-4</v>
      </c>
      <c r="T449" s="688"/>
      <c r="U449" s="689">
        <f t="shared" si="132"/>
        <v>828</v>
      </c>
      <c r="V449" s="690">
        <f t="shared" si="127"/>
        <v>45364</v>
      </c>
      <c r="W449" s="691">
        <f>VLOOKUP(V449,IPC!$B$9:$D$855,3,2)</f>
        <v>141.47999999999999</v>
      </c>
      <c r="X449" s="691">
        <f>VLOOKUP(O449,IPC!$B$9:$D$855,3,1)</f>
        <v>111.41</v>
      </c>
    </row>
    <row r="450" spans="1:24" s="410" customFormat="1" ht="27.6" outlineLevel="2" x14ac:dyDescent="0.25">
      <c r="A450" s="410" t="s">
        <v>76</v>
      </c>
      <c r="B450" s="728" t="s">
        <v>2546</v>
      </c>
      <c r="C450" s="792">
        <v>21</v>
      </c>
      <c r="D450" s="557" t="s">
        <v>458</v>
      </c>
      <c r="E450" s="558">
        <v>900988724</v>
      </c>
      <c r="F450" s="457" t="s">
        <v>522</v>
      </c>
      <c r="G450" s="521" t="s">
        <v>165</v>
      </c>
      <c r="H450" s="521" t="s">
        <v>585</v>
      </c>
      <c r="I450" s="413" t="s">
        <v>248</v>
      </c>
      <c r="J450" s="413" t="s">
        <v>2403</v>
      </c>
      <c r="K450" s="521" t="s">
        <v>782</v>
      </c>
      <c r="L450" s="417">
        <v>1402</v>
      </c>
      <c r="M450" s="418">
        <v>1073146</v>
      </c>
      <c r="N450" s="712">
        <f t="shared" si="143"/>
        <v>1073146</v>
      </c>
      <c r="O450" s="753">
        <v>44536</v>
      </c>
      <c r="P450" s="418">
        <f t="shared" si="144"/>
        <v>1362792</v>
      </c>
      <c r="Q450" s="418">
        <f t="shared" si="145"/>
        <v>1362792</v>
      </c>
      <c r="R450" s="698">
        <f t="shared" si="146"/>
        <v>1362792</v>
      </c>
      <c r="S450" s="699">
        <f t="shared" si="149"/>
        <v>2.5755000925812893E-4</v>
      </c>
      <c r="T450" s="688"/>
      <c r="U450" s="689">
        <f t="shared" si="132"/>
        <v>828</v>
      </c>
      <c r="V450" s="690">
        <f t="shared" si="127"/>
        <v>45364</v>
      </c>
      <c r="W450" s="691">
        <f>VLOOKUP(V450,IPC!$B$9:$D$855,3,2)</f>
        <v>141.47999999999999</v>
      </c>
      <c r="X450" s="691">
        <f>VLOOKUP(O450,IPC!$B$9:$D$855,3,1)</f>
        <v>111.41</v>
      </c>
    </row>
    <row r="451" spans="1:24" s="410" customFormat="1" ht="27.6" outlineLevel="2" x14ac:dyDescent="0.25">
      <c r="A451" s="410" t="s">
        <v>76</v>
      </c>
      <c r="B451" s="728" t="s">
        <v>2546</v>
      </c>
      <c r="C451" s="792">
        <v>21</v>
      </c>
      <c r="D451" s="557" t="s">
        <v>458</v>
      </c>
      <c r="E451" s="558">
        <v>900988724</v>
      </c>
      <c r="F451" s="457" t="s">
        <v>522</v>
      </c>
      <c r="G451" s="521" t="s">
        <v>165</v>
      </c>
      <c r="H451" s="521" t="s">
        <v>585</v>
      </c>
      <c r="I451" s="413" t="s">
        <v>248</v>
      </c>
      <c r="J451" s="413" t="s">
        <v>2403</v>
      </c>
      <c r="K451" s="521" t="s">
        <v>783</v>
      </c>
      <c r="L451" s="417">
        <v>1666</v>
      </c>
      <c r="M451" s="418">
        <v>520646</v>
      </c>
      <c r="N451" s="712">
        <f t="shared" si="143"/>
        <v>520646</v>
      </c>
      <c r="O451" s="753">
        <v>44549</v>
      </c>
      <c r="P451" s="418">
        <f t="shared" si="144"/>
        <v>661170</v>
      </c>
      <c r="Q451" s="418">
        <f t="shared" si="145"/>
        <v>661170</v>
      </c>
      <c r="R451" s="698">
        <f t="shared" si="146"/>
        <v>661170</v>
      </c>
      <c r="S451" s="699">
        <f t="shared" si="149"/>
        <v>1.2495255300970149E-4</v>
      </c>
      <c r="T451" s="688"/>
      <c r="U451" s="689">
        <f t="shared" si="132"/>
        <v>815</v>
      </c>
      <c r="V451" s="690">
        <f t="shared" si="127"/>
        <v>45364</v>
      </c>
      <c r="W451" s="691">
        <f>VLOOKUP(V451,IPC!$B$9:$D$855,3,2)</f>
        <v>141.47999999999999</v>
      </c>
      <c r="X451" s="691">
        <f>VLOOKUP(O451,IPC!$B$9:$D$855,3,1)</f>
        <v>111.41</v>
      </c>
    </row>
    <row r="452" spans="1:24" s="410" customFormat="1" ht="27.6" outlineLevel="2" x14ac:dyDescent="0.25">
      <c r="A452" s="410" t="s">
        <v>76</v>
      </c>
      <c r="B452" s="728" t="s">
        <v>2546</v>
      </c>
      <c r="C452" s="792">
        <v>21</v>
      </c>
      <c r="D452" s="557" t="s">
        <v>458</v>
      </c>
      <c r="E452" s="558">
        <v>900988724</v>
      </c>
      <c r="F452" s="457" t="s">
        <v>522</v>
      </c>
      <c r="G452" s="521" t="s">
        <v>165</v>
      </c>
      <c r="H452" s="521" t="s">
        <v>585</v>
      </c>
      <c r="I452" s="413" t="s">
        <v>248</v>
      </c>
      <c r="J452" s="413" t="s">
        <v>2403</v>
      </c>
      <c r="K452" s="521" t="s">
        <v>784</v>
      </c>
      <c r="L452" s="417">
        <v>1703</v>
      </c>
      <c r="M452" s="418">
        <v>1674344</v>
      </c>
      <c r="N452" s="712">
        <f t="shared" si="143"/>
        <v>1674344</v>
      </c>
      <c r="O452" s="753">
        <v>44552</v>
      </c>
      <c r="P452" s="418">
        <f t="shared" si="144"/>
        <v>2126256</v>
      </c>
      <c r="Q452" s="418">
        <f t="shared" si="145"/>
        <v>2126256</v>
      </c>
      <c r="R452" s="698">
        <f t="shared" si="146"/>
        <v>2126256</v>
      </c>
      <c r="S452" s="699">
        <f t="shared" si="149"/>
        <v>4.018348012647214E-4</v>
      </c>
      <c r="T452" s="688"/>
      <c r="U452" s="689">
        <f t="shared" si="132"/>
        <v>812</v>
      </c>
      <c r="V452" s="690">
        <f t="shared" si="127"/>
        <v>45364</v>
      </c>
      <c r="W452" s="691">
        <f>VLOOKUP(V452,IPC!$B$9:$D$855,3,2)</f>
        <v>141.47999999999999</v>
      </c>
      <c r="X452" s="691">
        <f>VLOOKUP(O452,IPC!$B$9:$D$855,3,1)</f>
        <v>111.41</v>
      </c>
    </row>
    <row r="453" spans="1:24" s="410" customFormat="1" ht="27.6" outlineLevel="2" x14ac:dyDescent="0.25">
      <c r="A453" s="410" t="s">
        <v>76</v>
      </c>
      <c r="B453" s="728" t="s">
        <v>2546</v>
      </c>
      <c r="C453" s="792">
        <v>21</v>
      </c>
      <c r="D453" s="557" t="s">
        <v>458</v>
      </c>
      <c r="E453" s="558">
        <v>900988724</v>
      </c>
      <c r="F453" s="457" t="s">
        <v>522</v>
      </c>
      <c r="G453" s="521" t="s">
        <v>165</v>
      </c>
      <c r="H453" s="521" t="s">
        <v>585</v>
      </c>
      <c r="I453" s="413" t="s">
        <v>248</v>
      </c>
      <c r="J453" s="413" t="s">
        <v>2403</v>
      </c>
      <c r="K453" s="521" t="s">
        <v>785</v>
      </c>
      <c r="L453" s="417">
        <v>1927</v>
      </c>
      <c r="M453" s="418">
        <v>2270223</v>
      </c>
      <c r="N453" s="712">
        <f t="shared" si="143"/>
        <v>2270223</v>
      </c>
      <c r="O453" s="753">
        <v>44565</v>
      </c>
      <c r="P453" s="418">
        <f t="shared" si="144"/>
        <v>2835875</v>
      </c>
      <c r="Q453" s="418">
        <f t="shared" si="145"/>
        <v>2835875</v>
      </c>
      <c r="R453" s="698">
        <f t="shared" si="146"/>
        <v>2835875</v>
      </c>
      <c r="S453" s="699">
        <f t="shared" si="149"/>
        <v>5.3594358677252021E-4</v>
      </c>
      <c r="T453" s="688"/>
      <c r="U453" s="689">
        <f t="shared" si="132"/>
        <v>799</v>
      </c>
      <c r="V453" s="690">
        <f t="shared" si="127"/>
        <v>45364</v>
      </c>
      <c r="W453" s="691">
        <f>VLOOKUP(V453,IPC!$B$9:$D$855,3,2)</f>
        <v>141.47999999999999</v>
      </c>
      <c r="X453" s="691">
        <f>VLOOKUP(O453,IPC!$B$9:$D$855,3,1)</f>
        <v>113.26</v>
      </c>
    </row>
    <row r="454" spans="1:24" s="410" customFormat="1" ht="27.6" outlineLevel="2" x14ac:dyDescent="0.25">
      <c r="A454" s="410" t="s">
        <v>76</v>
      </c>
      <c r="B454" s="728" t="s">
        <v>2546</v>
      </c>
      <c r="C454" s="792">
        <v>21</v>
      </c>
      <c r="D454" s="557" t="s">
        <v>458</v>
      </c>
      <c r="E454" s="558">
        <v>900988724</v>
      </c>
      <c r="F454" s="457" t="s">
        <v>522</v>
      </c>
      <c r="G454" s="521" t="s">
        <v>165</v>
      </c>
      <c r="H454" s="521" t="s">
        <v>585</v>
      </c>
      <c r="I454" s="413" t="s">
        <v>248</v>
      </c>
      <c r="J454" s="413" t="s">
        <v>2403</v>
      </c>
      <c r="K454" s="521" t="s">
        <v>786</v>
      </c>
      <c r="L454" s="417">
        <v>4424</v>
      </c>
      <c r="M454" s="418">
        <v>2748706</v>
      </c>
      <c r="N454" s="712">
        <f t="shared" si="143"/>
        <v>2748706</v>
      </c>
      <c r="O454" s="753">
        <v>44419</v>
      </c>
      <c r="P454" s="418">
        <f t="shared" si="144"/>
        <v>3547591</v>
      </c>
      <c r="Q454" s="418">
        <f t="shared" si="145"/>
        <v>3547591</v>
      </c>
      <c r="R454" s="698">
        <f t="shared" si="146"/>
        <v>3547591</v>
      </c>
      <c r="S454" s="699">
        <f t="shared" si="149"/>
        <v>6.7044867807710556E-4</v>
      </c>
      <c r="T454" s="688"/>
      <c r="U454" s="689">
        <f t="shared" si="132"/>
        <v>945</v>
      </c>
      <c r="V454" s="690">
        <f t="shared" si="127"/>
        <v>45364</v>
      </c>
      <c r="W454" s="691">
        <f>VLOOKUP(V454,IPC!$B$9:$D$855,3,2)</f>
        <v>141.47999999999999</v>
      </c>
      <c r="X454" s="691">
        <f>VLOOKUP(O454,IPC!$B$9:$D$855,3,1)</f>
        <v>109.62</v>
      </c>
    </row>
    <row r="455" spans="1:24" s="410" customFormat="1" ht="27.6" outlineLevel="2" x14ac:dyDescent="0.25">
      <c r="A455" s="410" t="s">
        <v>76</v>
      </c>
      <c r="B455" s="728" t="s">
        <v>2546</v>
      </c>
      <c r="C455" s="792">
        <v>21</v>
      </c>
      <c r="D455" s="557" t="s">
        <v>458</v>
      </c>
      <c r="E455" s="558">
        <v>900988724</v>
      </c>
      <c r="F455" s="457" t="s">
        <v>522</v>
      </c>
      <c r="G455" s="521" t="s">
        <v>165</v>
      </c>
      <c r="H455" s="521" t="s">
        <v>585</v>
      </c>
      <c r="I455" s="413" t="s">
        <v>248</v>
      </c>
      <c r="J455" s="413" t="s">
        <v>2403</v>
      </c>
      <c r="K455" s="521" t="s">
        <v>787</v>
      </c>
      <c r="L455" s="417">
        <v>2240</v>
      </c>
      <c r="M455" s="418">
        <v>1475173</v>
      </c>
      <c r="N455" s="712">
        <f t="shared" si="143"/>
        <v>1475173</v>
      </c>
      <c r="O455" s="753">
        <v>44592</v>
      </c>
      <c r="P455" s="418">
        <f t="shared" si="144"/>
        <v>1842729</v>
      </c>
      <c r="Q455" s="418">
        <f t="shared" si="145"/>
        <v>1842729</v>
      </c>
      <c r="R455" s="698">
        <f t="shared" si="146"/>
        <v>1842729</v>
      </c>
      <c r="S455" s="699">
        <f t="shared" si="149"/>
        <v>3.4825187630263657E-4</v>
      </c>
      <c r="T455" s="688"/>
      <c r="U455" s="689">
        <f t="shared" si="132"/>
        <v>772</v>
      </c>
      <c r="V455" s="690">
        <f t="shared" si="127"/>
        <v>45364</v>
      </c>
      <c r="W455" s="691">
        <f>VLOOKUP(V455,IPC!$B$9:$D$855,3,2)</f>
        <v>141.47999999999999</v>
      </c>
      <c r="X455" s="691">
        <f>VLOOKUP(O455,IPC!$B$9:$D$855,3,1)</f>
        <v>113.26</v>
      </c>
    </row>
    <row r="456" spans="1:24" s="410" customFormat="1" ht="27.6" outlineLevel="2" x14ac:dyDescent="0.25">
      <c r="A456" s="410" t="s">
        <v>76</v>
      </c>
      <c r="B456" s="728" t="s">
        <v>2546</v>
      </c>
      <c r="C456" s="792">
        <v>21</v>
      </c>
      <c r="D456" s="557" t="s">
        <v>458</v>
      </c>
      <c r="E456" s="558">
        <v>900988724</v>
      </c>
      <c r="F456" s="457" t="s">
        <v>522</v>
      </c>
      <c r="G456" s="521" t="s">
        <v>165</v>
      </c>
      <c r="H456" s="521" t="s">
        <v>585</v>
      </c>
      <c r="I456" s="413" t="s">
        <v>248</v>
      </c>
      <c r="J456" s="413" t="s">
        <v>2403</v>
      </c>
      <c r="K456" s="521" t="s">
        <v>788</v>
      </c>
      <c r="L456" s="417">
        <v>2241</v>
      </c>
      <c r="M456" s="418">
        <v>1160151</v>
      </c>
      <c r="N456" s="712">
        <f t="shared" si="143"/>
        <v>1160151</v>
      </c>
      <c r="O456" s="753">
        <v>44592</v>
      </c>
      <c r="P456" s="418">
        <f t="shared" si="144"/>
        <v>1449216</v>
      </c>
      <c r="Q456" s="418">
        <f t="shared" si="145"/>
        <v>1449216</v>
      </c>
      <c r="R456" s="698">
        <f t="shared" si="146"/>
        <v>1449216</v>
      </c>
      <c r="S456" s="699">
        <f t="shared" si="149"/>
        <v>2.7388302412769414E-4</v>
      </c>
      <c r="T456" s="688"/>
      <c r="U456" s="689">
        <f t="shared" si="132"/>
        <v>772</v>
      </c>
      <c r="V456" s="690">
        <f t="shared" si="127"/>
        <v>45364</v>
      </c>
      <c r="W456" s="691">
        <f>VLOOKUP(V456,IPC!$B$9:$D$855,3,2)</f>
        <v>141.47999999999999</v>
      </c>
      <c r="X456" s="691">
        <f>VLOOKUP(O456,IPC!$B$9:$D$855,3,1)</f>
        <v>113.26</v>
      </c>
    </row>
    <row r="457" spans="1:24" s="410" customFormat="1" ht="27.6" outlineLevel="2" x14ac:dyDescent="0.25">
      <c r="A457" s="410" t="s">
        <v>76</v>
      </c>
      <c r="B457" s="728" t="s">
        <v>2546</v>
      </c>
      <c r="C457" s="792">
        <v>21</v>
      </c>
      <c r="D457" s="557" t="s">
        <v>458</v>
      </c>
      <c r="E457" s="558">
        <v>900988724</v>
      </c>
      <c r="F457" s="457" t="s">
        <v>522</v>
      </c>
      <c r="G457" s="521" t="s">
        <v>165</v>
      </c>
      <c r="H457" s="521" t="s">
        <v>585</v>
      </c>
      <c r="I457" s="413" t="s">
        <v>248</v>
      </c>
      <c r="J457" s="413" t="s">
        <v>2403</v>
      </c>
      <c r="K457" s="521" t="s">
        <v>789</v>
      </c>
      <c r="L457" s="417">
        <v>2983</v>
      </c>
      <c r="M457" s="418">
        <v>87270</v>
      </c>
      <c r="N457" s="712">
        <f t="shared" si="143"/>
        <v>87270</v>
      </c>
      <c r="O457" s="753">
        <v>44636</v>
      </c>
      <c r="P457" s="418">
        <f t="shared" si="144"/>
        <v>106201</v>
      </c>
      <c r="Q457" s="418">
        <f t="shared" si="145"/>
        <v>106201</v>
      </c>
      <c r="R457" s="698">
        <f t="shared" si="146"/>
        <v>106201</v>
      </c>
      <c r="S457" s="699">
        <f t="shared" si="149"/>
        <v>2.0070611313555223E-5</v>
      </c>
      <c r="T457" s="688"/>
      <c r="U457" s="689">
        <f t="shared" si="132"/>
        <v>728</v>
      </c>
      <c r="V457" s="690">
        <f t="shared" si="127"/>
        <v>45364</v>
      </c>
      <c r="W457" s="691">
        <f>VLOOKUP(V457,IPC!$B$9:$D$855,3,2)</f>
        <v>141.47999999999999</v>
      </c>
      <c r="X457" s="691">
        <f>VLOOKUP(O457,IPC!$B$9:$D$855,3,1)</f>
        <v>116.26</v>
      </c>
    </row>
    <row r="458" spans="1:24" s="410" customFormat="1" ht="27.6" outlineLevel="2" x14ac:dyDescent="0.25">
      <c r="A458" s="410" t="s">
        <v>76</v>
      </c>
      <c r="B458" s="728" t="s">
        <v>2546</v>
      </c>
      <c r="C458" s="792">
        <v>21</v>
      </c>
      <c r="D458" s="557" t="s">
        <v>458</v>
      </c>
      <c r="E458" s="558">
        <v>900988724</v>
      </c>
      <c r="F458" s="457" t="s">
        <v>522</v>
      </c>
      <c r="G458" s="521" t="s">
        <v>165</v>
      </c>
      <c r="H458" s="521" t="s">
        <v>585</v>
      </c>
      <c r="I458" s="413" t="s">
        <v>248</v>
      </c>
      <c r="J458" s="413" t="s">
        <v>2403</v>
      </c>
      <c r="K458" s="521" t="s">
        <v>790</v>
      </c>
      <c r="L458" s="417">
        <v>2984</v>
      </c>
      <c r="M458" s="418">
        <v>1958946</v>
      </c>
      <c r="N458" s="712">
        <f t="shared" si="143"/>
        <v>1958946</v>
      </c>
      <c r="O458" s="753">
        <v>44636</v>
      </c>
      <c r="P458" s="418">
        <f t="shared" si="144"/>
        <v>2383895</v>
      </c>
      <c r="Q458" s="418">
        <f t="shared" si="145"/>
        <v>2383895</v>
      </c>
      <c r="R458" s="698">
        <f t="shared" si="146"/>
        <v>2383895</v>
      </c>
      <c r="S458" s="699">
        <f t="shared" si="149"/>
        <v>4.5052523005741687E-4</v>
      </c>
      <c r="T458" s="688"/>
      <c r="U458" s="689">
        <f t="shared" si="132"/>
        <v>728</v>
      </c>
      <c r="V458" s="690">
        <f t="shared" si="127"/>
        <v>45364</v>
      </c>
      <c r="W458" s="691">
        <f>VLOOKUP(V458,IPC!$B$9:$D$855,3,2)</f>
        <v>141.47999999999999</v>
      </c>
      <c r="X458" s="691">
        <f>VLOOKUP(O458,IPC!$B$9:$D$855,3,1)</f>
        <v>116.26</v>
      </c>
    </row>
    <row r="459" spans="1:24" s="410" customFormat="1" ht="27.6" outlineLevel="2" x14ac:dyDescent="0.25">
      <c r="A459" s="410" t="s">
        <v>76</v>
      </c>
      <c r="B459" s="728" t="s">
        <v>2546</v>
      </c>
      <c r="C459" s="792">
        <v>21</v>
      </c>
      <c r="D459" s="557" t="s">
        <v>458</v>
      </c>
      <c r="E459" s="558">
        <v>900988724</v>
      </c>
      <c r="F459" s="457" t="s">
        <v>522</v>
      </c>
      <c r="G459" s="521" t="s">
        <v>165</v>
      </c>
      <c r="H459" s="521" t="s">
        <v>585</v>
      </c>
      <c r="I459" s="413" t="s">
        <v>248</v>
      </c>
      <c r="J459" s="413" t="s">
        <v>2403</v>
      </c>
      <c r="K459" s="521" t="s">
        <v>791</v>
      </c>
      <c r="L459" s="417">
        <v>2987</v>
      </c>
      <c r="M459" s="418">
        <v>2961520</v>
      </c>
      <c r="N459" s="712">
        <f t="shared" si="143"/>
        <v>2961520</v>
      </c>
      <c r="O459" s="753">
        <v>44636</v>
      </c>
      <c r="P459" s="418">
        <f t="shared" si="144"/>
        <v>3603955</v>
      </c>
      <c r="Q459" s="418">
        <f t="shared" si="145"/>
        <v>3603955</v>
      </c>
      <c r="R459" s="698">
        <f t="shared" si="146"/>
        <v>3603955</v>
      </c>
      <c r="S459" s="699">
        <f t="shared" si="149"/>
        <v>6.8110074289831472E-4</v>
      </c>
      <c r="T459" s="688"/>
      <c r="U459" s="689">
        <f t="shared" si="132"/>
        <v>728</v>
      </c>
      <c r="V459" s="690">
        <f t="shared" si="127"/>
        <v>45364</v>
      </c>
      <c r="W459" s="691">
        <f>VLOOKUP(V459,IPC!$B$9:$D$855,3,2)</f>
        <v>141.47999999999999</v>
      </c>
      <c r="X459" s="691">
        <f>VLOOKUP(O459,IPC!$B$9:$D$855,3,1)</f>
        <v>116.26</v>
      </c>
    </row>
    <row r="460" spans="1:24" s="410" customFormat="1" outlineLevel="1" x14ac:dyDescent="0.25">
      <c r="B460" s="728"/>
      <c r="C460" s="793"/>
      <c r="D460" s="560" t="s">
        <v>2274</v>
      </c>
      <c r="E460" s="561"/>
      <c r="F460" s="461"/>
      <c r="G460" s="536"/>
      <c r="H460" s="536"/>
      <c r="I460" s="420"/>
      <c r="J460" s="420"/>
      <c r="K460" s="536"/>
      <c r="L460" s="424"/>
      <c r="M460" s="425">
        <f>SUBTOTAL(9,M444:M459)</f>
        <v>26394093</v>
      </c>
      <c r="N460" s="425">
        <f>SUBTOTAL(9,N444:N459)</f>
        <v>26394093</v>
      </c>
      <c r="O460" s="755"/>
      <c r="P460" s="425">
        <f>SUBTOTAL(9,P444:P459)</f>
        <v>33243476</v>
      </c>
      <c r="Q460" s="425">
        <f>SUBTOTAL(9,Q444:Q459)</f>
        <v>33243476</v>
      </c>
      <c r="R460" s="460">
        <f>SUBTOTAL(9,R444:R459)</f>
        <v>33243476</v>
      </c>
      <c r="S460" s="706">
        <f>SUBTOTAL(9,S444:S459)</f>
        <v>6.282585714894413E-3</v>
      </c>
      <c r="T460" s="688"/>
      <c r="U460" s="689"/>
      <c r="V460" s="690"/>
      <c r="W460" s="691"/>
      <c r="X460" s="691"/>
    </row>
    <row r="461" spans="1:24" s="410" customFormat="1" ht="27.6" outlineLevel="2" x14ac:dyDescent="0.25">
      <c r="A461" s="410" t="s">
        <v>76</v>
      </c>
      <c r="B461" s="728" t="s">
        <v>42</v>
      </c>
      <c r="C461" s="792">
        <v>22</v>
      </c>
      <c r="D461" s="557" t="s">
        <v>459</v>
      </c>
      <c r="E461" s="558">
        <v>900418415</v>
      </c>
      <c r="F461" s="457" t="s">
        <v>523</v>
      </c>
      <c r="G461" s="521" t="s">
        <v>632</v>
      </c>
      <c r="H461" s="521" t="s">
        <v>586</v>
      </c>
      <c r="I461" s="413" t="s">
        <v>248</v>
      </c>
      <c r="J461" s="413" t="s">
        <v>2403</v>
      </c>
      <c r="K461" s="521" t="s">
        <v>792</v>
      </c>
      <c r="L461" s="417">
        <v>15074</v>
      </c>
      <c r="M461" s="418">
        <v>2851875</v>
      </c>
      <c r="N461" s="712">
        <f t="shared" si="143"/>
        <v>2851875</v>
      </c>
      <c r="O461" s="753">
        <v>44720</v>
      </c>
      <c r="P461" s="418">
        <f t="shared" si="144"/>
        <v>3381806</v>
      </c>
      <c r="Q461" s="418">
        <f t="shared" si="145"/>
        <v>3381806</v>
      </c>
      <c r="R461" s="698">
        <f t="shared" si="146"/>
        <v>3381806</v>
      </c>
      <c r="S461" s="699">
        <f>+R461/$R$967</f>
        <v>6.3911746371360855E-4</v>
      </c>
      <c r="T461" s="688"/>
      <c r="U461" s="689">
        <f t="shared" si="132"/>
        <v>644</v>
      </c>
      <c r="V461" s="690">
        <f t="shared" si="127"/>
        <v>45364</v>
      </c>
      <c r="W461" s="691">
        <f>VLOOKUP(V461,IPC!$B$9:$D$855,3,2)</f>
        <v>141.47999999999999</v>
      </c>
      <c r="X461" s="691">
        <f>VLOOKUP(O461,IPC!$B$9:$D$855,3,1)</f>
        <v>119.31</v>
      </c>
    </row>
    <row r="462" spans="1:24" s="410" customFormat="1" ht="27.6" outlineLevel="2" x14ac:dyDescent="0.25">
      <c r="A462" s="410" t="s">
        <v>76</v>
      </c>
      <c r="B462" s="728" t="s">
        <v>42</v>
      </c>
      <c r="C462" s="792">
        <v>22</v>
      </c>
      <c r="D462" s="557" t="s">
        <v>459</v>
      </c>
      <c r="E462" s="558">
        <v>900418415</v>
      </c>
      <c r="F462" s="457" t="s">
        <v>523</v>
      </c>
      <c r="G462" s="521" t="s">
        <v>632</v>
      </c>
      <c r="H462" s="521" t="s">
        <v>586</v>
      </c>
      <c r="I462" s="413" t="s">
        <v>248</v>
      </c>
      <c r="J462" s="413" t="s">
        <v>2403</v>
      </c>
      <c r="K462" s="521" t="s">
        <v>793</v>
      </c>
      <c r="L462" s="417">
        <v>15975</v>
      </c>
      <c r="M462" s="418">
        <v>2945915.69</v>
      </c>
      <c r="N462" s="712">
        <f t="shared" si="143"/>
        <v>2945915.69</v>
      </c>
      <c r="O462" s="753">
        <v>44817</v>
      </c>
      <c r="P462" s="418">
        <f t="shared" si="144"/>
        <v>3398745</v>
      </c>
      <c r="Q462" s="418">
        <f t="shared" si="145"/>
        <v>3398745</v>
      </c>
      <c r="R462" s="698">
        <f t="shared" si="146"/>
        <v>3398745</v>
      </c>
      <c r="S462" s="699">
        <f>+R462/$R$967</f>
        <v>6.4231871497339246E-4</v>
      </c>
      <c r="T462" s="688"/>
      <c r="U462" s="689">
        <f t="shared" si="132"/>
        <v>547</v>
      </c>
      <c r="V462" s="690">
        <f t="shared" si="127"/>
        <v>45364</v>
      </c>
      <c r="W462" s="691">
        <f>VLOOKUP(V462,IPC!$B$9:$D$855,3,2)</f>
        <v>141.47999999999999</v>
      </c>
      <c r="X462" s="691">
        <f>VLOOKUP(O462,IPC!$B$9:$D$855,3,1)</f>
        <v>122.63</v>
      </c>
    </row>
    <row r="463" spans="1:24" s="410" customFormat="1" ht="27.6" outlineLevel="2" x14ac:dyDescent="0.25">
      <c r="A463" s="410" t="s">
        <v>76</v>
      </c>
      <c r="B463" s="728" t="s">
        <v>42</v>
      </c>
      <c r="C463" s="792">
        <v>22</v>
      </c>
      <c r="D463" s="557" t="s">
        <v>459</v>
      </c>
      <c r="E463" s="558">
        <v>900418415</v>
      </c>
      <c r="F463" s="457" t="s">
        <v>523</v>
      </c>
      <c r="G463" s="521" t="s">
        <v>632</v>
      </c>
      <c r="H463" s="521" t="s">
        <v>586</v>
      </c>
      <c r="I463" s="413" t="s">
        <v>248</v>
      </c>
      <c r="J463" s="413" t="s">
        <v>2403</v>
      </c>
      <c r="K463" s="521" t="s">
        <v>794</v>
      </c>
      <c r="L463" s="417">
        <v>16174</v>
      </c>
      <c r="M463" s="418">
        <v>7312371.2999999998</v>
      </c>
      <c r="N463" s="712">
        <f t="shared" si="143"/>
        <v>7312371.2999999998</v>
      </c>
      <c r="O463" s="753">
        <v>44839</v>
      </c>
      <c r="P463" s="418">
        <f t="shared" si="144"/>
        <v>8376280</v>
      </c>
      <c r="Q463" s="418">
        <f t="shared" si="145"/>
        <v>8376280</v>
      </c>
      <c r="R463" s="698">
        <f t="shared" si="146"/>
        <v>8376280</v>
      </c>
      <c r="S463" s="699">
        <f>+R463/$R$967</f>
        <v>1.5830082591831184E-3</v>
      </c>
      <c r="T463" s="688"/>
      <c r="U463" s="689">
        <f t="shared" si="132"/>
        <v>525</v>
      </c>
      <c r="V463" s="690">
        <f t="shared" si="127"/>
        <v>45364</v>
      </c>
      <c r="W463" s="691">
        <f>VLOOKUP(V463,IPC!$B$9:$D$855,3,2)</f>
        <v>141.47999999999999</v>
      </c>
      <c r="X463" s="691">
        <f>VLOOKUP(O463,IPC!$B$9:$D$855,3,1)</f>
        <v>123.51</v>
      </c>
    </row>
    <row r="464" spans="1:24" s="410" customFormat="1" ht="27.6" outlineLevel="2" x14ac:dyDescent="0.25">
      <c r="A464" s="410" t="s">
        <v>76</v>
      </c>
      <c r="B464" s="728" t="s">
        <v>42</v>
      </c>
      <c r="C464" s="792">
        <v>22</v>
      </c>
      <c r="D464" s="557" t="s">
        <v>459</v>
      </c>
      <c r="E464" s="558">
        <v>900418415</v>
      </c>
      <c r="F464" s="457" t="s">
        <v>523</v>
      </c>
      <c r="G464" s="521" t="s">
        <v>632</v>
      </c>
      <c r="H464" s="759" t="s">
        <v>586</v>
      </c>
      <c r="I464" s="413" t="s">
        <v>248</v>
      </c>
      <c r="J464" s="413" t="s">
        <v>2403</v>
      </c>
      <c r="K464" s="521" t="s">
        <v>795</v>
      </c>
      <c r="L464" s="417">
        <v>19143</v>
      </c>
      <c r="M464" s="418">
        <v>3156391.86</v>
      </c>
      <c r="N464" s="712">
        <f t="shared" si="143"/>
        <v>3156391.86</v>
      </c>
      <c r="O464" s="753">
        <v>45091</v>
      </c>
      <c r="P464" s="418">
        <f t="shared" si="144"/>
        <v>3338065</v>
      </c>
      <c r="Q464" s="418">
        <f t="shared" si="145"/>
        <v>3338065</v>
      </c>
      <c r="R464" s="698">
        <f t="shared" si="146"/>
        <v>3338065</v>
      </c>
      <c r="S464" s="699">
        <f>+R464/$R$967</f>
        <v>6.3085098214124839E-4</v>
      </c>
      <c r="T464" s="688"/>
      <c r="U464" s="689">
        <f t="shared" si="132"/>
        <v>273</v>
      </c>
      <c r="V464" s="690">
        <f t="shared" si="127"/>
        <v>45364</v>
      </c>
      <c r="W464" s="691">
        <f>VLOOKUP(V464,IPC!$B$9:$D$855,3,2)</f>
        <v>141.47999999999999</v>
      </c>
      <c r="X464" s="691">
        <f>VLOOKUP(O464,IPC!$B$9:$D$855,3,1)</f>
        <v>133.78</v>
      </c>
    </row>
    <row r="465" spans="1:24" s="410" customFormat="1" ht="27.6" outlineLevel="2" x14ac:dyDescent="0.25">
      <c r="A465" s="410" t="s">
        <v>76</v>
      </c>
      <c r="B465" s="728" t="s">
        <v>42</v>
      </c>
      <c r="C465" s="792">
        <v>22</v>
      </c>
      <c r="D465" s="557" t="s">
        <v>459</v>
      </c>
      <c r="E465" s="558">
        <v>900418415</v>
      </c>
      <c r="F465" s="457" t="s">
        <v>523</v>
      </c>
      <c r="G465" s="521" t="s">
        <v>632</v>
      </c>
      <c r="H465" s="521" t="s">
        <v>586</v>
      </c>
      <c r="I465" s="413" t="s">
        <v>248</v>
      </c>
      <c r="J465" s="413" t="s">
        <v>2403</v>
      </c>
      <c r="K465" s="521" t="s">
        <v>796</v>
      </c>
      <c r="L465" s="417">
        <v>19421</v>
      </c>
      <c r="M465" s="418">
        <v>4707976.63</v>
      </c>
      <c r="N465" s="712">
        <f t="shared" si="143"/>
        <v>4707976.63</v>
      </c>
      <c r="O465" s="753">
        <v>45119</v>
      </c>
      <c r="P465" s="418">
        <f t="shared" si="144"/>
        <v>4954143</v>
      </c>
      <c r="Q465" s="418">
        <f t="shared" si="145"/>
        <v>4954143</v>
      </c>
      <c r="R465" s="698">
        <f t="shared" si="146"/>
        <v>4954143</v>
      </c>
      <c r="S465" s="699">
        <f>+R465/$R$967</f>
        <v>9.3626875966111827E-4</v>
      </c>
      <c r="T465" s="688"/>
      <c r="U465" s="689">
        <f t="shared" si="132"/>
        <v>245</v>
      </c>
      <c r="V465" s="690">
        <f t="shared" si="127"/>
        <v>45364</v>
      </c>
      <c r="W465" s="691">
        <f>VLOOKUP(V465,IPC!$B$9:$D$855,3,2)</f>
        <v>141.47999999999999</v>
      </c>
      <c r="X465" s="691">
        <f>VLOOKUP(O465,IPC!$B$9:$D$855,3,1)</f>
        <v>134.44999999999999</v>
      </c>
    </row>
    <row r="466" spans="1:24" s="410" customFormat="1" outlineLevel="1" x14ac:dyDescent="0.25">
      <c r="B466" s="728"/>
      <c r="C466" s="793"/>
      <c r="D466" s="560" t="s">
        <v>2275</v>
      </c>
      <c r="E466" s="561"/>
      <c r="F466" s="461"/>
      <c r="G466" s="536"/>
      <c r="H466" s="536"/>
      <c r="I466" s="420"/>
      <c r="J466" s="420"/>
      <c r="K466" s="536"/>
      <c r="L466" s="424"/>
      <c r="M466" s="425">
        <f>SUBTOTAL(9,M461:M465)</f>
        <v>20974530.479999997</v>
      </c>
      <c r="N466" s="425">
        <f>SUBTOTAL(9,N461:N465)</f>
        <v>20974530.479999997</v>
      </c>
      <c r="O466" s="755"/>
      <c r="P466" s="425">
        <f>SUBTOTAL(9,P461:P465)</f>
        <v>23449039</v>
      </c>
      <c r="Q466" s="425">
        <f>SUBTOTAL(9,Q461:Q465)</f>
        <v>23449039</v>
      </c>
      <c r="R466" s="460">
        <f>SUBTOTAL(9,R461:R465)</f>
        <v>23449039</v>
      </c>
      <c r="S466" s="706">
        <f>SUBTOTAL(9,S461:S465)</f>
        <v>4.4315641796724859E-3</v>
      </c>
      <c r="T466" s="688"/>
      <c r="U466" s="689"/>
      <c r="V466" s="690"/>
      <c r="W466" s="691"/>
      <c r="X466" s="691"/>
    </row>
    <row r="467" spans="1:24" s="410" customFormat="1" outlineLevel="2" x14ac:dyDescent="0.3">
      <c r="A467" s="410" t="s">
        <v>76</v>
      </c>
      <c r="B467" s="728" t="s">
        <v>42</v>
      </c>
      <c r="C467" s="792">
        <v>23</v>
      </c>
      <c r="D467" s="557" t="s">
        <v>460</v>
      </c>
      <c r="E467" s="558">
        <v>860001767</v>
      </c>
      <c r="F467" s="457" t="s">
        <v>524</v>
      </c>
      <c r="G467" s="521" t="s">
        <v>245</v>
      </c>
      <c r="H467" s="795" t="s">
        <v>587</v>
      </c>
      <c r="I467" s="413" t="s">
        <v>248</v>
      </c>
      <c r="J467" s="413" t="s">
        <v>2403</v>
      </c>
      <c r="K467" s="521" t="s">
        <v>797</v>
      </c>
      <c r="L467" s="796">
        <v>55724</v>
      </c>
      <c r="M467" s="418">
        <v>365516.4</v>
      </c>
      <c r="N467" s="712">
        <f t="shared" si="143"/>
        <v>365516.4</v>
      </c>
      <c r="O467" s="753">
        <v>44779</v>
      </c>
      <c r="P467" s="418">
        <f t="shared" si="144"/>
        <v>425624</v>
      </c>
      <c r="Q467" s="418">
        <f t="shared" si="145"/>
        <v>425624</v>
      </c>
      <c r="R467" s="698">
        <f t="shared" si="146"/>
        <v>425624</v>
      </c>
      <c r="S467" s="699">
        <f>+R467/$R$967</f>
        <v>8.0437414616817431E-5</v>
      </c>
      <c r="T467" s="688"/>
      <c r="U467" s="689">
        <f t="shared" si="132"/>
        <v>585</v>
      </c>
      <c r="V467" s="690">
        <f t="shared" si="127"/>
        <v>45364</v>
      </c>
      <c r="W467" s="691">
        <f>VLOOKUP(V467,IPC!$B$9:$D$855,3,2)</f>
        <v>141.47999999999999</v>
      </c>
      <c r="X467" s="691">
        <f>VLOOKUP(O467,IPC!$B$9:$D$855,3,1)</f>
        <v>121.5</v>
      </c>
    </row>
    <row r="468" spans="1:24" s="410" customFormat="1" outlineLevel="1" x14ac:dyDescent="0.3">
      <c r="B468" s="728"/>
      <c r="C468" s="793"/>
      <c r="D468" s="560" t="s">
        <v>2276</v>
      </c>
      <c r="E468" s="561"/>
      <c r="F468" s="461"/>
      <c r="G468" s="536"/>
      <c r="H468" s="797"/>
      <c r="I468" s="420"/>
      <c r="J468" s="420"/>
      <c r="K468" s="536"/>
      <c r="L468" s="798"/>
      <c r="M468" s="425">
        <f>SUBTOTAL(9,M467:M467)</f>
        <v>365516.4</v>
      </c>
      <c r="N468" s="425">
        <f>SUBTOTAL(9,N467:N467)</f>
        <v>365516.4</v>
      </c>
      <c r="O468" s="755"/>
      <c r="P468" s="425">
        <f>SUBTOTAL(9,P467:P467)</f>
        <v>425624</v>
      </c>
      <c r="Q468" s="425">
        <f>SUBTOTAL(9,Q467:Q467)</f>
        <v>425624</v>
      </c>
      <c r="R468" s="460">
        <f>SUBTOTAL(9,R467:R467)</f>
        <v>425624</v>
      </c>
      <c r="S468" s="706">
        <f>SUBTOTAL(9,S467:S467)</f>
        <v>8.0437414616817431E-5</v>
      </c>
      <c r="T468" s="688"/>
      <c r="U468" s="689"/>
      <c r="V468" s="690"/>
      <c r="W468" s="691"/>
      <c r="X468" s="691"/>
    </row>
    <row r="469" spans="1:24" s="410" customFormat="1" outlineLevel="2" x14ac:dyDescent="0.3">
      <c r="A469" s="410" t="s">
        <v>76</v>
      </c>
      <c r="B469" s="728" t="s">
        <v>42</v>
      </c>
      <c r="C469" s="792">
        <v>24</v>
      </c>
      <c r="D469" s="557" t="s">
        <v>461</v>
      </c>
      <c r="E469" s="558">
        <v>830500326</v>
      </c>
      <c r="F469" s="457" t="s">
        <v>525</v>
      </c>
      <c r="G469" s="521" t="s">
        <v>239</v>
      </c>
      <c r="H469" s="795" t="s">
        <v>588</v>
      </c>
      <c r="I469" s="413" t="s">
        <v>248</v>
      </c>
      <c r="J469" s="413" t="s">
        <v>2403</v>
      </c>
      <c r="K469" s="521" t="s">
        <v>2473</v>
      </c>
      <c r="L469" s="799">
        <v>13221</v>
      </c>
      <c r="M469" s="418">
        <v>-0.5</v>
      </c>
      <c r="N469" s="712">
        <f t="shared" si="143"/>
        <v>-0.5</v>
      </c>
      <c r="O469" s="753">
        <v>44663</v>
      </c>
      <c r="P469" s="418">
        <f t="shared" si="144"/>
        <v>-1</v>
      </c>
      <c r="Q469" s="418">
        <f t="shared" si="145"/>
        <v>-1</v>
      </c>
      <c r="R469" s="698">
        <f t="shared" si="146"/>
        <v>-1</v>
      </c>
      <c r="S469" s="699">
        <f t="shared" ref="S469:S486" si="150">+R469/$R$967</f>
        <v>-1.889870275567577E-10</v>
      </c>
      <c r="T469" s="688"/>
      <c r="U469" s="689">
        <f t="shared" si="132"/>
        <v>701</v>
      </c>
      <c r="V469" s="690">
        <f t="shared" si="127"/>
        <v>45364</v>
      </c>
      <c r="W469" s="691">
        <f>VLOOKUP(V469,IPC!$B$9:$D$855,3,2)</f>
        <v>141.47999999999999</v>
      </c>
      <c r="X469" s="691">
        <f>VLOOKUP(O469,IPC!$B$9:$D$855,3,1)</f>
        <v>117.71</v>
      </c>
    </row>
    <row r="470" spans="1:24" s="410" customFormat="1" outlineLevel="2" x14ac:dyDescent="0.3">
      <c r="A470" s="410" t="s">
        <v>76</v>
      </c>
      <c r="B470" s="728" t="s">
        <v>42</v>
      </c>
      <c r="C470" s="792">
        <v>24</v>
      </c>
      <c r="D470" s="557" t="s">
        <v>461</v>
      </c>
      <c r="E470" s="558">
        <v>830500326</v>
      </c>
      <c r="F470" s="457" t="s">
        <v>525</v>
      </c>
      <c r="G470" s="521" t="s">
        <v>239</v>
      </c>
      <c r="H470" s="795" t="s">
        <v>588</v>
      </c>
      <c r="I470" s="413" t="s">
        <v>248</v>
      </c>
      <c r="J470" s="413" t="s">
        <v>2403</v>
      </c>
      <c r="K470" s="521" t="s">
        <v>798</v>
      </c>
      <c r="L470" s="799">
        <v>14353</v>
      </c>
      <c r="M470" s="418">
        <v>11365729</v>
      </c>
      <c r="N470" s="712">
        <f t="shared" si="143"/>
        <v>11365729</v>
      </c>
      <c r="O470" s="753">
        <v>44742</v>
      </c>
      <c r="P470" s="418">
        <f t="shared" si="144"/>
        <v>13477691</v>
      </c>
      <c r="Q470" s="418">
        <f t="shared" si="145"/>
        <v>13477691</v>
      </c>
      <c r="R470" s="698">
        <f t="shared" si="146"/>
        <v>13477691</v>
      </c>
      <c r="S470" s="699">
        <f t="shared" si="150"/>
        <v>2.5471087604184654E-3</v>
      </c>
      <c r="T470" s="688"/>
      <c r="U470" s="689">
        <f t="shared" si="132"/>
        <v>622</v>
      </c>
      <c r="V470" s="690">
        <f t="shared" si="127"/>
        <v>45364</v>
      </c>
      <c r="W470" s="691">
        <f>VLOOKUP(V470,IPC!$B$9:$D$855,3,2)</f>
        <v>141.47999999999999</v>
      </c>
      <c r="X470" s="691">
        <f>VLOOKUP(O470,IPC!$B$9:$D$855,3,1)</f>
        <v>119.31</v>
      </c>
    </row>
    <row r="471" spans="1:24" s="410" customFormat="1" outlineLevel="2" x14ac:dyDescent="0.3">
      <c r="A471" s="410" t="s">
        <v>76</v>
      </c>
      <c r="B471" s="728" t="s">
        <v>42</v>
      </c>
      <c r="C471" s="792">
        <v>24</v>
      </c>
      <c r="D471" s="557" t="s">
        <v>461</v>
      </c>
      <c r="E471" s="558">
        <v>830500326</v>
      </c>
      <c r="F471" s="457" t="s">
        <v>525</v>
      </c>
      <c r="G471" s="521" t="s">
        <v>239</v>
      </c>
      <c r="H471" s="795" t="s">
        <v>588</v>
      </c>
      <c r="I471" s="413" t="s">
        <v>248</v>
      </c>
      <c r="J471" s="413" t="s">
        <v>2403</v>
      </c>
      <c r="K471" s="521" t="s">
        <v>799</v>
      </c>
      <c r="L471" s="799">
        <v>14508</v>
      </c>
      <c r="M471" s="418">
        <v>1008000</v>
      </c>
      <c r="N471" s="712">
        <f t="shared" si="143"/>
        <v>1008000</v>
      </c>
      <c r="O471" s="753">
        <v>44752</v>
      </c>
      <c r="P471" s="418">
        <f t="shared" si="144"/>
        <v>1185764</v>
      </c>
      <c r="Q471" s="418">
        <f t="shared" si="145"/>
        <v>1185764</v>
      </c>
      <c r="R471" s="698">
        <f t="shared" si="146"/>
        <v>1185764</v>
      </c>
      <c r="S471" s="699">
        <f t="shared" si="150"/>
        <v>2.2409401374381122E-4</v>
      </c>
      <c r="T471" s="688"/>
      <c r="U471" s="689">
        <f t="shared" si="132"/>
        <v>612</v>
      </c>
      <c r="V471" s="690">
        <f t="shared" si="127"/>
        <v>45364</v>
      </c>
      <c r="W471" s="691">
        <f>VLOOKUP(V471,IPC!$B$9:$D$855,3,2)</f>
        <v>141.47999999999999</v>
      </c>
      <c r="X471" s="691">
        <f>VLOOKUP(O471,IPC!$B$9:$D$855,3,1)</f>
        <v>120.27</v>
      </c>
    </row>
    <row r="472" spans="1:24" s="410" customFormat="1" outlineLevel="2" x14ac:dyDescent="0.3">
      <c r="A472" s="410" t="s">
        <v>76</v>
      </c>
      <c r="B472" s="728" t="s">
        <v>42</v>
      </c>
      <c r="C472" s="792">
        <v>24</v>
      </c>
      <c r="D472" s="557" t="s">
        <v>461</v>
      </c>
      <c r="E472" s="558">
        <v>830500326</v>
      </c>
      <c r="F472" s="457" t="s">
        <v>525</v>
      </c>
      <c r="G472" s="521" t="s">
        <v>239</v>
      </c>
      <c r="H472" s="795" t="s">
        <v>588</v>
      </c>
      <c r="I472" s="413" t="s">
        <v>248</v>
      </c>
      <c r="J472" s="413" t="s">
        <v>2403</v>
      </c>
      <c r="K472" s="521" t="s">
        <v>800</v>
      </c>
      <c r="L472" s="799">
        <v>14509</v>
      </c>
      <c r="M472" s="418">
        <v>1008000</v>
      </c>
      <c r="N472" s="712">
        <f t="shared" si="143"/>
        <v>1008000</v>
      </c>
      <c r="O472" s="753">
        <v>44752</v>
      </c>
      <c r="P472" s="418">
        <f t="shared" si="144"/>
        <v>1185764</v>
      </c>
      <c r="Q472" s="418">
        <f t="shared" si="145"/>
        <v>1185764</v>
      </c>
      <c r="R472" s="698">
        <f t="shared" si="146"/>
        <v>1185764</v>
      </c>
      <c r="S472" s="699">
        <f t="shared" si="150"/>
        <v>2.2409401374381122E-4</v>
      </c>
      <c r="T472" s="688"/>
      <c r="U472" s="689">
        <f t="shared" si="132"/>
        <v>612</v>
      </c>
      <c r="V472" s="690">
        <f t="shared" si="127"/>
        <v>45364</v>
      </c>
      <c r="W472" s="691">
        <f>VLOOKUP(V472,IPC!$B$9:$D$855,3,2)</f>
        <v>141.47999999999999</v>
      </c>
      <c r="X472" s="691">
        <f>VLOOKUP(O472,IPC!$B$9:$D$855,3,1)</f>
        <v>120.27</v>
      </c>
    </row>
    <row r="473" spans="1:24" s="410" customFormat="1" outlineLevel="2" x14ac:dyDescent="0.3">
      <c r="A473" s="410" t="s">
        <v>76</v>
      </c>
      <c r="B473" s="728" t="s">
        <v>42</v>
      </c>
      <c r="C473" s="792">
        <v>24</v>
      </c>
      <c r="D473" s="557" t="s">
        <v>461</v>
      </c>
      <c r="E473" s="558">
        <v>830500326</v>
      </c>
      <c r="F473" s="457" t="s">
        <v>525</v>
      </c>
      <c r="G473" s="521" t="s">
        <v>239</v>
      </c>
      <c r="H473" s="795" t="s">
        <v>588</v>
      </c>
      <c r="I473" s="413" t="s">
        <v>248</v>
      </c>
      <c r="J473" s="413" t="s">
        <v>2403</v>
      </c>
      <c r="K473" s="521" t="s">
        <v>801</v>
      </c>
      <c r="L473" s="799">
        <v>14510</v>
      </c>
      <c r="M473" s="418">
        <v>516000</v>
      </c>
      <c r="N473" s="712">
        <f t="shared" ref="N473:N478" si="151">IF(U473&gt;1,M473,0)</f>
        <v>516000</v>
      </c>
      <c r="O473" s="753">
        <v>44752</v>
      </c>
      <c r="P473" s="418">
        <f t="shared" ref="P473:P478" si="152">IFERROR(ROUND((N473*(W473/X473)),0),0)</f>
        <v>606998</v>
      </c>
      <c r="Q473" s="418">
        <f t="shared" ref="Q473:Q478" si="153">+P473-N473+M473</f>
        <v>606998</v>
      </c>
      <c r="R473" s="698">
        <f t="shared" ref="R473:R478" si="154">+Q473</f>
        <v>606998</v>
      </c>
      <c r="S473" s="699">
        <f t="shared" si="150"/>
        <v>1.1471474775289681E-4</v>
      </c>
      <c r="T473" s="688"/>
      <c r="U473" s="689">
        <f t="shared" ref="U473:U507" si="155">+$U$7-O473</f>
        <v>612</v>
      </c>
      <c r="V473" s="690">
        <f t="shared" si="127"/>
        <v>45364</v>
      </c>
      <c r="W473" s="691">
        <f>VLOOKUP(V473,IPC!$B$9:$D$855,3,2)</f>
        <v>141.47999999999999</v>
      </c>
      <c r="X473" s="691">
        <f>VLOOKUP(O473,IPC!$B$9:$D$855,3,1)</f>
        <v>120.27</v>
      </c>
    </row>
    <row r="474" spans="1:24" s="410" customFormat="1" outlineLevel="2" x14ac:dyDescent="0.3">
      <c r="A474" s="410" t="s">
        <v>76</v>
      </c>
      <c r="B474" s="728" t="s">
        <v>42</v>
      </c>
      <c r="C474" s="792">
        <v>24</v>
      </c>
      <c r="D474" s="557" t="s">
        <v>461</v>
      </c>
      <c r="E474" s="558">
        <v>830500326</v>
      </c>
      <c r="F474" s="457" t="s">
        <v>525</v>
      </c>
      <c r="G474" s="521" t="s">
        <v>239</v>
      </c>
      <c r="H474" s="795" t="s">
        <v>588</v>
      </c>
      <c r="I474" s="413" t="s">
        <v>248</v>
      </c>
      <c r="J474" s="413" t="s">
        <v>2403</v>
      </c>
      <c r="K474" s="521" t="s">
        <v>802</v>
      </c>
      <c r="L474" s="799">
        <v>14511</v>
      </c>
      <c r="M474" s="418">
        <v>540000</v>
      </c>
      <c r="N474" s="712">
        <f t="shared" si="151"/>
        <v>540000</v>
      </c>
      <c r="O474" s="753">
        <v>44752</v>
      </c>
      <c r="P474" s="418">
        <f t="shared" si="152"/>
        <v>635231</v>
      </c>
      <c r="Q474" s="418">
        <f t="shared" si="153"/>
        <v>635231</v>
      </c>
      <c r="R474" s="698">
        <f t="shared" si="154"/>
        <v>635231</v>
      </c>
      <c r="S474" s="699">
        <f t="shared" si="150"/>
        <v>1.2005041850190674E-4</v>
      </c>
      <c r="T474" s="688"/>
      <c r="U474" s="689">
        <f t="shared" si="155"/>
        <v>612</v>
      </c>
      <c r="V474" s="690">
        <f t="shared" si="127"/>
        <v>45364</v>
      </c>
      <c r="W474" s="691">
        <f>VLOOKUP(V474,IPC!$B$9:$D$855,3,2)</f>
        <v>141.47999999999999</v>
      </c>
      <c r="X474" s="691">
        <f>VLOOKUP(O474,IPC!$B$9:$D$855,3,1)</f>
        <v>120.27</v>
      </c>
    </row>
    <row r="475" spans="1:24" s="410" customFormat="1" outlineLevel="2" x14ac:dyDescent="0.3">
      <c r="A475" s="410" t="s">
        <v>76</v>
      </c>
      <c r="B475" s="728" t="s">
        <v>42</v>
      </c>
      <c r="C475" s="792">
        <v>24</v>
      </c>
      <c r="D475" s="557" t="s">
        <v>461</v>
      </c>
      <c r="E475" s="558">
        <v>830500326</v>
      </c>
      <c r="F475" s="457" t="s">
        <v>525</v>
      </c>
      <c r="G475" s="521" t="s">
        <v>239</v>
      </c>
      <c r="H475" s="795" t="s">
        <v>588</v>
      </c>
      <c r="I475" s="413" t="s">
        <v>248</v>
      </c>
      <c r="J475" s="413" t="s">
        <v>2403</v>
      </c>
      <c r="K475" s="521" t="s">
        <v>803</v>
      </c>
      <c r="L475" s="799">
        <v>14597</v>
      </c>
      <c r="M475" s="418">
        <v>1150500</v>
      </c>
      <c r="N475" s="712">
        <f t="shared" si="151"/>
        <v>1150500</v>
      </c>
      <c r="O475" s="753">
        <v>44760</v>
      </c>
      <c r="P475" s="418">
        <f t="shared" si="152"/>
        <v>1353394</v>
      </c>
      <c r="Q475" s="418">
        <f t="shared" si="153"/>
        <v>1353394</v>
      </c>
      <c r="R475" s="698">
        <f t="shared" si="154"/>
        <v>1353394</v>
      </c>
      <c r="S475" s="699">
        <f t="shared" si="150"/>
        <v>2.5577390917315055E-4</v>
      </c>
      <c r="T475" s="688"/>
      <c r="U475" s="689">
        <f t="shared" si="155"/>
        <v>604</v>
      </c>
      <c r="V475" s="690">
        <f t="shared" si="127"/>
        <v>45364</v>
      </c>
      <c r="W475" s="691">
        <f>VLOOKUP(V475,IPC!$B$9:$D$855,3,2)</f>
        <v>141.47999999999999</v>
      </c>
      <c r="X475" s="691">
        <f>VLOOKUP(O475,IPC!$B$9:$D$855,3,1)</f>
        <v>120.27</v>
      </c>
    </row>
    <row r="476" spans="1:24" s="410" customFormat="1" outlineLevel="2" x14ac:dyDescent="0.3">
      <c r="A476" s="410" t="s">
        <v>76</v>
      </c>
      <c r="B476" s="728" t="s">
        <v>42</v>
      </c>
      <c r="C476" s="792">
        <v>24</v>
      </c>
      <c r="D476" s="557" t="s">
        <v>461</v>
      </c>
      <c r="E476" s="558">
        <v>830500326</v>
      </c>
      <c r="F476" s="457" t="s">
        <v>525</v>
      </c>
      <c r="G476" s="521" t="s">
        <v>239</v>
      </c>
      <c r="H476" s="795" t="s">
        <v>588</v>
      </c>
      <c r="I476" s="413" t="s">
        <v>248</v>
      </c>
      <c r="J476" s="413" t="s">
        <v>2403</v>
      </c>
      <c r="K476" s="521" t="s">
        <v>804</v>
      </c>
      <c r="L476" s="800">
        <v>14624</v>
      </c>
      <c r="M476" s="418">
        <v>5213325</v>
      </c>
      <c r="N476" s="712">
        <f t="shared" si="151"/>
        <v>5213325</v>
      </c>
      <c r="O476" s="753">
        <v>44762</v>
      </c>
      <c r="P476" s="418">
        <f t="shared" si="152"/>
        <v>6132712</v>
      </c>
      <c r="Q476" s="418">
        <f t="shared" si="153"/>
        <v>6132712</v>
      </c>
      <c r="R476" s="698">
        <f t="shared" si="154"/>
        <v>6132712</v>
      </c>
      <c r="S476" s="699">
        <f t="shared" si="150"/>
        <v>1.1590030117416587E-3</v>
      </c>
      <c r="T476" s="688"/>
      <c r="U476" s="689">
        <f t="shared" si="155"/>
        <v>602</v>
      </c>
      <c r="V476" s="690">
        <f t="shared" si="127"/>
        <v>45364</v>
      </c>
      <c r="W476" s="691">
        <f>VLOOKUP(V476,IPC!$B$9:$D$855,3,2)</f>
        <v>141.47999999999999</v>
      </c>
      <c r="X476" s="691">
        <f>VLOOKUP(O476,IPC!$B$9:$D$855,3,1)</f>
        <v>120.27</v>
      </c>
    </row>
    <row r="477" spans="1:24" s="410" customFormat="1" ht="27.6" outlineLevel="2" x14ac:dyDescent="0.3">
      <c r="B477" s="728" t="s">
        <v>42</v>
      </c>
      <c r="C477" s="792">
        <v>24</v>
      </c>
      <c r="D477" s="557" t="s">
        <v>461</v>
      </c>
      <c r="E477" s="558">
        <v>830500326</v>
      </c>
      <c r="F477" s="457" t="s">
        <v>525</v>
      </c>
      <c r="G477" s="521" t="s">
        <v>239</v>
      </c>
      <c r="H477" s="759" t="s">
        <v>588</v>
      </c>
      <c r="I477" s="413" t="s">
        <v>248</v>
      </c>
      <c r="J477" s="413" t="s">
        <v>2403</v>
      </c>
      <c r="K477" s="521" t="s">
        <v>805</v>
      </c>
      <c r="L477" s="800">
        <v>14765</v>
      </c>
      <c r="M477" s="418">
        <v>404000</v>
      </c>
      <c r="N477" s="712">
        <f t="shared" si="151"/>
        <v>404000</v>
      </c>
      <c r="O477" s="753">
        <v>44773</v>
      </c>
      <c r="P477" s="418">
        <f t="shared" si="152"/>
        <v>475247</v>
      </c>
      <c r="Q477" s="418">
        <f t="shared" si="153"/>
        <v>475247</v>
      </c>
      <c r="R477" s="698">
        <f t="shared" si="154"/>
        <v>475247</v>
      </c>
      <c r="S477" s="699">
        <f t="shared" si="150"/>
        <v>8.981551788526643E-5</v>
      </c>
      <c r="T477" s="688"/>
      <c r="U477" s="801">
        <f t="shared" si="155"/>
        <v>591</v>
      </c>
      <c r="V477" s="690">
        <f t="shared" si="127"/>
        <v>45364</v>
      </c>
      <c r="W477" s="691">
        <f>VLOOKUP(V477,IPC!$B$9:$D$855,3,2)</f>
        <v>141.47999999999999</v>
      </c>
      <c r="X477" s="691">
        <f>VLOOKUP(O477,IPC!$B$9:$D$855,3,1)</f>
        <v>120.27</v>
      </c>
    </row>
    <row r="478" spans="1:24" s="410" customFormat="1" ht="41.4" outlineLevel="2" x14ac:dyDescent="0.25">
      <c r="A478" s="410" t="s">
        <v>74</v>
      </c>
      <c r="B478" s="728" t="s">
        <v>42</v>
      </c>
      <c r="C478" s="792">
        <v>24</v>
      </c>
      <c r="D478" s="729" t="s">
        <v>461</v>
      </c>
      <c r="E478" s="558">
        <v>830500326</v>
      </c>
      <c r="F478" s="445" t="s">
        <v>525</v>
      </c>
      <c r="G478" s="525" t="s">
        <v>239</v>
      </c>
      <c r="H478" s="802" t="s">
        <v>588</v>
      </c>
      <c r="I478" s="413" t="s">
        <v>248</v>
      </c>
      <c r="J478" s="413" t="s">
        <v>2403</v>
      </c>
      <c r="K478" s="803" t="s">
        <v>806</v>
      </c>
      <c r="L478" s="792">
        <v>14935</v>
      </c>
      <c r="M478" s="804">
        <v>160000</v>
      </c>
      <c r="N478" s="445">
        <f t="shared" si="151"/>
        <v>160000</v>
      </c>
      <c r="O478" s="753">
        <v>44783</v>
      </c>
      <c r="P478" s="445">
        <f t="shared" si="152"/>
        <v>186311</v>
      </c>
      <c r="Q478" s="445">
        <f t="shared" si="153"/>
        <v>186311</v>
      </c>
      <c r="R478" s="710">
        <f t="shared" si="154"/>
        <v>186311</v>
      </c>
      <c r="S478" s="699">
        <f t="shared" si="150"/>
        <v>3.5210362091127084E-5</v>
      </c>
      <c r="T478" s="688"/>
      <c r="U478" s="689">
        <f t="shared" si="155"/>
        <v>581</v>
      </c>
      <c r="V478" s="690">
        <f t="shared" ref="V478:V512" si="156">+$U$7</f>
        <v>45364</v>
      </c>
      <c r="W478" s="691">
        <f>VLOOKUP(V478,IPC!$B$9:$D$855,3,2)</f>
        <v>141.47999999999999</v>
      </c>
      <c r="X478" s="691">
        <f>VLOOKUP(O478,IPC!$B$9:$D$855,3,1)</f>
        <v>121.5</v>
      </c>
    </row>
    <row r="479" spans="1:24" s="410" customFormat="1" ht="27.6" outlineLevel="2" x14ac:dyDescent="0.25">
      <c r="A479" s="410" t="s">
        <v>76</v>
      </c>
      <c r="B479" s="728" t="s">
        <v>42</v>
      </c>
      <c r="C479" s="792">
        <v>24</v>
      </c>
      <c r="D479" s="557" t="s">
        <v>461</v>
      </c>
      <c r="E479" s="558">
        <v>830500326</v>
      </c>
      <c r="F479" s="457" t="s">
        <v>525</v>
      </c>
      <c r="G479" s="521" t="s">
        <v>239</v>
      </c>
      <c r="H479" s="521" t="s">
        <v>588</v>
      </c>
      <c r="I479" s="413" t="s">
        <v>248</v>
      </c>
      <c r="J479" s="413" t="s">
        <v>2403</v>
      </c>
      <c r="K479" s="521" t="s">
        <v>807</v>
      </c>
      <c r="L479" s="417">
        <v>15037</v>
      </c>
      <c r="M479" s="418">
        <v>3873675</v>
      </c>
      <c r="N479" s="712">
        <f t="shared" ref="N479:N545" si="157">IF(U479&gt;1,M479,0)</f>
        <v>3873675</v>
      </c>
      <c r="O479" s="753">
        <v>44790</v>
      </c>
      <c r="P479" s="418">
        <f t="shared" ref="P479:P545" si="158">IFERROR(ROUND((N479*(W479/X479)),0),0)</f>
        <v>4510679</v>
      </c>
      <c r="Q479" s="418">
        <f t="shared" ref="Q479:Q545" si="159">+P479-N479+M479</f>
        <v>4510679</v>
      </c>
      <c r="R479" s="698">
        <f t="shared" ref="R479:R545" si="160">+Q479</f>
        <v>4510679</v>
      </c>
      <c r="S479" s="699">
        <f t="shared" si="150"/>
        <v>8.5245981647268825E-4</v>
      </c>
      <c r="T479" s="688"/>
      <c r="U479" s="689">
        <f t="shared" si="155"/>
        <v>574</v>
      </c>
      <c r="V479" s="690">
        <f t="shared" si="156"/>
        <v>45364</v>
      </c>
      <c r="W479" s="691">
        <f>VLOOKUP(V479,IPC!$B$9:$D$855,3,2)</f>
        <v>141.47999999999999</v>
      </c>
      <c r="X479" s="691">
        <f>VLOOKUP(O479,IPC!$B$9:$D$855,3,1)</f>
        <v>121.5</v>
      </c>
    </row>
    <row r="480" spans="1:24" s="410" customFormat="1" ht="27.6" outlineLevel="2" x14ac:dyDescent="0.25">
      <c r="A480" s="410" t="s">
        <v>76</v>
      </c>
      <c r="B480" s="728" t="s">
        <v>42</v>
      </c>
      <c r="C480" s="792">
        <v>24</v>
      </c>
      <c r="D480" s="557" t="s">
        <v>461</v>
      </c>
      <c r="E480" s="558">
        <v>830500326</v>
      </c>
      <c r="F480" s="457" t="s">
        <v>525</v>
      </c>
      <c r="G480" s="521" t="s">
        <v>239</v>
      </c>
      <c r="H480" s="521" t="s">
        <v>588</v>
      </c>
      <c r="I480" s="413" t="s">
        <v>248</v>
      </c>
      <c r="J480" s="413" t="s">
        <v>2403</v>
      </c>
      <c r="K480" s="521" t="s">
        <v>808</v>
      </c>
      <c r="L480" s="417">
        <v>15922</v>
      </c>
      <c r="M480" s="418">
        <v>207000</v>
      </c>
      <c r="N480" s="712">
        <f t="shared" si="157"/>
        <v>207000</v>
      </c>
      <c r="O480" s="753">
        <v>44857</v>
      </c>
      <c r="P480" s="418">
        <f t="shared" si="158"/>
        <v>237117</v>
      </c>
      <c r="Q480" s="418">
        <f t="shared" si="159"/>
        <v>237117</v>
      </c>
      <c r="R480" s="698">
        <f t="shared" si="160"/>
        <v>237117</v>
      </c>
      <c r="S480" s="699">
        <f t="shared" si="150"/>
        <v>4.4812037013175711E-5</v>
      </c>
      <c r="T480" s="688"/>
      <c r="U480" s="689">
        <f t="shared" si="155"/>
        <v>507</v>
      </c>
      <c r="V480" s="690">
        <f t="shared" si="156"/>
        <v>45364</v>
      </c>
      <c r="W480" s="691">
        <f>VLOOKUP(V480,IPC!$B$9:$D$855,3,2)</f>
        <v>141.47999999999999</v>
      </c>
      <c r="X480" s="691">
        <f>VLOOKUP(O480,IPC!$B$9:$D$855,3,1)</f>
        <v>123.51</v>
      </c>
    </row>
    <row r="481" spans="1:24" s="410" customFormat="1" ht="27.6" outlineLevel="2" x14ac:dyDescent="0.25">
      <c r="A481" s="410" t="s">
        <v>76</v>
      </c>
      <c r="B481" s="728" t="s">
        <v>42</v>
      </c>
      <c r="C481" s="792">
        <v>24</v>
      </c>
      <c r="D481" s="557" t="s">
        <v>461</v>
      </c>
      <c r="E481" s="558">
        <v>830500326</v>
      </c>
      <c r="F481" s="457" t="s">
        <v>525</v>
      </c>
      <c r="G481" s="521" t="s">
        <v>239</v>
      </c>
      <c r="H481" s="521" t="s">
        <v>588</v>
      </c>
      <c r="I481" s="413" t="s">
        <v>248</v>
      </c>
      <c r="J481" s="413" t="s">
        <v>2403</v>
      </c>
      <c r="K481" s="521" t="s">
        <v>809</v>
      </c>
      <c r="L481" s="417">
        <v>15923</v>
      </c>
      <c r="M481" s="418">
        <v>4443075</v>
      </c>
      <c r="N481" s="712">
        <f t="shared" si="157"/>
        <v>4443075</v>
      </c>
      <c r="O481" s="753">
        <v>44857</v>
      </c>
      <c r="P481" s="418">
        <f t="shared" si="158"/>
        <v>5089517</v>
      </c>
      <c r="Q481" s="418">
        <f t="shared" si="159"/>
        <v>5089517</v>
      </c>
      <c r="R481" s="698">
        <f t="shared" si="160"/>
        <v>5089517</v>
      </c>
      <c r="S481" s="699">
        <f t="shared" si="150"/>
        <v>9.6185268952958677E-4</v>
      </c>
      <c r="T481" s="688"/>
      <c r="U481" s="689">
        <f t="shared" si="155"/>
        <v>507</v>
      </c>
      <c r="V481" s="690">
        <f t="shared" si="156"/>
        <v>45364</v>
      </c>
      <c r="W481" s="691">
        <f>VLOOKUP(V481,IPC!$B$9:$D$855,3,2)</f>
        <v>141.47999999999999</v>
      </c>
      <c r="X481" s="691">
        <f>VLOOKUP(O481,IPC!$B$9:$D$855,3,1)</f>
        <v>123.51</v>
      </c>
    </row>
    <row r="482" spans="1:24" s="410" customFormat="1" ht="27.6" outlineLevel="2" x14ac:dyDescent="0.25">
      <c r="A482" s="410" t="s">
        <v>76</v>
      </c>
      <c r="B482" s="728" t="s">
        <v>42</v>
      </c>
      <c r="C482" s="792">
        <v>24</v>
      </c>
      <c r="D482" s="557" t="s">
        <v>461</v>
      </c>
      <c r="E482" s="558">
        <v>830500326</v>
      </c>
      <c r="F482" s="457" t="s">
        <v>525</v>
      </c>
      <c r="G482" s="521" t="s">
        <v>239</v>
      </c>
      <c r="H482" s="521" t="s">
        <v>588</v>
      </c>
      <c r="I482" s="413" t="s">
        <v>248</v>
      </c>
      <c r="J482" s="413" t="s">
        <v>2403</v>
      </c>
      <c r="K482" s="521" t="s">
        <v>810</v>
      </c>
      <c r="L482" s="417">
        <v>16300</v>
      </c>
      <c r="M482" s="418">
        <v>824000</v>
      </c>
      <c r="N482" s="712">
        <f t="shared" si="157"/>
        <v>824000</v>
      </c>
      <c r="O482" s="753">
        <v>44880</v>
      </c>
      <c r="P482" s="418">
        <f t="shared" si="158"/>
        <v>936683</v>
      </c>
      <c r="Q482" s="418">
        <f t="shared" si="159"/>
        <v>936683</v>
      </c>
      <c r="R482" s="698">
        <f t="shared" si="160"/>
        <v>936683</v>
      </c>
      <c r="S482" s="699">
        <f t="shared" si="150"/>
        <v>1.7702093593294647E-4</v>
      </c>
      <c r="T482" s="688"/>
      <c r="U482" s="689">
        <f t="shared" si="155"/>
        <v>484</v>
      </c>
      <c r="V482" s="690">
        <f t="shared" si="156"/>
        <v>45364</v>
      </c>
      <c r="W482" s="691">
        <f>VLOOKUP(V482,IPC!$B$9:$D$855,3,2)</f>
        <v>141.47999999999999</v>
      </c>
      <c r="X482" s="691">
        <f>VLOOKUP(O482,IPC!$B$9:$D$855,3,1)</f>
        <v>124.46</v>
      </c>
    </row>
    <row r="483" spans="1:24" s="410" customFormat="1" ht="27.6" outlineLevel="2" x14ac:dyDescent="0.25">
      <c r="A483" s="410" t="s">
        <v>76</v>
      </c>
      <c r="B483" s="728" t="s">
        <v>42</v>
      </c>
      <c r="C483" s="792">
        <v>24</v>
      </c>
      <c r="D483" s="557" t="s">
        <v>461</v>
      </c>
      <c r="E483" s="558">
        <v>830500326</v>
      </c>
      <c r="F483" s="457" t="s">
        <v>525</v>
      </c>
      <c r="G483" s="521" t="s">
        <v>239</v>
      </c>
      <c r="H483" s="521" t="s">
        <v>588</v>
      </c>
      <c r="I483" s="413" t="s">
        <v>248</v>
      </c>
      <c r="J483" s="413" t="s">
        <v>2403</v>
      </c>
      <c r="K483" s="521" t="s">
        <v>811</v>
      </c>
      <c r="L483" s="417">
        <v>16370</v>
      </c>
      <c r="M483" s="418">
        <v>8052525</v>
      </c>
      <c r="N483" s="712">
        <f t="shared" si="157"/>
        <v>8052525</v>
      </c>
      <c r="O483" s="753">
        <v>44885</v>
      </c>
      <c r="P483" s="418">
        <f t="shared" si="158"/>
        <v>9153714</v>
      </c>
      <c r="Q483" s="418">
        <f t="shared" si="159"/>
        <v>9153714</v>
      </c>
      <c r="R483" s="698">
        <f t="shared" si="160"/>
        <v>9153714</v>
      </c>
      <c r="S483" s="699">
        <f t="shared" si="150"/>
        <v>1.7299331999646786E-3</v>
      </c>
      <c r="T483" s="688"/>
      <c r="U483" s="689">
        <f t="shared" si="155"/>
        <v>479</v>
      </c>
      <c r="V483" s="690">
        <f t="shared" si="156"/>
        <v>45364</v>
      </c>
      <c r="W483" s="691">
        <f>VLOOKUP(V483,IPC!$B$9:$D$855,3,2)</f>
        <v>141.47999999999999</v>
      </c>
      <c r="X483" s="691">
        <f>VLOOKUP(O483,IPC!$B$9:$D$855,3,1)</f>
        <v>124.46</v>
      </c>
    </row>
    <row r="484" spans="1:24" s="410" customFormat="1" ht="27.6" outlineLevel="2" x14ac:dyDescent="0.25">
      <c r="A484" s="410" t="s">
        <v>76</v>
      </c>
      <c r="B484" s="728" t="s">
        <v>42</v>
      </c>
      <c r="C484" s="792">
        <v>24</v>
      </c>
      <c r="D484" s="557" t="s">
        <v>461</v>
      </c>
      <c r="E484" s="558">
        <v>830500326</v>
      </c>
      <c r="F484" s="457" t="s">
        <v>525</v>
      </c>
      <c r="G484" s="521" t="s">
        <v>239</v>
      </c>
      <c r="H484" s="521" t="s">
        <v>588</v>
      </c>
      <c r="I484" s="413" t="s">
        <v>248</v>
      </c>
      <c r="J484" s="413" t="s">
        <v>2403</v>
      </c>
      <c r="K484" s="521" t="s">
        <v>812</v>
      </c>
      <c r="L484" s="417">
        <v>16458</v>
      </c>
      <c r="M484" s="418">
        <v>220000</v>
      </c>
      <c r="N484" s="712">
        <f t="shared" si="157"/>
        <v>220000</v>
      </c>
      <c r="O484" s="753">
        <v>44890</v>
      </c>
      <c r="P484" s="418">
        <f t="shared" si="158"/>
        <v>250085</v>
      </c>
      <c r="Q484" s="418">
        <f t="shared" si="159"/>
        <v>250085</v>
      </c>
      <c r="R484" s="698">
        <f t="shared" si="160"/>
        <v>250085</v>
      </c>
      <c r="S484" s="699">
        <f t="shared" si="150"/>
        <v>4.7262820786531748E-5</v>
      </c>
      <c r="T484" s="688"/>
      <c r="U484" s="689">
        <f t="shared" si="155"/>
        <v>474</v>
      </c>
      <c r="V484" s="690">
        <f t="shared" si="156"/>
        <v>45364</v>
      </c>
      <c r="W484" s="691">
        <f>VLOOKUP(V484,IPC!$B$9:$D$855,3,2)</f>
        <v>141.47999999999999</v>
      </c>
      <c r="X484" s="691">
        <f>VLOOKUP(O484,IPC!$B$9:$D$855,3,1)</f>
        <v>124.46</v>
      </c>
    </row>
    <row r="485" spans="1:24" s="410" customFormat="1" ht="27.6" outlineLevel="2" x14ac:dyDescent="0.25">
      <c r="A485" s="410" t="s">
        <v>76</v>
      </c>
      <c r="B485" s="728" t="s">
        <v>42</v>
      </c>
      <c r="C485" s="792">
        <v>25</v>
      </c>
      <c r="D485" s="557" t="s">
        <v>461</v>
      </c>
      <c r="E485" s="558">
        <v>830500327</v>
      </c>
      <c r="F485" s="457" t="s">
        <v>525</v>
      </c>
      <c r="G485" s="521" t="s">
        <v>239</v>
      </c>
      <c r="H485" s="521" t="s">
        <v>588</v>
      </c>
      <c r="I485" s="413" t="s">
        <v>248</v>
      </c>
      <c r="J485" s="413" t="s">
        <v>2403</v>
      </c>
      <c r="K485" s="521" t="s">
        <v>813</v>
      </c>
      <c r="L485" s="417">
        <v>16682</v>
      </c>
      <c r="M485" s="418">
        <v>5624775</v>
      </c>
      <c r="N485" s="712">
        <f t="shared" si="157"/>
        <v>5624775</v>
      </c>
      <c r="O485" s="753">
        <v>44903</v>
      </c>
      <c r="P485" s="418">
        <f t="shared" si="158"/>
        <v>6314315</v>
      </c>
      <c r="Q485" s="418">
        <f t="shared" si="159"/>
        <v>6314315</v>
      </c>
      <c r="R485" s="698">
        <f t="shared" si="160"/>
        <v>6314315</v>
      </c>
      <c r="S485" s="699">
        <f t="shared" si="150"/>
        <v>1.1933236229070485E-3</v>
      </c>
      <c r="T485" s="688"/>
      <c r="U485" s="689">
        <f t="shared" si="155"/>
        <v>461</v>
      </c>
      <c r="V485" s="690">
        <f t="shared" si="156"/>
        <v>45364</v>
      </c>
      <c r="W485" s="691">
        <f>VLOOKUP(V485,IPC!$B$9:$D$855,3,2)</f>
        <v>141.47999999999999</v>
      </c>
      <c r="X485" s="691">
        <f>VLOOKUP(O485,IPC!$B$9:$D$855,3,1)</f>
        <v>126.03</v>
      </c>
    </row>
    <row r="486" spans="1:24" s="410" customFormat="1" ht="27.6" outlineLevel="2" x14ac:dyDescent="0.25">
      <c r="A486" s="410" t="s">
        <v>76</v>
      </c>
      <c r="B486" s="728" t="s">
        <v>42</v>
      </c>
      <c r="C486" s="792">
        <v>26</v>
      </c>
      <c r="D486" s="557" t="s">
        <v>461</v>
      </c>
      <c r="E486" s="558">
        <v>830500328</v>
      </c>
      <c r="F486" s="457" t="s">
        <v>525</v>
      </c>
      <c r="G486" s="521" t="s">
        <v>239</v>
      </c>
      <c r="H486" s="521" t="s">
        <v>588</v>
      </c>
      <c r="I486" s="413" t="s">
        <v>248</v>
      </c>
      <c r="J486" s="413" t="s">
        <v>2403</v>
      </c>
      <c r="K486" s="521" t="s">
        <v>814</v>
      </c>
      <c r="L486" s="417">
        <v>18832</v>
      </c>
      <c r="M486" s="418">
        <v>2439060</v>
      </c>
      <c r="N486" s="712">
        <f t="shared" si="157"/>
        <v>2439060</v>
      </c>
      <c r="O486" s="753">
        <v>45033</v>
      </c>
      <c r="P486" s="418">
        <f t="shared" si="158"/>
        <v>2598480</v>
      </c>
      <c r="Q486" s="418">
        <f t="shared" si="159"/>
        <v>2598480</v>
      </c>
      <c r="R486" s="698">
        <f t="shared" si="160"/>
        <v>2598480</v>
      </c>
      <c r="S486" s="699">
        <f t="shared" si="150"/>
        <v>4.9107901136568374E-4</v>
      </c>
      <c r="T486" s="688"/>
      <c r="U486" s="689">
        <f t="shared" si="155"/>
        <v>331</v>
      </c>
      <c r="V486" s="690">
        <f t="shared" si="156"/>
        <v>45364</v>
      </c>
      <c r="W486" s="691">
        <f>VLOOKUP(V486,IPC!$B$9:$D$855,3,2)</f>
        <v>141.47999999999999</v>
      </c>
      <c r="X486" s="691">
        <f>VLOOKUP(O486,IPC!$B$9:$D$855,3,1)</f>
        <v>132.80000000000001</v>
      </c>
    </row>
    <row r="487" spans="1:24" s="410" customFormat="1" outlineLevel="1" x14ac:dyDescent="0.25">
      <c r="B487" s="728"/>
      <c r="C487" s="793"/>
      <c r="D487" s="560" t="s">
        <v>2277</v>
      </c>
      <c r="E487" s="561"/>
      <c r="F487" s="461"/>
      <c r="G487" s="536"/>
      <c r="H487" s="536"/>
      <c r="I487" s="420"/>
      <c r="J487" s="420"/>
      <c r="K487" s="536"/>
      <c r="L487" s="424"/>
      <c r="M487" s="425">
        <f>SUBTOTAL(9,M469:M486)</f>
        <v>47049663.5</v>
      </c>
      <c r="N487" s="425">
        <f>SUBTOTAL(9,N469:N486)</f>
        <v>47049663.5</v>
      </c>
      <c r="O487" s="755"/>
      <c r="P487" s="425">
        <f>SUBTOTAL(9,P469:P486)</f>
        <v>54329701</v>
      </c>
      <c r="Q487" s="425">
        <f>SUBTOTAL(9,Q469:Q486)</f>
        <v>54329701</v>
      </c>
      <c r="R487" s="460">
        <f>SUBTOTAL(9,R469:R486)</f>
        <v>54329701</v>
      </c>
      <c r="S487" s="706">
        <f>SUBTOTAL(9,S469:S486)</f>
        <v>1.0267608700037407E-2</v>
      </c>
      <c r="T487" s="688"/>
      <c r="U487" s="689"/>
      <c r="V487" s="690"/>
      <c r="W487" s="691"/>
      <c r="X487" s="691"/>
    </row>
    <row r="488" spans="1:24" s="410" customFormat="1" ht="27.6" outlineLevel="2" x14ac:dyDescent="0.25">
      <c r="A488" s="410" t="s">
        <v>76</v>
      </c>
      <c r="B488" s="728" t="s">
        <v>42</v>
      </c>
      <c r="C488" s="792">
        <v>27</v>
      </c>
      <c r="D488" s="557" t="s">
        <v>2458</v>
      </c>
      <c r="E488" s="558">
        <v>830505120</v>
      </c>
      <c r="F488" s="457" t="s">
        <v>2462</v>
      </c>
      <c r="G488" s="521" t="s">
        <v>239</v>
      </c>
      <c r="H488" s="521" t="s">
        <v>2460</v>
      </c>
      <c r="I488" s="413" t="s">
        <v>248</v>
      </c>
      <c r="J488" s="413" t="s">
        <v>2403</v>
      </c>
      <c r="K488" s="521" t="s">
        <v>2474</v>
      </c>
      <c r="L488" s="417">
        <v>5074</v>
      </c>
      <c r="M488" s="418">
        <v>3282016.58</v>
      </c>
      <c r="N488" s="712">
        <f t="shared" si="157"/>
        <v>0</v>
      </c>
      <c r="O488" s="753">
        <v>45397</v>
      </c>
      <c r="P488" s="418">
        <f t="shared" si="158"/>
        <v>0</v>
      </c>
      <c r="Q488" s="418">
        <f t="shared" si="159"/>
        <v>3282016.58</v>
      </c>
      <c r="R488" s="698">
        <f t="shared" si="160"/>
        <v>3282016.58</v>
      </c>
      <c r="S488" s="699">
        <f>+R488/$R$967</f>
        <v>6.2025855784619561E-4</v>
      </c>
      <c r="T488" s="688"/>
      <c r="U488" s="689">
        <f t="shared" si="155"/>
        <v>-33</v>
      </c>
      <c r="V488" s="690">
        <f t="shared" si="156"/>
        <v>45364</v>
      </c>
      <c r="W488" s="691">
        <f>VLOOKUP(V488,IPC!$B$9:$D$855,3,2)</f>
        <v>141.47999999999999</v>
      </c>
      <c r="X488" s="691">
        <f>VLOOKUP(O488,IPC!$B$9:$D$855,3,1)</f>
        <v>141.47999999999999</v>
      </c>
    </row>
    <row r="489" spans="1:24" s="410" customFormat="1" ht="27.6" outlineLevel="2" x14ac:dyDescent="0.25">
      <c r="A489" s="410" t="s">
        <v>76</v>
      </c>
      <c r="B489" s="728" t="s">
        <v>42</v>
      </c>
      <c r="C489" s="792">
        <v>27</v>
      </c>
      <c r="D489" s="557" t="s">
        <v>2458</v>
      </c>
      <c r="E489" s="558">
        <v>830505120</v>
      </c>
      <c r="F489" s="457" t="s">
        <v>2462</v>
      </c>
      <c r="G489" s="521" t="s">
        <v>239</v>
      </c>
      <c r="H489" s="521" t="s">
        <v>2460</v>
      </c>
      <c r="I489" s="413" t="s">
        <v>248</v>
      </c>
      <c r="J489" s="413" t="s">
        <v>2403</v>
      </c>
      <c r="K489" s="521" t="s">
        <v>2475</v>
      </c>
      <c r="L489" s="417">
        <v>5083</v>
      </c>
      <c r="M489" s="418">
        <v>3282016.58</v>
      </c>
      <c r="N489" s="712">
        <f t="shared" si="157"/>
        <v>0</v>
      </c>
      <c r="O489" s="753">
        <v>45398</v>
      </c>
      <c r="P489" s="418">
        <f t="shared" si="158"/>
        <v>0</v>
      </c>
      <c r="Q489" s="418">
        <f t="shared" si="159"/>
        <v>3282016.58</v>
      </c>
      <c r="R489" s="698">
        <f t="shared" si="160"/>
        <v>3282016.58</v>
      </c>
      <c r="S489" s="699">
        <f>+R489/$R$967</f>
        <v>6.2025855784619561E-4</v>
      </c>
      <c r="T489" s="688"/>
      <c r="U489" s="689">
        <f t="shared" si="155"/>
        <v>-34</v>
      </c>
      <c r="V489" s="690">
        <f t="shared" si="156"/>
        <v>45364</v>
      </c>
      <c r="W489" s="691">
        <f>VLOOKUP(V489,IPC!$B$9:$D$855,3,2)</f>
        <v>141.47999999999999</v>
      </c>
      <c r="X489" s="691">
        <f>VLOOKUP(O489,IPC!$B$9:$D$855,3,1)</f>
        <v>141.47999999999999</v>
      </c>
    </row>
    <row r="490" spans="1:24" s="410" customFormat="1" outlineLevel="1" x14ac:dyDescent="0.25">
      <c r="B490" s="728"/>
      <c r="C490" s="793"/>
      <c r="D490" s="560" t="s">
        <v>2541</v>
      </c>
      <c r="E490" s="561"/>
      <c r="F490" s="461"/>
      <c r="G490" s="536"/>
      <c r="H490" s="536"/>
      <c r="I490" s="420"/>
      <c r="J490" s="420"/>
      <c r="K490" s="536"/>
      <c r="L490" s="424"/>
      <c r="M490" s="425">
        <f>SUBTOTAL(9,M488:M489)</f>
        <v>6564033.1600000001</v>
      </c>
      <c r="N490" s="425">
        <f>SUBTOTAL(9,N488:N489)</f>
        <v>0</v>
      </c>
      <c r="O490" s="755"/>
      <c r="P490" s="425">
        <f>SUBTOTAL(9,P488:P489)</f>
        <v>0</v>
      </c>
      <c r="Q490" s="425">
        <f>SUBTOTAL(9,Q488:Q489)</f>
        <v>6564033.1600000001</v>
      </c>
      <c r="R490" s="460">
        <f>SUBTOTAL(9,R488:R489)</f>
        <v>6564033.1600000001</v>
      </c>
      <c r="S490" s="706">
        <f>SUBTOTAL(9,S488:S489)</f>
        <v>1.2405171156923912E-3</v>
      </c>
      <c r="T490" s="688"/>
      <c r="U490" s="689"/>
      <c r="V490" s="690"/>
      <c r="W490" s="691"/>
      <c r="X490" s="691"/>
    </row>
    <row r="491" spans="1:24" s="410" customFormat="1" ht="41.4" outlineLevel="2" x14ac:dyDescent="0.25">
      <c r="A491" s="410" t="s">
        <v>76</v>
      </c>
      <c r="B491" s="728" t="s">
        <v>2546</v>
      </c>
      <c r="C491" s="792">
        <v>28</v>
      </c>
      <c r="D491" s="557" t="s">
        <v>462</v>
      </c>
      <c r="E491" s="558">
        <v>900656724</v>
      </c>
      <c r="F491" s="457" t="s">
        <v>526</v>
      </c>
      <c r="G491" s="521" t="s">
        <v>633</v>
      </c>
      <c r="H491" s="521" t="s">
        <v>589</v>
      </c>
      <c r="I491" s="413" t="s">
        <v>248</v>
      </c>
      <c r="J491" s="413" t="s">
        <v>2403</v>
      </c>
      <c r="K491" s="521" t="s">
        <v>815</v>
      </c>
      <c r="L491" s="417">
        <v>5947</v>
      </c>
      <c r="M491" s="418">
        <v>500000</v>
      </c>
      <c r="N491" s="712">
        <f t="shared" si="157"/>
        <v>500000</v>
      </c>
      <c r="O491" s="753">
        <v>44967</v>
      </c>
      <c r="P491" s="418">
        <f t="shared" si="158"/>
        <v>542485</v>
      </c>
      <c r="Q491" s="418">
        <f t="shared" si="159"/>
        <v>542485</v>
      </c>
      <c r="R491" s="698">
        <f t="shared" si="160"/>
        <v>542485</v>
      </c>
      <c r="S491" s="699">
        <f t="shared" ref="S491:S497" si="161">+R491/$R$967</f>
        <v>1.025226276441277E-4</v>
      </c>
      <c r="T491" s="688"/>
      <c r="U491" s="689">
        <f t="shared" si="155"/>
        <v>397</v>
      </c>
      <c r="V491" s="690">
        <f t="shared" si="156"/>
        <v>45364</v>
      </c>
      <c r="W491" s="691">
        <f>VLOOKUP(V491,IPC!$B$9:$D$855,3,2)</f>
        <v>141.47999999999999</v>
      </c>
      <c r="X491" s="691">
        <f>VLOOKUP(O491,IPC!$B$9:$D$855,3,1)</f>
        <v>130.4</v>
      </c>
    </row>
    <row r="492" spans="1:24" s="410" customFormat="1" ht="41.4" outlineLevel="2" x14ac:dyDescent="0.25">
      <c r="A492" s="410" t="s">
        <v>76</v>
      </c>
      <c r="B492" s="728" t="s">
        <v>2546</v>
      </c>
      <c r="C492" s="792">
        <v>28</v>
      </c>
      <c r="D492" s="557" t="s">
        <v>462</v>
      </c>
      <c r="E492" s="558">
        <v>900656724</v>
      </c>
      <c r="F492" s="457" t="s">
        <v>526</v>
      </c>
      <c r="G492" s="521" t="s">
        <v>633</v>
      </c>
      <c r="H492" s="521" t="s">
        <v>589</v>
      </c>
      <c r="I492" s="413" t="s">
        <v>248</v>
      </c>
      <c r="J492" s="413" t="s">
        <v>2403</v>
      </c>
      <c r="K492" s="521" t="s">
        <v>816</v>
      </c>
      <c r="L492" s="417">
        <v>5948</v>
      </c>
      <c r="M492" s="418">
        <v>500000</v>
      </c>
      <c r="N492" s="712">
        <f t="shared" si="157"/>
        <v>500000</v>
      </c>
      <c r="O492" s="753">
        <v>44967</v>
      </c>
      <c r="P492" s="418">
        <f t="shared" si="158"/>
        <v>542485</v>
      </c>
      <c r="Q492" s="418">
        <f t="shared" si="159"/>
        <v>542485</v>
      </c>
      <c r="R492" s="698">
        <f t="shared" si="160"/>
        <v>542485</v>
      </c>
      <c r="S492" s="699">
        <f t="shared" si="161"/>
        <v>1.025226276441277E-4</v>
      </c>
      <c r="T492" s="688"/>
      <c r="U492" s="689">
        <f t="shared" si="155"/>
        <v>397</v>
      </c>
      <c r="V492" s="690">
        <f t="shared" si="156"/>
        <v>45364</v>
      </c>
      <c r="W492" s="691">
        <f>VLOOKUP(V492,IPC!$B$9:$D$855,3,2)</f>
        <v>141.47999999999999</v>
      </c>
      <c r="X492" s="691">
        <f>VLOOKUP(O492,IPC!$B$9:$D$855,3,1)</f>
        <v>130.4</v>
      </c>
    </row>
    <row r="493" spans="1:24" s="410" customFormat="1" ht="41.4" outlineLevel="2" x14ac:dyDescent="0.25">
      <c r="A493" s="410" t="s">
        <v>76</v>
      </c>
      <c r="B493" s="728" t="s">
        <v>2546</v>
      </c>
      <c r="C493" s="792">
        <v>28</v>
      </c>
      <c r="D493" s="557" t="s">
        <v>462</v>
      </c>
      <c r="E493" s="558">
        <v>900656724</v>
      </c>
      <c r="F493" s="457" t="s">
        <v>526</v>
      </c>
      <c r="G493" s="521" t="s">
        <v>633</v>
      </c>
      <c r="H493" s="521" t="s">
        <v>589</v>
      </c>
      <c r="I493" s="413" t="s">
        <v>248</v>
      </c>
      <c r="J493" s="413" t="s">
        <v>2403</v>
      </c>
      <c r="K493" s="521" t="s">
        <v>817</v>
      </c>
      <c r="L493" s="417">
        <v>5995</v>
      </c>
      <c r="M493" s="418">
        <v>2486055</v>
      </c>
      <c r="N493" s="712">
        <f t="shared" si="157"/>
        <v>2486055</v>
      </c>
      <c r="O493" s="753">
        <v>44974</v>
      </c>
      <c r="P493" s="418">
        <f t="shared" si="158"/>
        <v>2697293</v>
      </c>
      <c r="Q493" s="418">
        <f t="shared" si="159"/>
        <v>2697293</v>
      </c>
      <c r="R493" s="698">
        <f t="shared" si="160"/>
        <v>2697293</v>
      </c>
      <c r="S493" s="699">
        <f t="shared" si="161"/>
        <v>5.0975338651964967E-4</v>
      </c>
      <c r="T493" s="688"/>
      <c r="U493" s="689">
        <f t="shared" si="155"/>
        <v>390</v>
      </c>
      <c r="V493" s="690">
        <f t="shared" si="156"/>
        <v>45364</v>
      </c>
      <c r="W493" s="691">
        <f>VLOOKUP(V493,IPC!$B$9:$D$855,3,2)</f>
        <v>141.47999999999999</v>
      </c>
      <c r="X493" s="691">
        <f>VLOOKUP(O493,IPC!$B$9:$D$855,3,1)</f>
        <v>130.4</v>
      </c>
    </row>
    <row r="494" spans="1:24" s="410" customFormat="1" ht="41.4" outlineLevel="2" x14ac:dyDescent="0.25">
      <c r="A494" s="410" t="s">
        <v>76</v>
      </c>
      <c r="B494" s="728" t="s">
        <v>2546</v>
      </c>
      <c r="C494" s="792">
        <v>28</v>
      </c>
      <c r="D494" s="557" t="s">
        <v>462</v>
      </c>
      <c r="E494" s="558">
        <v>900656724</v>
      </c>
      <c r="F494" s="457" t="s">
        <v>526</v>
      </c>
      <c r="G494" s="521" t="s">
        <v>633</v>
      </c>
      <c r="H494" s="521" t="s">
        <v>589</v>
      </c>
      <c r="I494" s="413" t="s">
        <v>248</v>
      </c>
      <c r="J494" s="413" t="s">
        <v>2403</v>
      </c>
      <c r="K494" s="521" t="s">
        <v>818</v>
      </c>
      <c r="L494" s="417">
        <v>6134</v>
      </c>
      <c r="M494" s="418">
        <v>500000</v>
      </c>
      <c r="N494" s="712">
        <f t="shared" si="157"/>
        <v>500000</v>
      </c>
      <c r="O494" s="753">
        <v>44998</v>
      </c>
      <c r="P494" s="418">
        <f t="shared" si="158"/>
        <v>536845</v>
      </c>
      <c r="Q494" s="418">
        <f t="shared" si="159"/>
        <v>536845</v>
      </c>
      <c r="R494" s="698">
        <f t="shared" si="160"/>
        <v>536845</v>
      </c>
      <c r="S494" s="699">
        <f t="shared" si="161"/>
        <v>1.0145674080870759E-4</v>
      </c>
      <c r="T494" s="688"/>
      <c r="U494" s="689">
        <f t="shared" si="155"/>
        <v>366</v>
      </c>
      <c r="V494" s="690">
        <f t="shared" si="156"/>
        <v>45364</v>
      </c>
      <c r="W494" s="691">
        <f>VLOOKUP(V494,IPC!$B$9:$D$855,3,2)</f>
        <v>141.47999999999999</v>
      </c>
      <c r="X494" s="691">
        <f>VLOOKUP(O494,IPC!$B$9:$D$855,3,1)</f>
        <v>131.77000000000001</v>
      </c>
    </row>
    <row r="495" spans="1:24" s="410" customFormat="1" ht="41.4" outlineLevel="2" x14ac:dyDescent="0.25">
      <c r="A495" s="410" t="s">
        <v>76</v>
      </c>
      <c r="B495" s="728" t="s">
        <v>2546</v>
      </c>
      <c r="C495" s="792">
        <v>28</v>
      </c>
      <c r="D495" s="557" t="s">
        <v>462</v>
      </c>
      <c r="E495" s="558">
        <v>900656724</v>
      </c>
      <c r="F495" s="457" t="s">
        <v>526</v>
      </c>
      <c r="G495" s="521" t="s">
        <v>633</v>
      </c>
      <c r="H495" s="521" t="s">
        <v>589</v>
      </c>
      <c r="I495" s="413" t="s">
        <v>248</v>
      </c>
      <c r="J495" s="413" t="s">
        <v>2403</v>
      </c>
      <c r="K495" s="521" t="s">
        <v>819</v>
      </c>
      <c r="L495" s="417">
        <v>6135</v>
      </c>
      <c r="M495" s="418">
        <v>500000</v>
      </c>
      <c r="N495" s="712">
        <f t="shared" si="157"/>
        <v>500000</v>
      </c>
      <c r="O495" s="753">
        <v>45005</v>
      </c>
      <c r="P495" s="418">
        <f t="shared" si="158"/>
        <v>536845</v>
      </c>
      <c r="Q495" s="418">
        <f t="shared" si="159"/>
        <v>536845</v>
      </c>
      <c r="R495" s="698">
        <f t="shared" si="160"/>
        <v>536845</v>
      </c>
      <c r="S495" s="699">
        <f t="shared" si="161"/>
        <v>1.0145674080870759E-4</v>
      </c>
      <c r="T495" s="688"/>
      <c r="U495" s="689">
        <f t="shared" si="155"/>
        <v>359</v>
      </c>
      <c r="V495" s="690">
        <f t="shared" si="156"/>
        <v>45364</v>
      </c>
      <c r="W495" s="691">
        <f>VLOOKUP(V495,IPC!$B$9:$D$855,3,2)</f>
        <v>141.47999999999999</v>
      </c>
      <c r="X495" s="691">
        <f>VLOOKUP(O495,IPC!$B$9:$D$855,3,1)</f>
        <v>131.77000000000001</v>
      </c>
    </row>
    <row r="496" spans="1:24" s="410" customFormat="1" ht="41.4" outlineLevel="2" x14ac:dyDescent="0.25">
      <c r="A496" s="410" t="s">
        <v>76</v>
      </c>
      <c r="B496" s="728" t="s">
        <v>2546</v>
      </c>
      <c r="C496" s="792">
        <v>28</v>
      </c>
      <c r="D496" s="557" t="s">
        <v>462</v>
      </c>
      <c r="E496" s="558">
        <v>900656724</v>
      </c>
      <c r="F496" s="457" t="s">
        <v>526</v>
      </c>
      <c r="G496" s="521" t="s">
        <v>633</v>
      </c>
      <c r="H496" s="521" t="s">
        <v>589</v>
      </c>
      <c r="I496" s="413" t="s">
        <v>248</v>
      </c>
      <c r="J496" s="413" t="s">
        <v>2403</v>
      </c>
      <c r="K496" s="521" t="s">
        <v>820</v>
      </c>
      <c r="L496" s="417">
        <v>6165</v>
      </c>
      <c r="M496" s="418">
        <v>3351210.43</v>
      </c>
      <c r="N496" s="712">
        <f t="shared" si="157"/>
        <v>3351210.43</v>
      </c>
      <c r="O496" s="753">
        <v>45004</v>
      </c>
      <c r="P496" s="418">
        <f t="shared" si="158"/>
        <v>3598158</v>
      </c>
      <c r="Q496" s="418">
        <f t="shared" si="159"/>
        <v>3598158</v>
      </c>
      <c r="R496" s="698">
        <f t="shared" si="160"/>
        <v>3598158</v>
      </c>
      <c r="S496" s="699">
        <f t="shared" si="161"/>
        <v>6.8000518509956818E-4</v>
      </c>
      <c r="T496" s="688"/>
      <c r="U496" s="689">
        <f t="shared" si="155"/>
        <v>360</v>
      </c>
      <c r="V496" s="690">
        <f t="shared" si="156"/>
        <v>45364</v>
      </c>
      <c r="W496" s="691">
        <f>VLOOKUP(V496,IPC!$B$9:$D$855,3,2)</f>
        <v>141.47999999999999</v>
      </c>
      <c r="X496" s="691">
        <f>VLOOKUP(O496,IPC!$B$9:$D$855,3,1)</f>
        <v>131.77000000000001</v>
      </c>
    </row>
    <row r="497" spans="1:24" s="410" customFormat="1" ht="41.4" outlineLevel="2" x14ac:dyDescent="0.25">
      <c r="A497" s="410" t="s">
        <v>76</v>
      </c>
      <c r="B497" s="728" t="s">
        <v>2546</v>
      </c>
      <c r="C497" s="792">
        <v>28</v>
      </c>
      <c r="D497" s="557" t="s">
        <v>462</v>
      </c>
      <c r="E497" s="558">
        <v>900656724</v>
      </c>
      <c r="F497" s="457" t="s">
        <v>526</v>
      </c>
      <c r="G497" s="521" t="s">
        <v>633</v>
      </c>
      <c r="H497" s="521" t="s">
        <v>589</v>
      </c>
      <c r="I497" s="413" t="s">
        <v>248</v>
      </c>
      <c r="J497" s="413" t="s">
        <v>2403</v>
      </c>
      <c r="K497" s="521" t="s">
        <v>821</v>
      </c>
      <c r="L497" s="417">
        <v>6167</v>
      </c>
      <c r="M497" s="418">
        <v>4772626.1500000004</v>
      </c>
      <c r="N497" s="712">
        <f t="shared" si="157"/>
        <v>4772626.1500000004</v>
      </c>
      <c r="O497" s="753">
        <v>45005</v>
      </c>
      <c r="P497" s="418">
        <f t="shared" si="158"/>
        <v>5124316</v>
      </c>
      <c r="Q497" s="418">
        <f t="shared" si="159"/>
        <v>5124316</v>
      </c>
      <c r="R497" s="698">
        <f t="shared" si="160"/>
        <v>5124316</v>
      </c>
      <c r="S497" s="699">
        <f t="shared" si="161"/>
        <v>9.6842924910153436E-4</v>
      </c>
      <c r="T497" s="688"/>
      <c r="U497" s="689">
        <f t="shared" si="155"/>
        <v>359</v>
      </c>
      <c r="V497" s="690">
        <f t="shared" si="156"/>
        <v>45364</v>
      </c>
      <c r="W497" s="691">
        <f>VLOOKUP(V497,IPC!$B$9:$D$855,3,2)</f>
        <v>141.47999999999999</v>
      </c>
      <c r="X497" s="691">
        <f>VLOOKUP(O497,IPC!$B$9:$D$855,3,1)</f>
        <v>131.77000000000001</v>
      </c>
    </row>
    <row r="498" spans="1:24" s="410" customFormat="1" outlineLevel="1" x14ac:dyDescent="0.25">
      <c r="B498" s="728"/>
      <c r="C498" s="793"/>
      <c r="D498" s="560" t="s">
        <v>2278</v>
      </c>
      <c r="E498" s="561"/>
      <c r="F498" s="461"/>
      <c r="G498" s="536"/>
      <c r="H498" s="536"/>
      <c r="I498" s="420"/>
      <c r="J498" s="420"/>
      <c r="K498" s="536"/>
      <c r="L498" s="424"/>
      <c r="M498" s="425">
        <f>SUBTOTAL(9,M491:M497)</f>
        <v>12609891.58</v>
      </c>
      <c r="N498" s="425">
        <f>SUBTOTAL(9,N491:N497)</f>
        <v>12609891.58</v>
      </c>
      <c r="O498" s="755"/>
      <c r="P498" s="425">
        <f>SUBTOTAL(9,P491:P497)</f>
        <v>13578427</v>
      </c>
      <c r="Q498" s="425">
        <f>SUBTOTAL(9,Q491:Q497)</f>
        <v>13578427</v>
      </c>
      <c r="R498" s="460">
        <f>SUBTOTAL(9,R491:R497)</f>
        <v>13578427</v>
      </c>
      <c r="S498" s="706">
        <f>SUBTOTAL(9,S491:S497)</f>
        <v>2.5661465576264225E-3</v>
      </c>
      <c r="T498" s="688"/>
      <c r="U498" s="689"/>
      <c r="V498" s="690"/>
      <c r="W498" s="691"/>
      <c r="X498" s="691"/>
    </row>
    <row r="499" spans="1:24" s="410" customFormat="1" ht="27.6" outlineLevel="2" x14ac:dyDescent="0.25">
      <c r="A499" s="410" t="s">
        <v>76</v>
      </c>
      <c r="B499" s="728" t="s">
        <v>2546</v>
      </c>
      <c r="C499" s="792">
        <v>29</v>
      </c>
      <c r="D499" s="557" t="s">
        <v>463</v>
      </c>
      <c r="E499" s="558">
        <v>890101815</v>
      </c>
      <c r="F499" s="457" t="s">
        <v>527</v>
      </c>
      <c r="G499" s="521" t="s">
        <v>239</v>
      </c>
      <c r="H499" s="521" t="s">
        <v>590</v>
      </c>
      <c r="I499" s="413" t="s">
        <v>248</v>
      </c>
      <c r="J499" s="413" t="s">
        <v>2403</v>
      </c>
      <c r="K499" s="521" t="s">
        <v>822</v>
      </c>
      <c r="L499" s="417">
        <v>102725</v>
      </c>
      <c r="M499" s="418">
        <v>631438.5</v>
      </c>
      <c r="N499" s="712">
        <f t="shared" si="157"/>
        <v>631438.5</v>
      </c>
      <c r="O499" s="753">
        <v>44804</v>
      </c>
      <c r="P499" s="418">
        <f t="shared" si="158"/>
        <v>735275</v>
      </c>
      <c r="Q499" s="418">
        <f t="shared" si="159"/>
        <v>735275</v>
      </c>
      <c r="R499" s="698">
        <f t="shared" si="160"/>
        <v>735275</v>
      </c>
      <c r="S499" s="699">
        <f t="shared" ref="S499:S530" si="162">+R499/$R$967</f>
        <v>1.3895743668679501E-4</v>
      </c>
      <c r="T499" s="688"/>
      <c r="U499" s="689">
        <f t="shared" si="155"/>
        <v>560</v>
      </c>
      <c r="V499" s="690">
        <f t="shared" si="156"/>
        <v>45364</v>
      </c>
      <c r="W499" s="691">
        <f>VLOOKUP(V499,IPC!$B$9:$D$855,3,2)</f>
        <v>141.47999999999999</v>
      </c>
      <c r="X499" s="691">
        <f>VLOOKUP(O499,IPC!$B$9:$D$855,3,1)</f>
        <v>121.5</v>
      </c>
    </row>
    <row r="500" spans="1:24" s="410" customFormat="1" ht="27.6" outlineLevel="2" x14ac:dyDescent="0.25">
      <c r="A500" s="410" t="s">
        <v>76</v>
      </c>
      <c r="B500" s="728" t="s">
        <v>2546</v>
      </c>
      <c r="C500" s="792">
        <v>29</v>
      </c>
      <c r="D500" s="557" t="s">
        <v>463</v>
      </c>
      <c r="E500" s="558">
        <v>890101815</v>
      </c>
      <c r="F500" s="457" t="s">
        <v>527</v>
      </c>
      <c r="G500" s="521" t="s">
        <v>239</v>
      </c>
      <c r="H500" s="521" t="s">
        <v>590</v>
      </c>
      <c r="I500" s="413" t="s">
        <v>248</v>
      </c>
      <c r="J500" s="413" t="s">
        <v>2403</v>
      </c>
      <c r="K500" s="521" t="s">
        <v>823</v>
      </c>
      <c r="L500" s="417">
        <v>102789</v>
      </c>
      <c r="M500" s="418">
        <v>3450000</v>
      </c>
      <c r="N500" s="712">
        <f t="shared" si="157"/>
        <v>3450000</v>
      </c>
      <c r="O500" s="753">
        <v>44805</v>
      </c>
      <c r="P500" s="418">
        <f t="shared" si="158"/>
        <v>3980315</v>
      </c>
      <c r="Q500" s="418">
        <f t="shared" si="159"/>
        <v>3980315</v>
      </c>
      <c r="R500" s="698">
        <f t="shared" si="160"/>
        <v>3980315</v>
      </c>
      <c r="S500" s="699">
        <f t="shared" si="162"/>
        <v>7.5222790058957596E-4</v>
      </c>
      <c r="T500" s="688"/>
      <c r="U500" s="689">
        <f t="shared" si="155"/>
        <v>559</v>
      </c>
      <c r="V500" s="690">
        <f t="shared" si="156"/>
        <v>45364</v>
      </c>
      <c r="W500" s="691">
        <f>VLOOKUP(V500,IPC!$B$9:$D$855,3,2)</f>
        <v>141.47999999999999</v>
      </c>
      <c r="X500" s="691">
        <f>VLOOKUP(O500,IPC!$B$9:$D$855,3,1)</f>
        <v>122.63</v>
      </c>
    </row>
    <row r="501" spans="1:24" s="410" customFormat="1" ht="27.6" outlineLevel="2" x14ac:dyDescent="0.25">
      <c r="A501" s="410" t="s">
        <v>76</v>
      </c>
      <c r="B501" s="728" t="s">
        <v>2546</v>
      </c>
      <c r="C501" s="792">
        <v>29</v>
      </c>
      <c r="D501" s="557" t="s">
        <v>463</v>
      </c>
      <c r="E501" s="558">
        <v>890101815</v>
      </c>
      <c r="F501" s="457" t="s">
        <v>527</v>
      </c>
      <c r="G501" s="521" t="s">
        <v>239</v>
      </c>
      <c r="H501" s="521" t="s">
        <v>590</v>
      </c>
      <c r="I501" s="413" t="s">
        <v>248</v>
      </c>
      <c r="J501" s="413" t="s">
        <v>2403</v>
      </c>
      <c r="K501" s="521" t="s">
        <v>824</v>
      </c>
      <c r="L501" s="417">
        <v>102856</v>
      </c>
      <c r="M501" s="418">
        <v>2209300</v>
      </c>
      <c r="N501" s="712">
        <f t="shared" si="157"/>
        <v>2209300</v>
      </c>
      <c r="O501" s="753">
        <v>44808</v>
      </c>
      <c r="P501" s="418">
        <f t="shared" si="158"/>
        <v>2548901</v>
      </c>
      <c r="Q501" s="418">
        <f t="shared" si="159"/>
        <v>2548901</v>
      </c>
      <c r="R501" s="698">
        <f t="shared" si="160"/>
        <v>2548901</v>
      </c>
      <c r="S501" s="699">
        <f t="shared" si="162"/>
        <v>4.8170922352644722E-4</v>
      </c>
      <c r="T501" s="688"/>
      <c r="U501" s="689">
        <f t="shared" si="155"/>
        <v>556</v>
      </c>
      <c r="V501" s="690">
        <f t="shared" si="156"/>
        <v>45364</v>
      </c>
      <c r="W501" s="691">
        <f>VLOOKUP(V501,IPC!$B$9:$D$855,3,2)</f>
        <v>141.47999999999999</v>
      </c>
      <c r="X501" s="691">
        <f>VLOOKUP(O501,IPC!$B$9:$D$855,3,1)</f>
        <v>122.63</v>
      </c>
    </row>
    <row r="502" spans="1:24" s="410" customFormat="1" ht="27.6" outlineLevel="2" x14ac:dyDescent="0.25">
      <c r="A502" s="410" t="s">
        <v>76</v>
      </c>
      <c r="B502" s="728" t="s">
        <v>2546</v>
      </c>
      <c r="C502" s="792">
        <v>29</v>
      </c>
      <c r="D502" s="557" t="s">
        <v>463</v>
      </c>
      <c r="E502" s="558">
        <v>890101815</v>
      </c>
      <c r="F502" s="457" t="s">
        <v>527</v>
      </c>
      <c r="G502" s="521" t="s">
        <v>239</v>
      </c>
      <c r="H502" s="521" t="s">
        <v>590</v>
      </c>
      <c r="I502" s="413" t="s">
        <v>248</v>
      </c>
      <c r="J502" s="413" t="s">
        <v>2403</v>
      </c>
      <c r="K502" s="521" t="s">
        <v>825</v>
      </c>
      <c r="L502" s="417">
        <v>103191</v>
      </c>
      <c r="M502" s="418">
        <v>2420200</v>
      </c>
      <c r="N502" s="712">
        <f t="shared" si="157"/>
        <v>2420200</v>
      </c>
      <c r="O502" s="753">
        <v>44815</v>
      </c>
      <c r="P502" s="418">
        <f t="shared" si="158"/>
        <v>2792220</v>
      </c>
      <c r="Q502" s="418">
        <f t="shared" si="159"/>
        <v>2792220</v>
      </c>
      <c r="R502" s="698">
        <f t="shared" si="160"/>
        <v>2792220</v>
      </c>
      <c r="S502" s="699">
        <f t="shared" si="162"/>
        <v>5.2769335808453E-4</v>
      </c>
      <c r="T502" s="688"/>
      <c r="U502" s="689">
        <f t="shared" si="155"/>
        <v>549</v>
      </c>
      <c r="V502" s="690">
        <f t="shared" si="156"/>
        <v>45364</v>
      </c>
      <c r="W502" s="691">
        <f>VLOOKUP(V502,IPC!$B$9:$D$855,3,2)</f>
        <v>141.47999999999999</v>
      </c>
      <c r="X502" s="691">
        <f>VLOOKUP(O502,IPC!$B$9:$D$855,3,1)</f>
        <v>122.63</v>
      </c>
    </row>
    <row r="503" spans="1:24" s="410" customFormat="1" ht="27.6" outlineLevel="2" x14ac:dyDescent="0.25">
      <c r="A503" s="410" t="s">
        <v>76</v>
      </c>
      <c r="B503" s="728" t="s">
        <v>2546</v>
      </c>
      <c r="C503" s="792">
        <v>29</v>
      </c>
      <c r="D503" s="557" t="s">
        <v>463</v>
      </c>
      <c r="E503" s="558">
        <v>890101815</v>
      </c>
      <c r="F503" s="457" t="s">
        <v>527</v>
      </c>
      <c r="G503" s="521" t="s">
        <v>239</v>
      </c>
      <c r="H503" s="521" t="s">
        <v>590</v>
      </c>
      <c r="I503" s="413" t="s">
        <v>248</v>
      </c>
      <c r="J503" s="413" t="s">
        <v>2403</v>
      </c>
      <c r="K503" s="521" t="s">
        <v>826</v>
      </c>
      <c r="L503" s="417">
        <v>103192</v>
      </c>
      <c r="M503" s="418">
        <v>588850</v>
      </c>
      <c r="N503" s="712">
        <f t="shared" si="157"/>
        <v>588850</v>
      </c>
      <c r="O503" s="753">
        <v>44815</v>
      </c>
      <c r="P503" s="418">
        <f t="shared" si="158"/>
        <v>679365</v>
      </c>
      <c r="Q503" s="418">
        <f t="shared" si="159"/>
        <v>679365</v>
      </c>
      <c r="R503" s="698">
        <f t="shared" si="160"/>
        <v>679365</v>
      </c>
      <c r="S503" s="699">
        <f t="shared" si="162"/>
        <v>1.2839117197609669E-4</v>
      </c>
      <c r="T503" s="688"/>
      <c r="U503" s="689">
        <f t="shared" si="155"/>
        <v>549</v>
      </c>
      <c r="V503" s="690">
        <f t="shared" si="156"/>
        <v>45364</v>
      </c>
      <c r="W503" s="691">
        <f>VLOOKUP(V503,IPC!$B$9:$D$855,3,2)</f>
        <v>141.47999999999999</v>
      </c>
      <c r="X503" s="691">
        <f>VLOOKUP(O503,IPC!$B$9:$D$855,3,1)</f>
        <v>122.63</v>
      </c>
    </row>
    <row r="504" spans="1:24" s="410" customFormat="1" ht="27.6" outlineLevel="2" x14ac:dyDescent="0.25">
      <c r="A504" s="410" t="s">
        <v>76</v>
      </c>
      <c r="B504" s="728" t="s">
        <v>2546</v>
      </c>
      <c r="C504" s="792">
        <v>29</v>
      </c>
      <c r="D504" s="557" t="s">
        <v>463</v>
      </c>
      <c r="E504" s="558">
        <v>890101815</v>
      </c>
      <c r="F504" s="457" t="s">
        <v>527</v>
      </c>
      <c r="G504" s="521" t="s">
        <v>239</v>
      </c>
      <c r="H504" s="521" t="s">
        <v>590</v>
      </c>
      <c r="I504" s="413" t="s">
        <v>248</v>
      </c>
      <c r="J504" s="413" t="s">
        <v>2403</v>
      </c>
      <c r="K504" s="521" t="s">
        <v>827</v>
      </c>
      <c r="L504" s="417">
        <v>104667</v>
      </c>
      <c r="M504" s="418">
        <v>4806371</v>
      </c>
      <c r="N504" s="712">
        <f t="shared" si="157"/>
        <v>4806371</v>
      </c>
      <c r="O504" s="753">
        <v>44854</v>
      </c>
      <c r="P504" s="418">
        <f t="shared" si="158"/>
        <v>5505671</v>
      </c>
      <c r="Q504" s="418">
        <f t="shared" si="159"/>
        <v>5505671</v>
      </c>
      <c r="R504" s="698">
        <f t="shared" si="160"/>
        <v>5505671</v>
      </c>
      <c r="S504" s="699">
        <f t="shared" si="162"/>
        <v>1.0405003969954417E-3</v>
      </c>
      <c r="T504" s="688"/>
      <c r="U504" s="689">
        <f t="shared" si="155"/>
        <v>510</v>
      </c>
      <c r="V504" s="690">
        <f t="shared" si="156"/>
        <v>45364</v>
      </c>
      <c r="W504" s="691">
        <f>VLOOKUP(V504,IPC!$B$9:$D$855,3,2)</f>
        <v>141.47999999999999</v>
      </c>
      <c r="X504" s="691">
        <f>VLOOKUP(O504,IPC!$B$9:$D$855,3,1)</f>
        <v>123.51</v>
      </c>
    </row>
    <row r="505" spans="1:24" s="410" customFormat="1" ht="27.6" outlineLevel="2" x14ac:dyDescent="0.25">
      <c r="A505" s="410" t="s">
        <v>76</v>
      </c>
      <c r="B505" s="728" t="s">
        <v>2546</v>
      </c>
      <c r="C505" s="792">
        <v>29</v>
      </c>
      <c r="D505" s="557" t="s">
        <v>463</v>
      </c>
      <c r="E505" s="558">
        <v>890101815</v>
      </c>
      <c r="F505" s="457" t="s">
        <v>527</v>
      </c>
      <c r="G505" s="521" t="s">
        <v>239</v>
      </c>
      <c r="H505" s="521" t="s">
        <v>590</v>
      </c>
      <c r="I505" s="413" t="s">
        <v>248</v>
      </c>
      <c r="J505" s="413" t="s">
        <v>2403</v>
      </c>
      <c r="K505" s="521" t="s">
        <v>828</v>
      </c>
      <c r="L505" s="417">
        <v>104990</v>
      </c>
      <c r="M505" s="418">
        <v>334400</v>
      </c>
      <c r="N505" s="712">
        <f t="shared" si="157"/>
        <v>334400</v>
      </c>
      <c r="O505" s="753">
        <v>44864</v>
      </c>
      <c r="P505" s="418">
        <f t="shared" si="158"/>
        <v>383053</v>
      </c>
      <c r="Q505" s="418">
        <f t="shared" si="159"/>
        <v>383053</v>
      </c>
      <c r="R505" s="698">
        <f t="shared" si="160"/>
        <v>383053</v>
      </c>
      <c r="S505" s="699">
        <f t="shared" si="162"/>
        <v>7.2392047866698704E-5</v>
      </c>
      <c r="T505" s="688"/>
      <c r="U505" s="689">
        <f t="shared" si="155"/>
        <v>500</v>
      </c>
      <c r="V505" s="690">
        <f t="shared" si="156"/>
        <v>45364</v>
      </c>
      <c r="W505" s="691">
        <f>VLOOKUP(V505,IPC!$B$9:$D$855,3,2)</f>
        <v>141.47999999999999</v>
      </c>
      <c r="X505" s="691">
        <f>VLOOKUP(O505,IPC!$B$9:$D$855,3,1)</f>
        <v>123.51</v>
      </c>
    </row>
    <row r="506" spans="1:24" s="410" customFormat="1" ht="27.6" outlineLevel="2" x14ac:dyDescent="0.25">
      <c r="A506" s="410" t="s">
        <v>76</v>
      </c>
      <c r="B506" s="728" t="s">
        <v>2546</v>
      </c>
      <c r="C506" s="792">
        <v>29</v>
      </c>
      <c r="D506" s="557" t="s">
        <v>463</v>
      </c>
      <c r="E506" s="558">
        <v>890101815</v>
      </c>
      <c r="F506" s="457" t="s">
        <v>527</v>
      </c>
      <c r="G506" s="521" t="s">
        <v>239</v>
      </c>
      <c r="H506" s="521" t="s">
        <v>590</v>
      </c>
      <c r="I506" s="413" t="s">
        <v>248</v>
      </c>
      <c r="J506" s="413" t="s">
        <v>2403</v>
      </c>
      <c r="K506" s="521" t="s">
        <v>829</v>
      </c>
      <c r="L506" s="417">
        <v>105190</v>
      </c>
      <c r="M506" s="418">
        <v>4496700</v>
      </c>
      <c r="N506" s="712">
        <f t="shared" si="157"/>
        <v>4496700</v>
      </c>
      <c r="O506" s="753">
        <v>44867</v>
      </c>
      <c r="P506" s="418">
        <f t="shared" si="158"/>
        <v>5111627</v>
      </c>
      <c r="Q506" s="418">
        <f t="shared" si="159"/>
        <v>5111627</v>
      </c>
      <c r="R506" s="698">
        <f t="shared" si="160"/>
        <v>5111627</v>
      </c>
      <c r="S506" s="699">
        <f t="shared" si="162"/>
        <v>9.6603119270886667E-4</v>
      </c>
      <c r="T506" s="688"/>
      <c r="U506" s="689">
        <f t="shared" si="155"/>
        <v>497</v>
      </c>
      <c r="V506" s="690">
        <f t="shared" si="156"/>
        <v>45364</v>
      </c>
      <c r="W506" s="691">
        <f>VLOOKUP(V506,IPC!$B$9:$D$855,3,2)</f>
        <v>141.47999999999999</v>
      </c>
      <c r="X506" s="691">
        <f>VLOOKUP(O506,IPC!$B$9:$D$855,3,1)</f>
        <v>124.46</v>
      </c>
    </row>
    <row r="507" spans="1:24" s="410" customFormat="1" ht="27.6" outlineLevel="2" x14ac:dyDescent="0.25">
      <c r="A507" s="410" t="s">
        <v>76</v>
      </c>
      <c r="B507" s="728" t="s">
        <v>2546</v>
      </c>
      <c r="C507" s="792">
        <v>29</v>
      </c>
      <c r="D507" s="557" t="s">
        <v>463</v>
      </c>
      <c r="E507" s="558">
        <v>890101815</v>
      </c>
      <c r="F507" s="457" t="s">
        <v>527</v>
      </c>
      <c r="G507" s="521" t="s">
        <v>239</v>
      </c>
      <c r="H507" s="521" t="s">
        <v>590</v>
      </c>
      <c r="I507" s="413" t="s">
        <v>248</v>
      </c>
      <c r="J507" s="413" t="s">
        <v>2403</v>
      </c>
      <c r="K507" s="521" t="s">
        <v>830</v>
      </c>
      <c r="L507" s="417">
        <v>106389</v>
      </c>
      <c r="M507" s="418">
        <v>3450000</v>
      </c>
      <c r="N507" s="712">
        <f t="shared" si="157"/>
        <v>3450000</v>
      </c>
      <c r="O507" s="753">
        <v>44895</v>
      </c>
      <c r="P507" s="418">
        <f t="shared" si="158"/>
        <v>3921790</v>
      </c>
      <c r="Q507" s="418">
        <f t="shared" si="159"/>
        <v>3921790</v>
      </c>
      <c r="R507" s="698">
        <f t="shared" si="160"/>
        <v>3921790</v>
      </c>
      <c r="S507" s="699">
        <f t="shared" si="162"/>
        <v>7.4116743480181677E-4</v>
      </c>
      <c r="T507" s="688"/>
      <c r="U507" s="689">
        <f t="shared" si="155"/>
        <v>469</v>
      </c>
      <c r="V507" s="690">
        <f t="shared" si="156"/>
        <v>45364</v>
      </c>
      <c r="W507" s="691">
        <f>VLOOKUP(V507,IPC!$B$9:$D$855,3,2)</f>
        <v>141.47999999999999</v>
      </c>
      <c r="X507" s="691">
        <f>VLOOKUP(O507,IPC!$B$9:$D$855,3,1)</f>
        <v>124.46</v>
      </c>
    </row>
    <row r="508" spans="1:24" s="410" customFormat="1" ht="27.6" outlineLevel="2" x14ac:dyDescent="0.25">
      <c r="A508" s="410" t="s">
        <v>76</v>
      </c>
      <c r="B508" s="728" t="s">
        <v>2546</v>
      </c>
      <c r="C508" s="792">
        <v>29</v>
      </c>
      <c r="D508" s="557" t="s">
        <v>463</v>
      </c>
      <c r="E508" s="558">
        <v>890101815</v>
      </c>
      <c r="F508" s="457" t="s">
        <v>527</v>
      </c>
      <c r="G508" s="521" t="s">
        <v>239</v>
      </c>
      <c r="H508" s="521" t="s">
        <v>590</v>
      </c>
      <c r="I508" s="413" t="s">
        <v>248</v>
      </c>
      <c r="J508" s="413" t="s">
        <v>2403</v>
      </c>
      <c r="K508" s="521" t="s">
        <v>831</v>
      </c>
      <c r="L508" s="417">
        <v>107085</v>
      </c>
      <c r="M508" s="418">
        <v>4904500</v>
      </c>
      <c r="N508" s="712">
        <f t="shared" si="157"/>
        <v>4904500</v>
      </c>
      <c r="O508" s="753">
        <v>44908</v>
      </c>
      <c r="P508" s="418">
        <f t="shared" si="158"/>
        <v>5505742</v>
      </c>
      <c r="Q508" s="418">
        <f t="shared" si="159"/>
        <v>5505742</v>
      </c>
      <c r="R508" s="698">
        <f t="shared" si="160"/>
        <v>5505742</v>
      </c>
      <c r="S508" s="699">
        <f t="shared" si="162"/>
        <v>1.0405138150743982E-3</v>
      </c>
      <c r="T508" s="688"/>
      <c r="U508" s="689">
        <f t="shared" ref="U508:U541" si="163">+$U$7-O508</f>
        <v>456</v>
      </c>
      <c r="V508" s="690">
        <f t="shared" si="156"/>
        <v>45364</v>
      </c>
      <c r="W508" s="691">
        <f>VLOOKUP(V508,IPC!$B$9:$D$855,3,2)</f>
        <v>141.47999999999999</v>
      </c>
      <c r="X508" s="691">
        <f>VLOOKUP(O508,IPC!$B$9:$D$855,3,1)</f>
        <v>126.03</v>
      </c>
    </row>
    <row r="509" spans="1:24" s="410" customFormat="1" ht="27.6" outlineLevel="2" x14ac:dyDescent="0.25">
      <c r="A509" s="410" t="s">
        <v>76</v>
      </c>
      <c r="B509" s="728" t="s">
        <v>2546</v>
      </c>
      <c r="C509" s="792">
        <v>29</v>
      </c>
      <c r="D509" s="557" t="s">
        <v>463</v>
      </c>
      <c r="E509" s="558">
        <v>890101815</v>
      </c>
      <c r="F509" s="457" t="s">
        <v>527</v>
      </c>
      <c r="G509" s="521" t="s">
        <v>239</v>
      </c>
      <c r="H509" s="521" t="s">
        <v>590</v>
      </c>
      <c r="I509" s="413" t="s">
        <v>248</v>
      </c>
      <c r="J509" s="413" t="s">
        <v>2403</v>
      </c>
      <c r="K509" s="521" t="s">
        <v>832</v>
      </c>
      <c r="L509" s="417">
        <v>107810</v>
      </c>
      <c r="M509" s="418">
        <v>3450000</v>
      </c>
      <c r="N509" s="712">
        <f t="shared" si="157"/>
        <v>3450000</v>
      </c>
      <c r="O509" s="753">
        <v>44927</v>
      </c>
      <c r="P509" s="418">
        <f t="shared" si="158"/>
        <v>3805301</v>
      </c>
      <c r="Q509" s="418">
        <f t="shared" si="159"/>
        <v>3805301</v>
      </c>
      <c r="R509" s="698">
        <f t="shared" si="160"/>
        <v>3805301</v>
      </c>
      <c r="S509" s="699">
        <f t="shared" si="162"/>
        <v>7.1915252494875756E-4</v>
      </c>
      <c r="T509" s="688"/>
      <c r="U509" s="689">
        <f t="shared" si="163"/>
        <v>437</v>
      </c>
      <c r="V509" s="690">
        <f t="shared" si="156"/>
        <v>45364</v>
      </c>
      <c r="W509" s="691">
        <f>VLOOKUP(V509,IPC!$B$9:$D$855,3,2)</f>
        <v>141.47999999999999</v>
      </c>
      <c r="X509" s="691">
        <f>VLOOKUP(O509,IPC!$B$9:$D$855,3,1)</f>
        <v>128.27000000000001</v>
      </c>
    </row>
    <row r="510" spans="1:24" s="410" customFormat="1" ht="27.6" outlineLevel="2" x14ac:dyDescent="0.25">
      <c r="A510" s="410" t="s">
        <v>76</v>
      </c>
      <c r="B510" s="728" t="s">
        <v>2546</v>
      </c>
      <c r="C510" s="792">
        <v>29</v>
      </c>
      <c r="D510" s="557" t="s">
        <v>463</v>
      </c>
      <c r="E510" s="558">
        <v>890101815</v>
      </c>
      <c r="F510" s="457" t="s">
        <v>527</v>
      </c>
      <c r="G510" s="521" t="s">
        <v>239</v>
      </c>
      <c r="H510" s="521" t="s">
        <v>590</v>
      </c>
      <c r="I510" s="413" t="s">
        <v>248</v>
      </c>
      <c r="J510" s="413" t="s">
        <v>2403</v>
      </c>
      <c r="K510" s="521" t="s">
        <v>833</v>
      </c>
      <c r="L510" s="417">
        <v>107813</v>
      </c>
      <c r="M510" s="418">
        <v>3600000</v>
      </c>
      <c r="N510" s="712">
        <f t="shared" si="157"/>
        <v>3600000</v>
      </c>
      <c r="O510" s="753">
        <v>44927</v>
      </c>
      <c r="P510" s="418">
        <f t="shared" si="158"/>
        <v>3970749</v>
      </c>
      <c r="Q510" s="418">
        <f t="shared" si="159"/>
        <v>3970749</v>
      </c>
      <c r="R510" s="698">
        <f t="shared" si="160"/>
        <v>3970749</v>
      </c>
      <c r="S510" s="699">
        <f t="shared" si="162"/>
        <v>7.5042005068396811E-4</v>
      </c>
      <c r="T510" s="688"/>
      <c r="U510" s="689">
        <f t="shared" si="163"/>
        <v>437</v>
      </c>
      <c r="V510" s="690">
        <f t="shared" si="156"/>
        <v>45364</v>
      </c>
      <c r="W510" s="691">
        <f>VLOOKUP(V510,IPC!$B$9:$D$855,3,2)</f>
        <v>141.47999999999999</v>
      </c>
      <c r="X510" s="691">
        <f>VLOOKUP(O510,IPC!$B$9:$D$855,3,1)</f>
        <v>128.27000000000001</v>
      </c>
    </row>
    <row r="511" spans="1:24" s="410" customFormat="1" ht="27.6" outlineLevel="2" x14ac:dyDescent="0.25">
      <c r="A511" s="410" t="s">
        <v>76</v>
      </c>
      <c r="B511" s="728" t="s">
        <v>2546</v>
      </c>
      <c r="C511" s="792">
        <v>29</v>
      </c>
      <c r="D511" s="794" t="s">
        <v>463</v>
      </c>
      <c r="E511" s="558">
        <v>890101815</v>
      </c>
      <c r="F511" s="457" t="s">
        <v>527</v>
      </c>
      <c r="G511" s="521" t="s">
        <v>239</v>
      </c>
      <c r="H511" s="521" t="s">
        <v>590</v>
      </c>
      <c r="I511" s="413" t="s">
        <v>248</v>
      </c>
      <c r="J511" s="413" t="s">
        <v>2403</v>
      </c>
      <c r="K511" s="521" t="s">
        <v>834</v>
      </c>
      <c r="L511" s="417">
        <v>107818</v>
      </c>
      <c r="M511" s="418">
        <v>4721050</v>
      </c>
      <c r="N511" s="712">
        <f t="shared" si="157"/>
        <v>4721050</v>
      </c>
      <c r="O511" s="753">
        <v>44927</v>
      </c>
      <c r="P511" s="418">
        <f t="shared" si="158"/>
        <v>5207252</v>
      </c>
      <c r="Q511" s="418">
        <f t="shared" si="159"/>
        <v>5207252</v>
      </c>
      <c r="R511" s="698">
        <f t="shared" si="160"/>
        <v>5207252</v>
      </c>
      <c r="S511" s="699">
        <f t="shared" si="162"/>
        <v>9.841030772189817E-4</v>
      </c>
      <c r="T511" s="688"/>
      <c r="U511" s="689">
        <f t="shared" si="163"/>
        <v>437</v>
      </c>
      <c r="V511" s="690">
        <f t="shared" si="156"/>
        <v>45364</v>
      </c>
      <c r="W511" s="691">
        <f>VLOOKUP(V511,IPC!$B$9:$D$855,3,2)</f>
        <v>141.47999999999999</v>
      </c>
      <c r="X511" s="691">
        <f>VLOOKUP(O511,IPC!$B$9:$D$855,3,1)</f>
        <v>128.27000000000001</v>
      </c>
    </row>
    <row r="512" spans="1:24" s="410" customFormat="1" ht="27.6" outlineLevel="2" x14ac:dyDescent="0.25">
      <c r="A512" s="410" t="s">
        <v>76</v>
      </c>
      <c r="B512" s="728" t="s">
        <v>2546</v>
      </c>
      <c r="C512" s="792">
        <v>29</v>
      </c>
      <c r="D512" s="557" t="s">
        <v>463</v>
      </c>
      <c r="E512" s="558">
        <v>890101815</v>
      </c>
      <c r="F512" s="457" t="s">
        <v>527</v>
      </c>
      <c r="G512" s="521" t="s">
        <v>239</v>
      </c>
      <c r="H512" s="521" t="s">
        <v>590</v>
      </c>
      <c r="I512" s="413" t="s">
        <v>248</v>
      </c>
      <c r="J512" s="413" t="s">
        <v>2403</v>
      </c>
      <c r="K512" s="521" t="s">
        <v>835</v>
      </c>
      <c r="L512" s="417">
        <v>108223</v>
      </c>
      <c r="M512" s="418">
        <v>3600000</v>
      </c>
      <c r="N512" s="712">
        <f t="shared" si="157"/>
        <v>3600000</v>
      </c>
      <c r="O512" s="753">
        <v>44931</v>
      </c>
      <c r="P512" s="418">
        <f t="shared" si="158"/>
        <v>3970749</v>
      </c>
      <c r="Q512" s="418">
        <f t="shared" si="159"/>
        <v>3970749</v>
      </c>
      <c r="R512" s="698">
        <f t="shared" si="160"/>
        <v>3970749</v>
      </c>
      <c r="S512" s="699">
        <f t="shared" si="162"/>
        <v>7.5042005068396811E-4</v>
      </c>
      <c r="T512" s="688"/>
      <c r="U512" s="689">
        <f t="shared" si="163"/>
        <v>433</v>
      </c>
      <c r="V512" s="690">
        <f t="shared" si="156"/>
        <v>45364</v>
      </c>
      <c r="W512" s="691">
        <f>VLOOKUP(V512,IPC!$B$9:$D$855,3,2)</f>
        <v>141.47999999999999</v>
      </c>
      <c r="X512" s="691">
        <f>VLOOKUP(O512,IPC!$B$9:$D$855,3,1)</f>
        <v>128.27000000000001</v>
      </c>
    </row>
    <row r="513" spans="1:24" s="410" customFormat="1" ht="27.6" outlineLevel="2" x14ac:dyDescent="0.25">
      <c r="A513" s="410" t="s">
        <v>76</v>
      </c>
      <c r="B513" s="728" t="s">
        <v>2546</v>
      </c>
      <c r="C513" s="792">
        <v>29</v>
      </c>
      <c r="D513" s="557" t="s">
        <v>463</v>
      </c>
      <c r="E513" s="558">
        <v>890101815</v>
      </c>
      <c r="F513" s="457" t="s">
        <v>527</v>
      </c>
      <c r="G513" s="521" t="s">
        <v>239</v>
      </c>
      <c r="H513" s="521" t="s">
        <v>590</v>
      </c>
      <c r="I513" s="413" t="s">
        <v>248</v>
      </c>
      <c r="J513" s="413" t="s">
        <v>2403</v>
      </c>
      <c r="K513" s="521" t="s">
        <v>836</v>
      </c>
      <c r="L513" s="417">
        <v>108279</v>
      </c>
      <c r="M513" s="418">
        <v>3683550</v>
      </c>
      <c r="N513" s="712">
        <f t="shared" si="157"/>
        <v>3683550</v>
      </c>
      <c r="O513" s="753">
        <v>44934</v>
      </c>
      <c r="P513" s="418">
        <f t="shared" si="158"/>
        <v>4062904</v>
      </c>
      <c r="Q513" s="418">
        <f t="shared" si="159"/>
        <v>4062904</v>
      </c>
      <c r="R513" s="698">
        <f t="shared" si="160"/>
        <v>4062904</v>
      </c>
      <c r="S513" s="699">
        <f t="shared" si="162"/>
        <v>7.6783615020846105E-4</v>
      </c>
      <c r="T513" s="688"/>
      <c r="U513" s="689">
        <f t="shared" si="163"/>
        <v>430</v>
      </c>
      <c r="V513" s="690">
        <f t="shared" ref="V513:V544" si="164">+$U$7</f>
        <v>45364</v>
      </c>
      <c r="W513" s="691">
        <f>VLOOKUP(V513,IPC!$B$9:$D$855,3,2)</f>
        <v>141.47999999999999</v>
      </c>
      <c r="X513" s="691">
        <f>VLOOKUP(O513,IPC!$B$9:$D$855,3,1)</f>
        <v>128.27000000000001</v>
      </c>
    </row>
    <row r="514" spans="1:24" s="410" customFormat="1" ht="27.6" outlineLevel="2" x14ac:dyDescent="0.25">
      <c r="A514" s="410" t="s">
        <v>76</v>
      </c>
      <c r="B514" s="728" t="s">
        <v>2546</v>
      </c>
      <c r="C514" s="792">
        <v>29</v>
      </c>
      <c r="D514" s="557" t="s">
        <v>463</v>
      </c>
      <c r="E514" s="558">
        <v>890101815</v>
      </c>
      <c r="F514" s="457" t="s">
        <v>527</v>
      </c>
      <c r="G514" s="521" t="s">
        <v>239</v>
      </c>
      <c r="H514" s="521" t="s">
        <v>590</v>
      </c>
      <c r="I514" s="413" t="s">
        <v>248</v>
      </c>
      <c r="J514" s="413" t="s">
        <v>2403</v>
      </c>
      <c r="K514" s="521" t="s">
        <v>837</v>
      </c>
      <c r="L514" s="417">
        <v>108296</v>
      </c>
      <c r="M514" s="418">
        <v>3600000</v>
      </c>
      <c r="N514" s="712">
        <f t="shared" si="157"/>
        <v>3600000</v>
      </c>
      <c r="O514" s="753">
        <v>44934</v>
      </c>
      <c r="P514" s="418">
        <f t="shared" si="158"/>
        <v>3970749</v>
      </c>
      <c r="Q514" s="418">
        <f t="shared" si="159"/>
        <v>3970749</v>
      </c>
      <c r="R514" s="698">
        <f t="shared" si="160"/>
        <v>3970749</v>
      </c>
      <c r="S514" s="699">
        <f t="shared" si="162"/>
        <v>7.5042005068396811E-4</v>
      </c>
      <c r="T514" s="688"/>
      <c r="U514" s="689">
        <f t="shared" si="163"/>
        <v>430</v>
      </c>
      <c r="V514" s="690">
        <f t="shared" si="164"/>
        <v>45364</v>
      </c>
      <c r="W514" s="691">
        <f>VLOOKUP(V514,IPC!$B$9:$D$855,3,2)</f>
        <v>141.47999999999999</v>
      </c>
      <c r="X514" s="691">
        <f>VLOOKUP(O514,IPC!$B$9:$D$855,3,1)</f>
        <v>128.27000000000001</v>
      </c>
    </row>
    <row r="515" spans="1:24" s="410" customFormat="1" ht="27.6" outlineLevel="2" x14ac:dyDescent="0.25">
      <c r="A515" s="410" t="s">
        <v>76</v>
      </c>
      <c r="B515" s="728" t="s">
        <v>2546</v>
      </c>
      <c r="C515" s="792">
        <v>29</v>
      </c>
      <c r="D515" s="557" t="s">
        <v>463</v>
      </c>
      <c r="E515" s="558">
        <v>890101815</v>
      </c>
      <c r="F515" s="457" t="s">
        <v>527</v>
      </c>
      <c r="G515" s="521" t="s">
        <v>239</v>
      </c>
      <c r="H515" s="521" t="s">
        <v>590</v>
      </c>
      <c r="I515" s="413" t="s">
        <v>248</v>
      </c>
      <c r="J515" s="413" t="s">
        <v>2403</v>
      </c>
      <c r="K515" s="521" t="s">
        <v>838</v>
      </c>
      <c r="L515" s="417">
        <v>108573</v>
      </c>
      <c r="M515" s="418">
        <v>3450000</v>
      </c>
      <c r="N515" s="712">
        <f t="shared" si="157"/>
        <v>3450000</v>
      </c>
      <c r="O515" s="753">
        <v>44942</v>
      </c>
      <c r="P515" s="418">
        <f t="shared" si="158"/>
        <v>3805301</v>
      </c>
      <c r="Q515" s="418">
        <f t="shared" si="159"/>
        <v>3805301</v>
      </c>
      <c r="R515" s="698">
        <f t="shared" si="160"/>
        <v>3805301</v>
      </c>
      <c r="S515" s="699">
        <f t="shared" si="162"/>
        <v>7.1915252494875756E-4</v>
      </c>
      <c r="T515" s="688"/>
      <c r="U515" s="689">
        <f t="shared" si="163"/>
        <v>422</v>
      </c>
      <c r="V515" s="690">
        <f t="shared" si="164"/>
        <v>45364</v>
      </c>
      <c r="W515" s="691">
        <f>VLOOKUP(V515,IPC!$B$9:$D$855,3,2)</f>
        <v>141.47999999999999</v>
      </c>
      <c r="X515" s="691">
        <f>VLOOKUP(O515,IPC!$B$9:$D$855,3,1)</f>
        <v>128.27000000000001</v>
      </c>
    </row>
    <row r="516" spans="1:24" s="410" customFormat="1" ht="27.6" outlineLevel="2" x14ac:dyDescent="0.25">
      <c r="A516" s="410" t="s">
        <v>76</v>
      </c>
      <c r="B516" s="728" t="s">
        <v>2546</v>
      </c>
      <c r="C516" s="792">
        <v>29</v>
      </c>
      <c r="D516" s="557" t="s">
        <v>463</v>
      </c>
      <c r="E516" s="558">
        <v>890101815</v>
      </c>
      <c r="F516" s="457" t="s">
        <v>527</v>
      </c>
      <c r="G516" s="521" t="s">
        <v>239</v>
      </c>
      <c r="H516" s="521" t="s">
        <v>590</v>
      </c>
      <c r="I516" s="413" t="s">
        <v>248</v>
      </c>
      <c r="J516" s="413" t="s">
        <v>2403</v>
      </c>
      <c r="K516" s="521" t="s">
        <v>839</v>
      </c>
      <c r="L516" s="417">
        <v>109118</v>
      </c>
      <c r="M516" s="418">
        <v>3600000</v>
      </c>
      <c r="N516" s="712">
        <f t="shared" si="157"/>
        <v>3600000</v>
      </c>
      <c r="O516" s="753">
        <v>44956</v>
      </c>
      <c r="P516" s="418">
        <f t="shared" si="158"/>
        <v>3970749</v>
      </c>
      <c r="Q516" s="418">
        <f t="shared" si="159"/>
        <v>3970749</v>
      </c>
      <c r="R516" s="698">
        <f t="shared" si="160"/>
        <v>3970749</v>
      </c>
      <c r="S516" s="699">
        <f t="shared" si="162"/>
        <v>7.5042005068396811E-4</v>
      </c>
      <c r="T516" s="688"/>
      <c r="U516" s="689">
        <f t="shared" si="163"/>
        <v>408</v>
      </c>
      <c r="V516" s="690">
        <f t="shared" si="164"/>
        <v>45364</v>
      </c>
      <c r="W516" s="691">
        <f>VLOOKUP(V516,IPC!$B$9:$D$855,3,2)</f>
        <v>141.47999999999999</v>
      </c>
      <c r="X516" s="691">
        <f>VLOOKUP(O516,IPC!$B$9:$D$855,3,1)</f>
        <v>128.27000000000001</v>
      </c>
    </row>
    <row r="517" spans="1:24" s="410" customFormat="1" ht="27.6" outlineLevel="2" x14ac:dyDescent="0.25">
      <c r="A517" s="410" t="s">
        <v>76</v>
      </c>
      <c r="B517" s="728" t="s">
        <v>2546</v>
      </c>
      <c r="C517" s="792">
        <v>29</v>
      </c>
      <c r="D517" s="557" t="s">
        <v>463</v>
      </c>
      <c r="E517" s="558">
        <v>890101815</v>
      </c>
      <c r="F517" s="457" t="s">
        <v>527</v>
      </c>
      <c r="G517" s="521" t="s">
        <v>239</v>
      </c>
      <c r="H517" s="521" t="s">
        <v>590</v>
      </c>
      <c r="I517" s="413" t="s">
        <v>248</v>
      </c>
      <c r="J517" s="413" t="s">
        <v>2403</v>
      </c>
      <c r="K517" s="521" t="s">
        <v>840</v>
      </c>
      <c r="L517" s="417">
        <v>109123</v>
      </c>
      <c r="M517" s="418">
        <v>4953671</v>
      </c>
      <c r="N517" s="712">
        <f t="shared" si="157"/>
        <v>4953671</v>
      </c>
      <c r="O517" s="753">
        <v>44956</v>
      </c>
      <c r="P517" s="418">
        <f t="shared" si="158"/>
        <v>5463829</v>
      </c>
      <c r="Q517" s="418">
        <f t="shared" si="159"/>
        <v>5463829</v>
      </c>
      <c r="R517" s="698">
        <f t="shared" si="160"/>
        <v>5463829</v>
      </c>
      <c r="S517" s="699">
        <f t="shared" si="162"/>
        <v>1.0325928017884119E-3</v>
      </c>
      <c r="T517" s="688"/>
      <c r="U517" s="689">
        <f t="shared" si="163"/>
        <v>408</v>
      </c>
      <c r="V517" s="690">
        <f t="shared" si="164"/>
        <v>45364</v>
      </c>
      <c r="W517" s="691">
        <f>VLOOKUP(V517,IPC!$B$9:$D$855,3,2)</f>
        <v>141.47999999999999</v>
      </c>
      <c r="X517" s="691">
        <f>VLOOKUP(O517,IPC!$B$9:$D$855,3,1)</f>
        <v>128.27000000000001</v>
      </c>
    </row>
    <row r="518" spans="1:24" s="410" customFormat="1" ht="27.6" outlineLevel="2" x14ac:dyDescent="0.25">
      <c r="A518" s="410" t="s">
        <v>76</v>
      </c>
      <c r="B518" s="728" t="s">
        <v>2546</v>
      </c>
      <c r="C518" s="792">
        <v>29</v>
      </c>
      <c r="D518" s="557" t="s">
        <v>463</v>
      </c>
      <c r="E518" s="558">
        <v>890101815</v>
      </c>
      <c r="F518" s="457" t="s">
        <v>527</v>
      </c>
      <c r="G518" s="521" t="s">
        <v>239</v>
      </c>
      <c r="H518" s="521" t="s">
        <v>590</v>
      </c>
      <c r="I518" s="413" t="s">
        <v>248</v>
      </c>
      <c r="J518" s="413" t="s">
        <v>2403</v>
      </c>
      <c r="K518" s="521" t="s">
        <v>841</v>
      </c>
      <c r="L518" s="417">
        <v>109736</v>
      </c>
      <c r="M518" s="418">
        <v>4721050</v>
      </c>
      <c r="N518" s="712">
        <f t="shared" si="157"/>
        <v>4721050</v>
      </c>
      <c r="O518" s="753">
        <v>44969</v>
      </c>
      <c r="P518" s="418">
        <f t="shared" si="158"/>
        <v>5122194</v>
      </c>
      <c r="Q518" s="418">
        <f t="shared" si="159"/>
        <v>5122194</v>
      </c>
      <c r="R518" s="698">
        <f t="shared" si="160"/>
        <v>5122194</v>
      </c>
      <c r="S518" s="699">
        <f t="shared" si="162"/>
        <v>9.6802821862905888E-4</v>
      </c>
      <c r="T518" s="688"/>
      <c r="U518" s="689">
        <f t="shared" si="163"/>
        <v>395</v>
      </c>
      <c r="V518" s="690">
        <f t="shared" si="164"/>
        <v>45364</v>
      </c>
      <c r="W518" s="691">
        <f>VLOOKUP(V518,IPC!$B$9:$D$855,3,2)</f>
        <v>141.47999999999999</v>
      </c>
      <c r="X518" s="691">
        <f>VLOOKUP(O518,IPC!$B$9:$D$855,3,1)</f>
        <v>130.4</v>
      </c>
    </row>
    <row r="519" spans="1:24" s="410" customFormat="1" ht="27.6" outlineLevel="2" x14ac:dyDescent="0.25">
      <c r="A519" s="410" t="s">
        <v>76</v>
      </c>
      <c r="B519" s="728" t="s">
        <v>2546</v>
      </c>
      <c r="C519" s="792">
        <v>29</v>
      </c>
      <c r="D519" s="557" t="s">
        <v>463</v>
      </c>
      <c r="E519" s="558">
        <v>890101815</v>
      </c>
      <c r="F519" s="457" t="s">
        <v>527</v>
      </c>
      <c r="G519" s="521" t="s">
        <v>239</v>
      </c>
      <c r="H519" s="521" t="s">
        <v>590</v>
      </c>
      <c r="I519" s="413" t="s">
        <v>248</v>
      </c>
      <c r="J519" s="413" t="s">
        <v>2403</v>
      </c>
      <c r="K519" s="521" t="s">
        <v>842</v>
      </c>
      <c r="L519" s="417">
        <v>109737</v>
      </c>
      <c r="M519" s="418">
        <v>3450000</v>
      </c>
      <c r="N519" s="712">
        <f t="shared" si="157"/>
        <v>3450000</v>
      </c>
      <c r="O519" s="753">
        <v>44969</v>
      </c>
      <c r="P519" s="418">
        <f t="shared" si="158"/>
        <v>3743144</v>
      </c>
      <c r="Q519" s="418">
        <f t="shared" si="159"/>
        <v>3743144</v>
      </c>
      <c r="R519" s="698">
        <f t="shared" si="160"/>
        <v>3743144</v>
      </c>
      <c r="S519" s="699">
        <f t="shared" si="162"/>
        <v>7.0740565827691218E-4</v>
      </c>
      <c r="T519" s="688"/>
      <c r="U519" s="689">
        <f t="shared" si="163"/>
        <v>395</v>
      </c>
      <c r="V519" s="690">
        <f t="shared" si="164"/>
        <v>45364</v>
      </c>
      <c r="W519" s="691">
        <f>VLOOKUP(V519,IPC!$B$9:$D$855,3,2)</f>
        <v>141.47999999999999</v>
      </c>
      <c r="X519" s="691">
        <f>VLOOKUP(O519,IPC!$B$9:$D$855,3,1)</f>
        <v>130.4</v>
      </c>
    </row>
    <row r="520" spans="1:24" s="410" customFormat="1" ht="27.6" outlineLevel="2" x14ac:dyDescent="0.25">
      <c r="A520" s="410" t="s">
        <v>76</v>
      </c>
      <c r="B520" s="728" t="s">
        <v>2546</v>
      </c>
      <c r="C520" s="792">
        <v>29</v>
      </c>
      <c r="D520" s="557" t="s">
        <v>463</v>
      </c>
      <c r="E520" s="558">
        <v>890101815</v>
      </c>
      <c r="F520" s="457" t="s">
        <v>527</v>
      </c>
      <c r="G520" s="521" t="s">
        <v>239</v>
      </c>
      <c r="H520" s="521" t="s">
        <v>590</v>
      </c>
      <c r="I520" s="413" t="s">
        <v>248</v>
      </c>
      <c r="J520" s="413" t="s">
        <v>2403</v>
      </c>
      <c r="K520" s="521" t="s">
        <v>843</v>
      </c>
      <c r="L520" s="417">
        <v>109738</v>
      </c>
      <c r="M520" s="418">
        <v>4009300</v>
      </c>
      <c r="N520" s="712">
        <f t="shared" si="157"/>
        <v>4009300</v>
      </c>
      <c r="O520" s="753">
        <v>44969</v>
      </c>
      <c r="P520" s="418">
        <f t="shared" si="158"/>
        <v>4349968</v>
      </c>
      <c r="Q520" s="418">
        <f t="shared" si="159"/>
        <v>4349968</v>
      </c>
      <c r="R520" s="698">
        <f t="shared" si="160"/>
        <v>4349968</v>
      </c>
      <c r="S520" s="699">
        <f t="shared" si="162"/>
        <v>8.2208752228701419E-4</v>
      </c>
      <c r="T520" s="688"/>
      <c r="U520" s="689">
        <f t="shared" si="163"/>
        <v>395</v>
      </c>
      <c r="V520" s="690">
        <f t="shared" si="164"/>
        <v>45364</v>
      </c>
      <c r="W520" s="691">
        <f>VLOOKUP(V520,IPC!$B$9:$D$855,3,2)</f>
        <v>141.47999999999999</v>
      </c>
      <c r="X520" s="691">
        <f>VLOOKUP(O520,IPC!$B$9:$D$855,3,1)</f>
        <v>130.4</v>
      </c>
    </row>
    <row r="521" spans="1:24" s="410" customFormat="1" ht="27.6" outlineLevel="2" x14ac:dyDescent="0.25">
      <c r="A521" s="410" t="s">
        <v>76</v>
      </c>
      <c r="B521" s="728" t="s">
        <v>2546</v>
      </c>
      <c r="C521" s="792">
        <v>29</v>
      </c>
      <c r="D521" s="557" t="s">
        <v>463</v>
      </c>
      <c r="E521" s="558">
        <v>890101815</v>
      </c>
      <c r="F521" s="457" t="s">
        <v>527</v>
      </c>
      <c r="G521" s="521" t="s">
        <v>239</v>
      </c>
      <c r="H521" s="521" t="s">
        <v>590</v>
      </c>
      <c r="I521" s="413" t="s">
        <v>248</v>
      </c>
      <c r="J521" s="413" t="s">
        <v>2403</v>
      </c>
      <c r="K521" s="521" t="s">
        <v>844</v>
      </c>
      <c r="L521" s="417">
        <v>109925</v>
      </c>
      <c r="M521" s="418">
        <v>792750</v>
      </c>
      <c r="N521" s="712">
        <f t="shared" si="157"/>
        <v>792750</v>
      </c>
      <c r="O521" s="753">
        <v>44972</v>
      </c>
      <c r="P521" s="418">
        <f t="shared" si="158"/>
        <v>860109</v>
      </c>
      <c r="Q521" s="418">
        <f t="shared" si="159"/>
        <v>860109</v>
      </c>
      <c r="R521" s="698">
        <f t="shared" si="160"/>
        <v>860109</v>
      </c>
      <c r="S521" s="699">
        <f t="shared" si="162"/>
        <v>1.625494432848153E-4</v>
      </c>
      <c r="T521" s="688"/>
      <c r="U521" s="689">
        <f t="shared" si="163"/>
        <v>392</v>
      </c>
      <c r="V521" s="690">
        <f t="shared" si="164"/>
        <v>45364</v>
      </c>
      <c r="W521" s="691">
        <f>VLOOKUP(V521,IPC!$B$9:$D$855,3,2)</f>
        <v>141.47999999999999</v>
      </c>
      <c r="X521" s="691">
        <f>VLOOKUP(O521,IPC!$B$9:$D$855,3,1)</f>
        <v>130.4</v>
      </c>
    </row>
    <row r="522" spans="1:24" s="410" customFormat="1" ht="27.6" outlineLevel="2" x14ac:dyDescent="0.25">
      <c r="A522" s="410" t="s">
        <v>76</v>
      </c>
      <c r="B522" s="728" t="s">
        <v>2546</v>
      </c>
      <c r="C522" s="792">
        <v>29</v>
      </c>
      <c r="D522" s="557" t="s">
        <v>463</v>
      </c>
      <c r="E522" s="558">
        <v>890101815</v>
      </c>
      <c r="F522" s="457" t="s">
        <v>527</v>
      </c>
      <c r="G522" s="521" t="s">
        <v>239</v>
      </c>
      <c r="H522" s="521" t="s">
        <v>590</v>
      </c>
      <c r="I522" s="413" t="s">
        <v>248</v>
      </c>
      <c r="J522" s="413" t="s">
        <v>2403</v>
      </c>
      <c r="K522" s="521" t="s">
        <v>845</v>
      </c>
      <c r="L522" s="417">
        <v>110843</v>
      </c>
      <c r="M522" s="418">
        <v>3450000</v>
      </c>
      <c r="N522" s="712">
        <f t="shared" si="157"/>
        <v>3450000</v>
      </c>
      <c r="O522" s="753">
        <v>44994</v>
      </c>
      <c r="P522" s="418">
        <f t="shared" si="158"/>
        <v>3704227</v>
      </c>
      <c r="Q522" s="418">
        <f t="shared" si="159"/>
        <v>3704227</v>
      </c>
      <c r="R522" s="698">
        <f t="shared" si="160"/>
        <v>3704227</v>
      </c>
      <c r="S522" s="699">
        <f t="shared" si="162"/>
        <v>7.0005085012548587E-4</v>
      </c>
      <c r="T522" s="688"/>
      <c r="U522" s="689">
        <f t="shared" si="163"/>
        <v>370</v>
      </c>
      <c r="V522" s="690">
        <f t="shared" si="164"/>
        <v>45364</v>
      </c>
      <c r="W522" s="691">
        <f>VLOOKUP(V522,IPC!$B$9:$D$855,3,2)</f>
        <v>141.47999999999999</v>
      </c>
      <c r="X522" s="691">
        <f>VLOOKUP(O522,IPC!$B$9:$D$855,3,1)</f>
        <v>131.77000000000001</v>
      </c>
    </row>
    <row r="523" spans="1:24" s="410" customFormat="1" ht="27.6" outlineLevel="2" x14ac:dyDescent="0.25">
      <c r="A523" s="410" t="s">
        <v>76</v>
      </c>
      <c r="B523" s="728" t="s">
        <v>2546</v>
      </c>
      <c r="C523" s="792">
        <v>29</v>
      </c>
      <c r="D523" s="557" t="s">
        <v>463</v>
      </c>
      <c r="E523" s="558">
        <v>890101815</v>
      </c>
      <c r="F523" s="457" t="s">
        <v>527</v>
      </c>
      <c r="G523" s="521" t="s">
        <v>239</v>
      </c>
      <c r="H523" s="521" t="s">
        <v>590</v>
      </c>
      <c r="I523" s="413" t="s">
        <v>248</v>
      </c>
      <c r="J523" s="413" t="s">
        <v>2403</v>
      </c>
      <c r="K523" s="521" t="s">
        <v>846</v>
      </c>
      <c r="L523" s="417">
        <v>111405</v>
      </c>
      <c r="M523" s="418">
        <v>3450000</v>
      </c>
      <c r="N523" s="712">
        <f t="shared" si="157"/>
        <v>3450000</v>
      </c>
      <c r="O523" s="753">
        <v>45006</v>
      </c>
      <c r="P523" s="418">
        <f t="shared" si="158"/>
        <v>3704227</v>
      </c>
      <c r="Q523" s="418">
        <f t="shared" si="159"/>
        <v>3704227</v>
      </c>
      <c r="R523" s="698">
        <f t="shared" si="160"/>
        <v>3704227</v>
      </c>
      <c r="S523" s="699">
        <f t="shared" si="162"/>
        <v>7.0005085012548587E-4</v>
      </c>
      <c r="T523" s="688"/>
      <c r="U523" s="689">
        <f t="shared" si="163"/>
        <v>358</v>
      </c>
      <c r="V523" s="690">
        <f t="shared" si="164"/>
        <v>45364</v>
      </c>
      <c r="W523" s="691">
        <f>VLOOKUP(V523,IPC!$B$9:$D$855,3,2)</f>
        <v>141.47999999999999</v>
      </c>
      <c r="X523" s="691">
        <f>VLOOKUP(O523,IPC!$B$9:$D$855,3,1)</f>
        <v>131.77000000000001</v>
      </c>
    </row>
    <row r="524" spans="1:24" s="410" customFormat="1" ht="27.6" outlineLevel="2" x14ac:dyDescent="0.25">
      <c r="A524" s="410" t="s">
        <v>76</v>
      </c>
      <c r="B524" s="728" t="s">
        <v>2546</v>
      </c>
      <c r="C524" s="792">
        <v>29</v>
      </c>
      <c r="D524" s="557" t="s">
        <v>463</v>
      </c>
      <c r="E524" s="558">
        <v>890101815</v>
      </c>
      <c r="F524" s="457" t="s">
        <v>527</v>
      </c>
      <c r="G524" s="521" t="s">
        <v>239</v>
      </c>
      <c r="H524" s="521" t="s">
        <v>590</v>
      </c>
      <c r="I524" s="413" t="s">
        <v>248</v>
      </c>
      <c r="J524" s="413" t="s">
        <v>2403</v>
      </c>
      <c r="K524" s="521" t="s">
        <v>847</v>
      </c>
      <c r="L524" s="417">
        <v>25961</v>
      </c>
      <c r="M524" s="418">
        <v>5480550</v>
      </c>
      <c r="N524" s="712">
        <f t="shared" si="157"/>
        <v>5480550</v>
      </c>
      <c r="O524" s="753">
        <v>44882</v>
      </c>
      <c r="P524" s="418">
        <f t="shared" si="158"/>
        <v>6230019</v>
      </c>
      <c r="Q524" s="418">
        <f t="shared" si="159"/>
        <v>6230019</v>
      </c>
      <c r="R524" s="698">
        <f t="shared" si="160"/>
        <v>6230019</v>
      </c>
      <c r="S524" s="699">
        <f t="shared" si="162"/>
        <v>1.1773927724321241E-3</v>
      </c>
      <c r="T524" s="688"/>
      <c r="U524" s="689">
        <f t="shared" si="163"/>
        <v>482</v>
      </c>
      <c r="V524" s="690">
        <f t="shared" si="164"/>
        <v>45364</v>
      </c>
      <c r="W524" s="691">
        <f>VLOOKUP(V524,IPC!$B$9:$D$855,3,2)</f>
        <v>141.47999999999999</v>
      </c>
      <c r="X524" s="691">
        <f>VLOOKUP(O524,IPC!$B$9:$D$855,3,1)</f>
        <v>124.46</v>
      </c>
    </row>
    <row r="525" spans="1:24" s="410" customFormat="1" ht="27.6" outlineLevel="2" x14ac:dyDescent="0.25">
      <c r="A525" s="410" t="s">
        <v>76</v>
      </c>
      <c r="B525" s="728" t="s">
        <v>2546</v>
      </c>
      <c r="C525" s="792">
        <v>29</v>
      </c>
      <c r="D525" s="557" t="s">
        <v>463</v>
      </c>
      <c r="E525" s="558">
        <v>890101815</v>
      </c>
      <c r="F525" s="457" t="s">
        <v>527</v>
      </c>
      <c r="G525" s="521" t="s">
        <v>239</v>
      </c>
      <c r="H525" s="521" t="s">
        <v>590</v>
      </c>
      <c r="I525" s="413" t="s">
        <v>248</v>
      </c>
      <c r="J525" s="413" t="s">
        <v>2403</v>
      </c>
      <c r="K525" s="521" t="s">
        <v>848</v>
      </c>
      <c r="L525" s="417">
        <v>29179</v>
      </c>
      <c r="M525" s="418">
        <v>1625147</v>
      </c>
      <c r="N525" s="712">
        <f t="shared" si="157"/>
        <v>1625147</v>
      </c>
      <c r="O525" s="753">
        <v>44805</v>
      </c>
      <c r="P525" s="418">
        <f t="shared" si="158"/>
        <v>1874956</v>
      </c>
      <c r="Q525" s="418">
        <f t="shared" si="159"/>
        <v>1874956</v>
      </c>
      <c r="R525" s="698">
        <f t="shared" si="160"/>
        <v>1874956</v>
      </c>
      <c r="S525" s="699">
        <f t="shared" si="162"/>
        <v>3.5434236123970818E-4</v>
      </c>
      <c r="T525" s="688"/>
      <c r="U525" s="689">
        <f t="shared" si="163"/>
        <v>559</v>
      </c>
      <c r="V525" s="690">
        <f t="shared" si="164"/>
        <v>45364</v>
      </c>
      <c r="W525" s="691">
        <f>VLOOKUP(V525,IPC!$B$9:$D$855,3,2)</f>
        <v>141.47999999999999</v>
      </c>
      <c r="X525" s="691">
        <f>VLOOKUP(O525,IPC!$B$9:$D$855,3,1)</f>
        <v>122.63</v>
      </c>
    </row>
    <row r="526" spans="1:24" s="410" customFormat="1" ht="27.6" outlineLevel="2" x14ac:dyDescent="0.25">
      <c r="A526" s="410" t="s">
        <v>76</v>
      </c>
      <c r="B526" s="728" t="s">
        <v>2546</v>
      </c>
      <c r="C526" s="792">
        <v>29</v>
      </c>
      <c r="D526" s="557" t="s">
        <v>463</v>
      </c>
      <c r="E526" s="558">
        <v>890101815</v>
      </c>
      <c r="F526" s="457" t="s">
        <v>527</v>
      </c>
      <c r="G526" s="521" t="s">
        <v>239</v>
      </c>
      <c r="H526" s="521" t="s">
        <v>590</v>
      </c>
      <c r="I526" s="413" t="s">
        <v>248</v>
      </c>
      <c r="J526" s="413" t="s">
        <v>2403</v>
      </c>
      <c r="K526" s="521" t="s">
        <v>849</v>
      </c>
      <c r="L526" s="417">
        <v>29181</v>
      </c>
      <c r="M526" s="418">
        <v>14311942</v>
      </c>
      <c r="N526" s="712">
        <f t="shared" si="157"/>
        <v>14311942</v>
      </c>
      <c r="O526" s="753">
        <v>44805</v>
      </c>
      <c r="P526" s="418">
        <f t="shared" si="158"/>
        <v>16511894</v>
      </c>
      <c r="Q526" s="418">
        <f t="shared" si="159"/>
        <v>16511894</v>
      </c>
      <c r="R526" s="698">
        <f t="shared" si="160"/>
        <v>16511894</v>
      </c>
      <c r="S526" s="699">
        <f t="shared" si="162"/>
        <v>3.1205337663922621E-3</v>
      </c>
      <c r="T526" s="688"/>
      <c r="U526" s="689">
        <f t="shared" si="163"/>
        <v>559</v>
      </c>
      <c r="V526" s="690">
        <f t="shared" si="164"/>
        <v>45364</v>
      </c>
      <c r="W526" s="691">
        <f>VLOOKUP(V526,IPC!$B$9:$D$855,3,2)</f>
        <v>141.47999999999999</v>
      </c>
      <c r="X526" s="691">
        <f>VLOOKUP(O526,IPC!$B$9:$D$855,3,1)</f>
        <v>122.63</v>
      </c>
    </row>
    <row r="527" spans="1:24" s="410" customFormat="1" ht="27.6" outlineLevel="2" x14ac:dyDescent="0.25">
      <c r="A527" s="410" t="s">
        <v>76</v>
      </c>
      <c r="B527" s="728" t="s">
        <v>2546</v>
      </c>
      <c r="C527" s="792">
        <v>29</v>
      </c>
      <c r="D527" s="557" t="s">
        <v>463</v>
      </c>
      <c r="E527" s="558">
        <v>890101815</v>
      </c>
      <c r="F527" s="457" t="s">
        <v>527</v>
      </c>
      <c r="G527" s="521" t="s">
        <v>239</v>
      </c>
      <c r="H527" s="521" t="s">
        <v>590</v>
      </c>
      <c r="I527" s="413" t="s">
        <v>248</v>
      </c>
      <c r="J527" s="413" t="s">
        <v>2403</v>
      </c>
      <c r="K527" s="521" t="s">
        <v>850</v>
      </c>
      <c r="L527" s="417">
        <v>29241</v>
      </c>
      <c r="M527" s="418">
        <v>8065100</v>
      </c>
      <c r="N527" s="712">
        <f t="shared" si="157"/>
        <v>8065100</v>
      </c>
      <c r="O527" s="753">
        <v>44810</v>
      </c>
      <c r="P527" s="418">
        <f t="shared" si="158"/>
        <v>9304822</v>
      </c>
      <c r="Q527" s="418">
        <f t="shared" si="159"/>
        <v>9304822</v>
      </c>
      <c r="R527" s="698">
        <f t="shared" si="160"/>
        <v>9304822</v>
      </c>
      <c r="S527" s="699">
        <f t="shared" si="162"/>
        <v>1.7584906517247253E-3</v>
      </c>
      <c r="T527" s="688"/>
      <c r="U527" s="689">
        <f t="shared" si="163"/>
        <v>554</v>
      </c>
      <c r="V527" s="690">
        <f t="shared" si="164"/>
        <v>45364</v>
      </c>
      <c r="W527" s="691">
        <f>VLOOKUP(V527,IPC!$B$9:$D$855,3,2)</f>
        <v>141.47999999999999</v>
      </c>
      <c r="X527" s="691">
        <f>VLOOKUP(O527,IPC!$B$9:$D$855,3,1)</f>
        <v>122.63</v>
      </c>
    </row>
    <row r="528" spans="1:24" s="410" customFormat="1" ht="27.6" outlineLevel="2" x14ac:dyDescent="0.25">
      <c r="A528" s="410" t="s">
        <v>76</v>
      </c>
      <c r="B528" s="728" t="s">
        <v>2546</v>
      </c>
      <c r="C528" s="792">
        <v>29</v>
      </c>
      <c r="D528" s="557" t="s">
        <v>463</v>
      </c>
      <c r="E528" s="558">
        <v>890101815</v>
      </c>
      <c r="F528" s="457" t="s">
        <v>527</v>
      </c>
      <c r="G528" s="521" t="s">
        <v>239</v>
      </c>
      <c r="H528" s="521" t="s">
        <v>590</v>
      </c>
      <c r="I528" s="413" t="s">
        <v>248</v>
      </c>
      <c r="J528" s="413" t="s">
        <v>2403</v>
      </c>
      <c r="K528" s="521" t="s">
        <v>851</v>
      </c>
      <c r="L528" s="417">
        <v>29325</v>
      </c>
      <c r="M528" s="418">
        <v>3016293</v>
      </c>
      <c r="N528" s="712">
        <f t="shared" si="157"/>
        <v>3016293</v>
      </c>
      <c r="O528" s="753">
        <v>44816</v>
      </c>
      <c r="P528" s="418">
        <f t="shared" si="158"/>
        <v>3479941</v>
      </c>
      <c r="Q528" s="418">
        <f t="shared" si="159"/>
        <v>3479941</v>
      </c>
      <c r="R528" s="698">
        <f t="shared" si="160"/>
        <v>3479941</v>
      </c>
      <c r="S528" s="699">
        <f t="shared" si="162"/>
        <v>6.5766370566289092E-4</v>
      </c>
      <c r="T528" s="688"/>
      <c r="U528" s="689">
        <f t="shared" si="163"/>
        <v>548</v>
      </c>
      <c r="V528" s="690">
        <f t="shared" si="164"/>
        <v>45364</v>
      </c>
      <c r="W528" s="691">
        <f>VLOOKUP(V528,IPC!$B$9:$D$855,3,2)</f>
        <v>141.47999999999999</v>
      </c>
      <c r="X528" s="691">
        <f>VLOOKUP(O528,IPC!$B$9:$D$855,3,1)</f>
        <v>122.63</v>
      </c>
    </row>
    <row r="529" spans="1:24" s="410" customFormat="1" ht="27.6" outlineLevel="2" x14ac:dyDescent="0.25">
      <c r="A529" s="410" t="s">
        <v>76</v>
      </c>
      <c r="B529" s="728" t="s">
        <v>2546</v>
      </c>
      <c r="C529" s="792">
        <v>29</v>
      </c>
      <c r="D529" s="557" t="s">
        <v>463</v>
      </c>
      <c r="E529" s="558">
        <v>890101815</v>
      </c>
      <c r="F529" s="457" t="s">
        <v>527</v>
      </c>
      <c r="G529" s="521" t="s">
        <v>239</v>
      </c>
      <c r="H529" s="521" t="s">
        <v>590</v>
      </c>
      <c r="I529" s="413" t="s">
        <v>248</v>
      </c>
      <c r="J529" s="413" t="s">
        <v>2403</v>
      </c>
      <c r="K529" s="521" t="s">
        <v>852</v>
      </c>
      <c r="L529" s="417">
        <v>29536</v>
      </c>
      <c r="M529" s="418">
        <v>6728022</v>
      </c>
      <c r="N529" s="712">
        <f t="shared" si="157"/>
        <v>6728022</v>
      </c>
      <c r="O529" s="753">
        <v>44837</v>
      </c>
      <c r="P529" s="418">
        <f t="shared" si="158"/>
        <v>7706911</v>
      </c>
      <c r="Q529" s="418">
        <f t="shared" si="159"/>
        <v>7706911</v>
      </c>
      <c r="R529" s="698">
        <f t="shared" si="160"/>
        <v>7706911</v>
      </c>
      <c r="S529" s="699">
        <f t="shared" si="162"/>
        <v>1.456506201534479E-3</v>
      </c>
      <c r="T529" s="688"/>
      <c r="U529" s="689">
        <f t="shared" si="163"/>
        <v>527</v>
      </c>
      <c r="V529" s="690">
        <f t="shared" si="164"/>
        <v>45364</v>
      </c>
      <c r="W529" s="691">
        <f>VLOOKUP(V529,IPC!$B$9:$D$855,3,2)</f>
        <v>141.47999999999999</v>
      </c>
      <c r="X529" s="691">
        <f>VLOOKUP(O529,IPC!$B$9:$D$855,3,1)</f>
        <v>123.51</v>
      </c>
    </row>
    <row r="530" spans="1:24" s="410" customFormat="1" ht="27.6" outlineLevel="2" x14ac:dyDescent="0.25">
      <c r="A530" s="410" t="s">
        <v>76</v>
      </c>
      <c r="B530" s="728" t="s">
        <v>2546</v>
      </c>
      <c r="C530" s="792">
        <v>29</v>
      </c>
      <c r="D530" s="557" t="s">
        <v>463</v>
      </c>
      <c r="E530" s="558">
        <v>890101815</v>
      </c>
      <c r="F530" s="457" t="s">
        <v>527</v>
      </c>
      <c r="G530" s="521" t="s">
        <v>239</v>
      </c>
      <c r="H530" s="521" t="s">
        <v>590</v>
      </c>
      <c r="I530" s="413" t="s">
        <v>248</v>
      </c>
      <c r="J530" s="413" t="s">
        <v>2403</v>
      </c>
      <c r="K530" s="521" t="s">
        <v>853</v>
      </c>
      <c r="L530" s="417">
        <v>29537</v>
      </c>
      <c r="M530" s="418">
        <v>6728022</v>
      </c>
      <c r="N530" s="712">
        <f t="shared" si="157"/>
        <v>6728022</v>
      </c>
      <c r="O530" s="753">
        <v>44837</v>
      </c>
      <c r="P530" s="418">
        <f t="shared" si="158"/>
        <v>7706911</v>
      </c>
      <c r="Q530" s="418">
        <f t="shared" si="159"/>
        <v>7706911</v>
      </c>
      <c r="R530" s="698">
        <f t="shared" si="160"/>
        <v>7706911</v>
      </c>
      <c r="S530" s="699">
        <f t="shared" si="162"/>
        <v>1.456506201534479E-3</v>
      </c>
      <c r="T530" s="688"/>
      <c r="U530" s="689">
        <f t="shared" si="163"/>
        <v>527</v>
      </c>
      <c r="V530" s="690">
        <f t="shared" si="164"/>
        <v>45364</v>
      </c>
      <c r="W530" s="691">
        <f>VLOOKUP(V530,IPC!$B$9:$D$855,3,2)</f>
        <v>141.47999999999999</v>
      </c>
      <c r="X530" s="691">
        <f>VLOOKUP(O530,IPC!$B$9:$D$855,3,1)</f>
        <v>123.51</v>
      </c>
    </row>
    <row r="531" spans="1:24" s="410" customFormat="1" ht="27.6" outlineLevel="2" x14ac:dyDescent="0.25">
      <c r="A531" s="410" t="s">
        <v>76</v>
      </c>
      <c r="B531" s="728" t="s">
        <v>2546</v>
      </c>
      <c r="C531" s="792">
        <v>29</v>
      </c>
      <c r="D531" s="557" t="s">
        <v>463</v>
      </c>
      <c r="E531" s="558">
        <v>890101815</v>
      </c>
      <c r="F531" s="457" t="s">
        <v>527</v>
      </c>
      <c r="G531" s="521" t="s">
        <v>239</v>
      </c>
      <c r="H531" s="521" t="s">
        <v>590</v>
      </c>
      <c r="I531" s="413" t="s">
        <v>248</v>
      </c>
      <c r="J531" s="413" t="s">
        <v>2403</v>
      </c>
      <c r="K531" s="521" t="s">
        <v>854</v>
      </c>
      <c r="L531" s="417">
        <v>29538</v>
      </c>
      <c r="M531" s="418">
        <v>1983906.5</v>
      </c>
      <c r="N531" s="712">
        <f t="shared" si="157"/>
        <v>1983906.5</v>
      </c>
      <c r="O531" s="753">
        <v>44837</v>
      </c>
      <c r="P531" s="418">
        <f t="shared" si="158"/>
        <v>2272554</v>
      </c>
      <c r="Q531" s="418">
        <f t="shared" si="159"/>
        <v>2272554</v>
      </c>
      <c r="R531" s="698">
        <f t="shared" si="160"/>
        <v>2272554</v>
      </c>
      <c r="S531" s="699">
        <f t="shared" ref="S531:S562" si="165">+R531/$R$967</f>
        <v>4.2948322542221993E-4</v>
      </c>
      <c r="T531" s="688"/>
      <c r="U531" s="689">
        <f t="shared" si="163"/>
        <v>527</v>
      </c>
      <c r="V531" s="690">
        <f t="shared" si="164"/>
        <v>45364</v>
      </c>
      <c r="W531" s="691">
        <f>VLOOKUP(V531,IPC!$B$9:$D$855,3,2)</f>
        <v>141.47999999999999</v>
      </c>
      <c r="X531" s="691">
        <f>VLOOKUP(O531,IPC!$B$9:$D$855,3,1)</f>
        <v>123.51</v>
      </c>
    </row>
    <row r="532" spans="1:24" s="410" customFormat="1" ht="27.6" outlineLevel="2" x14ac:dyDescent="0.25">
      <c r="A532" s="410" t="s">
        <v>76</v>
      </c>
      <c r="B532" s="728" t="s">
        <v>2546</v>
      </c>
      <c r="C532" s="792">
        <v>29</v>
      </c>
      <c r="D532" s="557" t="s">
        <v>463</v>
      </c>
      <c r="E532" s="558">
        <v>890101815</v>
      </c>
      <c r="F532" s="457" t="s">
        <v>527</v>
      </c>
      <c r="G532" s="521" t="s">
        <v>239</v>
      </c>
      <c r="H532" s="521" t="s">
        <v>590</v>
      </c>
      <c r="I532" s="413" t="s">
        <v>248</v>
      </c>
      <c r="J532" s="413" t="s">
        <v>2403</v>
      </c>
      <c r="K532" s="521" t="s">
        <v>855</v>
      </c>
      <c r="L532" s="417">
        <v>29539</v>
      </c>
      <c r="M532" s="418">
        <v>1034076</v>
      </c>
      <c r="N532" s="712">
        <f t="shared" si="157"/>
        <v>1034076</v>
      </c>
      <c r="O532" s="753">
        <v>44837</v>
      </c>
      <c r="P532" s="418">
        <f t="shared" si="158"/>
        <v>1184528</v>
      </c>
      <c r="Q532" s="418">
        <f t="shared" si="159"/>
        <v>1184528</v>
      </c>
      <c r="R532" s="698">
        <f t="shared" si="160"/>
        <v>1184528</v>
      </c>
      <c r="S532" s="699">
        <f t="shared" si="165"/>
        <v>2.2386042577775107E-4</v>
      </c>
      <c r="T532" s="688"/>
      <c r="U532" s="689">
        <f t="shared" si="163"/>
        <v>527</v>
      </c>
      <c r="V532" s="690">
        <f t="shared" si="164"/>
        <v>45364</v>
      </c>
      <c r="W532" s="691">
        <f>VLOOKUP(V532,IPC!$B$9:$D$855,3,2)</f>
        <v>141.47999999999999</v>
      </c>
      <c r="X532" s="691">
        <f>VLOOKUP(O532,IPC!$B$9:$D$855,3,1)</f>
        <v>123.51</v>
      </c>
    </row>
    <row r="533" spans="1:24" s="410" customFormat="1" ht="27.6" outlineLevel="2" x14ac:dyDescent="0.25">
      <c r="A533" s="410" t="s">
        <v>76</v>
      </c>
      <c r="B533" s="728" t="s">
        <v>2546</v>
      </c>
      <c r="C533" s="792">
        <v>29</v>
      </c>
      <c r="D533" s="557" t="s">
        <v>463</v>
      </c>
      <c r="E533" s="558">
        <v>890101815</v>
      </c>
      <c r="F533" s="457" t="s">
        <v>527</v>
      </c>
      <c r="G533" s="521" t="s">
        <v>239</v>
      </c>
      <c r="H533" s="521" t="s">
        <v>590</v>
      </c>
      <c r="I533" s="413" t="s">
        <v>248</v>
      </c>
      <c r="J533" s="413" t="s">
        <v>2403</v>
      </c>
      <c r="K533" s="521" t="s">
        <v>856</v>
      </c>
      <c r="L533" s="417">
        <v>29569</v>
      </c>
      <c r="M533" s="418">
        <v>9758342</v>
      </c>
      <c r="N533" s="712">
        <f t="shared" si="157"/>
        <v>9758342</v>
      </c>
      <c r="O533" s="753">
        <v>44838</v>
      </c>
      <c r="P533" s="418">
        <f t="shared" si="158"/>
        <v>11178125</v>
      </c>
      <c r="Q533" s="418">
        <f t="shared" si="159"/>
        <v>11178125</v>
      </c>
      <c r="R533" s="698">
        <f t="shared" si="160"/>
        <v>11178125</v>
      </c>
      <c r="S533" s="699">
        <f t="shared" si="165"/>
        <v>2.1125206174078823E-3</v>
      </c>
      <c r="T533" s="688"/>
      <c r="U533" s="689">
        <f t="shared" si="163"/>
        <v>526</v>
      </c>
      <c r="V533" s="690">
        <f t="shared" si="164"/>
        <v>45364</v>
      </c>
      <c r="W533" s="691">
        <f>VLOOKUP(V533,IPC!$B$9:$D$855,3,2)</f>
        <v>141.47999999999999</v>
      </c>
      <c r="X533" s="691">
        <f>VLOOKUP(O533,IPC!$B$9:$D$855,3,1)</f>
        <v>123.51</v>
      </c>
    </row>
    <row r="534" spans="1:24" s="410" customFormat="1" ht="27.6" outlineLevel="2" x14ac:dyDescent="0.25">
      <c r="A534" s="410" t="s">
        <v>76</v>
      </c>
      <c r="B534" s="728" t="s">
        <v>2546</v>
      </c>
      <c r="C534" s="792">
        <v>29</v>
      </c>
      <c r="D534" s="557" t="s">
        <v>463</v>
      </c>
      <c r="E534" s="558">
        <v>890101815</v>
      </c>
      <c r="F534" s="457" t="s">
        <v>527</v>
      </c>
      <c r="G534" s="521" t="s">
        <v>239</v>
      </c>
      <c r="H534" s="521" t="s">
        <v>590</v>
      </c>
      <c r="I534" s="413" t="s">
        <v>248</v>
      </c>
      <c r="J534" s="413" t="s">
        <v>2403</v>
      </c>
      <c r="K534" s="521" t="s">
        <v>857</v>
      </c>
      <c r="L534" s="417">
        <v>29642</v>
      </c>
      <c r="M534" s="418">
        <v>3795100</v>
      </c>
      <c r="N534" s="712">
        <f t="shared" si="157"/>
        <v>3795100</v>
      </c>
      <c r="O534" s="753">
        <v>44844</v>
      </c>
      <c r="P534" s="418">
        <f t="shared" si="158"/>
        <v>4347265</v>
      </c>
      <c r="Q534" s="418">
        <f t="shared" si="159"/>
        <v>4347265</v>
      </c>
      <c r="R534" s="698">
        <f t="shared" si="160"/>
        <v>4347265</v>
      </c>
      <c r="S534" s="699">
        <f t="shared" si="165"/>
        <v>8.2157669035152819E-4</v>
      </c>
      <c r="T534" s="688"/>
      <c r="U534" s="689">
        <f t="shared" si="163"/>
        <v>520</v>
      </c>
      <c r="V534" s="690">
        <f t="shared" si="164"/>
        <v>45364</v>
      </c>
      <c r="W534" s="691">
        <f>VLOOKUP(V534,IPC!$B$9:$D$855,3,2)</f>
        <v>141.47999999999999</v>
      </c>
      <c r="X534" s="691">
        <f>VLOOKUP(O534,IPC!$B$9:$D$855,3,1)</f>
        <v>123.51</v>
      </c>
    </row>
    <row r="535" spans="1:24" s="410" customFormat="1" ht="27.6" outlineLevel="2" x14ac:dyDescent="0.25">
      <c r="A535" s="410" t="s">
        <v>76</v>
      </c>
      <c r="B535" s="728" t="s">
        <v>2546</v>
      </c>
      <c r="C535" s="792">
        <v>29</v>
      </c>
      <c r="D535" s="557" t="s">
        <v>463</v>
      </c>
      <c r="E535" s="558">
        <v>890101815</v>
      </c>
      <c r="F535" s="457" t="s">
        <v>527</v>
      </c>
      <c r="G535" s="521" t="s">
        <v>239</v>
      </c>
      <c r="H535" s="521" t="s">
        <v>590</v>
      </c>
      <c r="I535" s="413" t="s">
        <v>248</v>
      </c>
      <c r="J535" s="413" t="s">
        <v>2403</v>
      </c>
      <c r="K535" s="521" t="s">
        <v>858</v>
      </c>
      <c r="L535" s="417">
        <v>29643</v>
      </c>
      <c r="M535" s="418">
        <v>14543172</v>
      </c>
      <c r="N535" s="712">
        <f t="shared" si="157"/>
        <v>14543172</v>
      </c>
      <c r="O535" s="753">
        <v>44844</v>
      </c>
      <c r="P535" s="418">
        <f t="shared" si="158"/>
        <v>16659121</v>
      </c>
      <c r="Q535" s="418">
        <f t="shared" si="159"/>
        <v>16659121</v>
      </c>
      <c r="R535" s="698">
        <f t="shared" si="160"/>
        <v>16659121</v>
      </c>
      <c r="S535" s="699">
        <f t="shared" si="165"/>
        <v>3.148357759498361E-3</v>
      </c>
      <c r="T535" s="688"/>
      <c r="U535" s="689">
        <f t="shared" si="163"/>
        <v>520</v>
      </c>
      <c r="V535" s="690">
        <f t="shared" si="164"/>
        <v>45364</v>
      </c>
      <c r="W535" s="691">
        <f>VLOOKUP(V535,IPC!$B$9:$D$855,3,2)</f>
        <v>141.47999999999999</v>
      </c>
      <c r="X535" s="691">
        <f>VLOOKUP(O535,IPC!$B$9:$D$855,3,1)</f>
        <v>123.51</v>
      </c>
    </row>
    <row r="536" spans="1:24" s="410" customFormat="1" ht="27.6" outlineLevel="2" x14ac:dyDescent="0.25">
      <c r="A536" s="410" t="s">
        <v>76</v>
      </c>
      <c r="B536" s="728" t="s">
        <v>2546</v>
      </c>
      <c r="C536" s="792">
        <v>29</v>
      </c>
      <c r="D536" s="557" t="s">
        <v>463</v>
      </c>
      <c r="E536" s="558">
        <v>890101815</v>
      </c>
      <c r="F536" s="457" t="s">
        <v>527</v>
      </c>
      <c r="G536" s="521" t="s">
        <v>239</v>
      </c>
      <c r="H536" s="521" t="s">
        <v>590</v>
      </c>
      <c r="I536" s="413" t="s">
        <v>248</v>
      </c>
      <c r="J536" s="413" t="s">
        <v>2403</v>
      </c>
      <c r="K536" s="521" t="s">
        <v>859</v>
      </c>
      <c r="L536" s="417">
        <v>29698</v>
      </c>
      <c r="M536" s="418">
        <v>827000</v>
      </c>
      <c r="N536" s="712">
        <f t="shared" si="157"/>
        <v>827000</v>
      </c>
      <c r="O536" s="753">
        <v>44846</v>
      </c>
      <c r="P536" s="418">
        <f t="shared" si="158"/>
        <v>947324</v>
      </c>
      <c r="Q536" s="418">
        <f t="shared" si="159"/>
        <v>947324</v>
      </c>
      <c r="R536" s="698">
        <f t="shared" si="160"/>
        <v>947324</v>
      </c>
      <c r="S536" s="699">
        <f t="shared" si="165"/>
        <v>1.7903194689317792E-4</v>
      </c>
      <c r="T536" s="688"/>
      <c r="U536" s="689">
        <f t="shared" si="163"/>
        <v>518</v>
      </c>
      <c r="V536" s="690">
        <f t="shared" si="164"/>
        <v>45364</v>
      </c>
      <c r="W536" s="691">
        <f>VLOOKUP(V536,IPC!$B$9:$D$855,3,2)</f>
        <v>141.47999999999999</v>
      </c>
      <c r="X536" s="691">
        <f>VLOOKUP(O536,IPC!$B$9:$D$855,3,1)</f>
        <v>123.51</v>
      </c>
    </row>
    <row r="537" spans="1:24" s="410" customFormat="1" ht="27.6" outlineLevel="2" x14ac:dyDescent="0.25">
      <c r="A537" s="410" t="s">
        <v>76</v>
      </c>
      <c r="B537" s="728" t="s">
        <v>2546</v>
      </c>
      <c r="C537" s="792">
        <v>29</v>
      </c>
      <c r="D537" s="557" t="s">
        <v>463</v>
      </c>
      <c r="E537" s="558">
        <v>890101815</v>
      </c>
      <c r="F537" s="457" t="s">
        <v>527</v>
      </c>
      <c r="G537" s="521" t="s">
        <v>239</v>
      </c>
      <c r="H537" s="521" t="s">
        <v>590</v>
      </c>
      <c r="I537" s="413" t="s">
        <v>248</v>
      </c>
      <c r="J537" s="413" t="s">
        <v>2403</v>
      </c>
      <c r="K537" s="521" t="s">
        <v>860</v>
      </c>
      <c r="L537" s="417">
        <v>29752</v>
      </c>
      <c r="M537" s="418">
        <v>2068600</v>
      </c>
      <c r="N537" s="712">
        <f t="shared" si="157"/>
        <v>2068600</v>
      </c>
      <c r="O537" s="753">
        <v>44851</v>
      </c>
      <c r="P537" s="418">
        <f t="shared" si="158"/>
        <v>2369569</v>
      </c>
      <c r="Q537" s="418">
        <f t="shared" si="159"/>
        <v>2369569</v>
      </c>
      <c r="R537" s="698">
        <f t="shared" si="160"/>
        <v>2369569</v>
      </c>
      <c r="S537" s="699">
        <f t="shared" si="165"/>
        <v>4.4781780190063876E-4</v>
      </c>
      <c r="T537" s="688"/>
      <c r="U537" s="689">
        <f t="shared" si="163"/>
        <v>513</v>
      </c>
      <c r="V537" s="690">
        <f t="shared" si="164"/>
        <v>45364</v>
      </c>
      <c r="W537" s="691">
        <f>VLOOKUP(V537,IPC!$B$9:$D$855,3,2)</f>
        <v>141.47999999999999</v>
      </c>
      <c r="X537" s="691">
        <f>VLOOKUP(O537,IPC!$B$9:$D$855,3,1)</f>
        <v>123.51</v>
      </c>
    </row>
    <row r="538" spans="1:24" s="410" customFormat="1" ht="27.6" outlineLevel="2" x14ac:dyDescent="0.25">
      <c r="A538" s="410" t="s">
        <v>76</v>
      </c>
      <c r="B538" s="728" t="s">
        <v>2546</v>
      </c>
      <c r="C538" s="792">
        <v>29</v>
      </c>
      <c r="D538" s="557" t="s">
        <v>463</v>
      </c>
      <c r="E538" s="558">
        <v>890101815</v>
      </c>
      <c r="F538" s="457" t="s">
        <v>527</v>
      </c>
      <c r="G538" s="521" t="s">
        <v>239</v>
      </c>
      <c r="H538" s="521" t="s">
        <v>590</v>
      </c>
      <c r="I538" s="413" t="s">
        <v>248</v>
      </c>
      <c r="J538" s="413" t="s">
        <v>2403</v>
      </c>
      <c r="K538" s="521" t="s">
        <v>861</v>
      </c>
      <c r="L538" s="417">
        <v>29770</v>
      </c>
      <c r="M538" s="418">
        <v>3319100</v>
      </c>
      <c r="N538" s="712">
        <f t="shared" si="157"/>
        <v>3319100</v>
      </c>
      <c r="O538" s="753">
        <v>44853</v>
      </c>
      <c r="P538" s="418">
        <f t="shared" si="158"/>
        <v>3802010</v>
      </c>
      <c r="Q538" s="418">
        <f t="shared" si="159"/>
        <v>3802010</v>
      </c>
      <c r="R538" s="698">
        <f t="shared" si="160"/>
        <v>3802010</v>
      </c>
      <c r="S538" s="699">
        <f t="shared" si="165"/>
        <v>7.1853056864106836E-4</v>
      </c>
      <c r="T538" s="688"/>
      <c r="U538" s="689">
        <f t="shared" si="163"/>
        <v>511</v>
      </c>
      <c r="V538" s="690">
        <f t="shared" si="164"/>
        <v>45364</v>
      </c>
      <c r="W538" s="691">
        <f>VLOOKUP(V538,IPC!$B$9:$D$855,3,2)</f>
        <v>141.47999999999999</v>
      </c>
      <c r="X538" s="691">
        <f>VLOOKUP(O538,IPC!$B$9:$D$855,3,1)</f>
        <v>123.51</v>
      </c>
    </row>
    <row r="539" spans="1:24" s="410" customFormat="1" ht="27.6" outlineLevel="2" x14ac:dyDescent="0.25">
      <c r="A539" s="410" t="s">
        <v>76</v>
      </c>
      <c r="B539" s="728" t="s">
        <v>2546</v>
      </c>
      <c r="C539" s="792">
        <v>29</v>
      </c>
      <c r="D539" s="557" t="s">
        <v>463</v>
      </c>
      <c r="E539" s="558">
        <v>890101815</v>
      </c>
      <c r="F539" s="457" t="s">
        <v>527</v>
      </c>
      <c r="G539" s="521" t="s">
        <v>239</v>
      </c>
      <c r="H539" s="521" t="s">
        <v>590</v>
      </c>
      <c r="I539" s="413" t="s">
        <v>248</v>
      </c>
      <c r="J539" s="413" t="s">
        <v>2403</v>
      </c>
      <c r="K539" s="521" t="s">
        <v>862</v>
      </c>
      <c r="L539" s="417">
        <v>29850</v>
      </c>
      <c r="M539" s="418">
        <v>3795100</v>
      </c>
      <c r="N539" s="712">
        <f t="shared" si="157"/>
        <v>3795100</v>
      </c>
      <c r="O539" s="753">
        <v>44864</v>
      </c>
      <c r="P539" s="418">
        <f t="shared" si="158"/>
        <v>4347265</v>
      </c>
      <c r="Q539" s="418">
        <f t="shared" si="159"/>
        <v>4347265</v>
      </c>
      <c r="R539" s="698">
        <f t="shared" si="160"/>
        <v>4347265</v>
      </c>
      <c r="S539" s="699">
        <f t="shared" si="165"/>
        <v>8.2157669035152819E-4</v>
      </c>
      <c r="T539" s="688"/>
      <c r="U539" s="689">
        <f t="shared" si="163"/>
        <v>500</v>
      </c>
      <c r="V539" s="690">
        <f t="shared" si="164"/>
        <v>45364</v>
      </c>
      <c r="W539" s="691">
        <f>VLOOKUP(V539,IPC!$B$9:$D$855,3,2)</f>
        <v>141.47999999999999</v>
      </c>
      <c r="X539" s="691">
        <f>VLOOKUP(O539,IPC!$B$9:$D$855,3,1)</f>
        <v>123.51</v>
      </c>
    </row>
    <row r="540" spans="1:24" s="410" customFormat="1" ht="27.6" outlineLevel="2" x14ac:dyDescent="0.25">
      <c r="A540" s="410" t="s">
        <v>76</v>
      </c>
      <c r="B540" s="728" t="s">
        <v>2546</v>
      </c>
      <c r="C540" s="792">
        <v>29</v>
      </c>
      <c r="D540" s="557" t="s">
        <v>463</v>
      </c>
      <c r="E540" s="558">
        <v>890101815</v>
      </c>
      <c r="F540" s="457" t="s">
        <v>527</v>
      </c>
      <c r="G540" s="521" t="s">
        <v>239</v>
      </c>
      <c r="H540" s="521" t="s">
        <v>590</v>
      </c>
      <c r="I540" s="413" t="s">
        <v>248</v>
      </c>
      <c r="J540" s="413" t="s">
        <v>2403</v>
      </c>
      <c r="K540" s="521" t="s">
        <v>863</v>
      </c>
      <c r="L540" s="417">
        <v>29898</v>
      </c>
      <c r="M540" s="418">
        <v>6153000</v>
      </c>
      <c r="N540" s="712">
        <f t="shared" si="157"/>
        <v>6153000</v>
      </c>
      <c r="O540" s="753">
        <v>44865</v>
      </c>
      <c r="P540" s="418">
        <f t="shared" si="158"/>
        <v>7048226</v>
      </c>
      <c r="Q540" s="418">
        <f t="shared" si="159"/>
        <v>7048226</v>
      </c>
      <c r="R540" s="698">
        <f t="shared" si="160"/>
        <v>7048226</v>
      </c>
      <c r="S540" s="699">
        <f t="shared" si="165"/>
        <v>1.332023281288256E-3</v>
      </c>
      <c r="T540" s="688"/>
      <c r="U540" s="689">
        <f t="shared" si="163"/>
        <v>499</v>
      </c>
      <c r="V540" s="690">
        <f t="shared" si="164"/>
        <v>45364</v>
      </c>
      <c r="W540" s="691">
        <f>VLOOKUP(V540,IPC!$B$9:$D$855,3,2)</f>
        <v>141.47999999999999</v>
      </c>
      <c r="X540" s="691">
        <f>VLOOKUP(O540,IPC!$B$9:$D$855,3,1)</f>
        <v>123.51</v>
      </c>
    </row>
    <row r="541" spans="1:24" s="410" customFormat="1" ht="27.6" outlineLevel="2" x14ac:dyDescent="0.25">
      <c r="A541" s="410" t="s">
        <v>76</v>
      </c>
      <c r="B541" s="728" t="s">
        <v>2546</v>
      </c>
      <c r="C541" s="792">
        <v>29</v>
      </c>
      <c r="D541" s="557" t="s">
        <v>463</v>
      </c>
      <c r="E541" s="558">
        <v>890101815</v>
      </c>
      <c r="F541" s="457" t="s">
        <v>527</v>
      </c>
      <c r="G541" s="521" t="s">
        <v>239</v>
      </c>
      <c r="H541" s="521" t="s">
        <v>590</v>
      </c>
      <c r="I541" s="413" t="s">
        <v>248</v>
      </c>
      <c r="J541" s="413" t="s">
        <v>2403</v>
      </c>
      <c r="K541" s="521" t="s">
        <v>864</v>
      </c>
      <c r="L541" s="417">
        <v>29916</v>
      </c>
      <c r="M541" s="418">
        <v>2827150</v>
      </c>
      <c r="N541" s="712">
        <f t="shared" si="157"/>
        <v>2827150</v>
      </c>
      <c r="O541" s="753">
        <v>44866</v>
      </c>
      <c r="P541" s="418">
        <f t="shared" si="158"/>
        <v>3213765</v>
      </c>
      <c r="Q541" s="418">
        <f t="shared" si="159"/>
        <v>3213765</v>
      </c>
      <c r="R541" s="698">
        <f t="shared" si="160"/>
        <v>3213765</v>
      </c>
      <c r="S541" s="699">
        <f t="shared" si="165"/>
        <v>6.0735989461594342E-4</v>
      </c>
      <c r="T541" s="688"/>
      <c r="U541" s="689">
        <f t="shared" si="163"/>
        <v>498</v>
      </c>
      <c r="V541" s="690">
        <f t="shared" si="164"/>
        <v>45364</v>
      </c>
      <c r="W541" s="691">
        <f>VLOOKUP(V541,IPC!$B$9:$D$855,3,2)</f>
        <v>141.47999999999999</v>
      </c>
      <c r="X541" s="691">
        <f>VLOOKUP(O541,IPC!$B$9:$D$855,3,1)</f>
        <v>124.46</v>
      </c>
    </row>
    <row r="542" spans="1:24" s="410" customFormat="1" ht="27.6" outlineLevel="2" x14ac:dyDescent="0.25">
      <c r="A542" s="410" t="s">
        <v>76</v>
      </c>
      <c r="B542" s="728" t="s">
        <v>2546</v>
      </c>
      <c r="C542" s="792">
        <v>29</v>
      </c>
      <c r="D542" s="557" t="s">
        <v>463</v>
      </c>
      <c r="E542" s="558">
        <v>890101815</v>
      </c>
      <c r="F542" s="457" t="s">
        <v>527</v>
      </c>
      <c r="G542" s="521" t="s">
        <v>239</v>
      </c>
      <c r="H542" s="521" t="s">
        <v>590</v>
      </c>
      <c r="I542" s="413" t="s">
        <v>248</v>
      </c>
      <c r="J542" s="413" t="s">
        <v>2403</v>
      </c>
      <c r="K542" s="521" t="s">
        <v>865</v>
      </c>
      <c r="L542" s="417">
        <v>29919</v>
      </c>
      <c r="M542" s="418">
        <v>4549050</v>
      </c>
      <c r="N542" s="712">
        <f t="shared" si="157"/>
        <v>4549050</v>
      </c>
      <c r="O542" s="753">
        <v>44866</v>
      </c>
      <c r="P542" s="418">
        <f t="shared" si="158"/>
        <v>5171136</v>
      </c>
      <c r="Q542" s="418">
        <f t="shared" si="159"/>
        <v>5171136</v>
      </c>
      <c r="R542" s="698">
        <f t="shared" si="160"/>
        <v>5171136</v>
      </c>
      <c r="S542" s="699">
        <f t="shared" si="165"/>
        <v>9.7727762173174175E-4</v>
      </c>
      <c r="T542" s="688"/>
      <c r="U542" s="689">
        <f t="shared" ref="U542:U963" si="166">+$U$7-O542</f>
        <v>498</v>
      </c>
      <c r="V542" s="690">
        <f t="shared" si="164"/>
        <v>45364</v>
      </c>
      <c r="W542" s="691">
        <f>VLOOKUP(V542,IPC!$B$9:$D$855,3,2)</f>
        <v>141.47999999999999</v>
      </c>
      <c r="X542" s="691">
        <f>VLOOKUP(O542,IPC!$B$9:$D$855,3,1)</f>
        <v>124.46</v>
      </c>
    </row>
    <row r="543" spans="1:24" s="410" customFormat="1" ht="27.6" outlineLevel="2" x14ac:dyDescent="0.25">
      <c r="A543" s="410" t="s">
        <v>76</v>
      </c>
      <c r="B543" s="728" t="s">
        <v>2546</v>
      </c>
      <c r="C543" s="792">
        <v>29</v>
      </c>
      <c r="D543" s="557" t="s">
        <v>463</v>
      </c>
      <c r="E543" s="558">
        <v>890101815</v>
      </c>
      <c r="F543" s="457" t="s">
        <v>527</v>
      </c>
      <c r="G543" s="521" t="s">
        <v>239</v>
      </c>
      <c r="H543" s="521" t="s">
        <v>590</v>
      </c>
      <c r="I543" s="413" t="s">
        <v>248</v>
      </c>
      <c r="J543" s="413" t="s">
        <v>2403</v>
      </c>
      <c r="K543" s="521" t="s">
        <v>866</v>
      </c>
      <c r="L543" s="417">
        <v>29962</v>
      </c>
      <c r="M543" s="418">
        <v>659800</v>
      </c>
      <c r="N543" s="712">
        <f t="shared" si="157"/>
        <v>659800</v>
      </c>
      <c r="O543" s="753">
        <v>44871</v>
      </c>
      <c r="P543" s="418">
        <f t="shared" si="158"/>
        <v>750028</v>
      </c>
      <c r="Q543" s="418">
        <f t="shared" si="159"/>
        <v>750028</v>
      </c>
      <c r="R543" s="698">
        <f t="shared" si="160"/>
        <v>750028</v>
      </c>
      <c r="S543" s="699">
        <f t="shared" si="165"/>
        <v>1.4174556230433987E-4</v>
      </c>
      <c r="T543" s="688"/>
      <c r="U543" s="689">
        <f t="shared" si="166"/>
        <v>493</v>
      </c>
      <c r="V543" s="690">
        <f t="shared" si="164"/>
        <v>45364</v>
      </c>
      <c r="W543" s="691">
        <f>VLOOKUP(V543,IPC!$B$9:$D$855,3,2)</f>
        <v>141.47999999999999</v>
      </c>
      <c r="X543" s="691">
        <f>VLOOKUP(O543,IPC!$B$9:$D$855,3,1)</f>
        <v>124.46</v>
      </c>
    </row>
    <row r="544" spans="1:24" s="410" customFormat="1" ht="27.6" outlineLevel="2" x14ac:dyDescent="0.25">
      <c r="A544" s="410" t="s">
        <v>76</v>
      </c>
      <c r="B544" s="728" t="s">
        <v>2546</v>
      </c>
      <c r="C544" s="792">
        <v>29</v>
      </c>
      <c r="D544" s="557" t="s">
        <v>463</v>
      </c>
      <c r="E544" s="558">
        <v>890101815</v>
      </c>
      <c r="F544" s="457" t="s">
        <v>527</v>
      </c>
      <c r="G544" s="521" t="s">
        <v>239</v>
      </c>
      <c r="H544" s="521" t="s">
        <v>590</v>
      </c>
      <c r="I544" s="413" t="s">
        <v>248</v>
      </c>
      <c r="J544" s="413" t="s">
        <v>2403</v>
      </c>
      <c r="K544" s="521" t="s">
        <v>867</v>
      </c>
      <c r="L544" s="417">
        <v>29972</v>
      </c>
      <c r="M544" s="418">
        <v>3450000</v>
      </c>
      <c r="N544" s="712">
        <f t="shared" si="157"/>
        <v>3450000</v>
      </c>
      <c r="O544" s="753">
        <v>44872</v>
      </c>
      <c r="P544" s="418">
        <f t="shared" si="158"/>
        <v>3921790</v>
      </c>
      <c r="Q544" s="418">
        <f t="shared" si="159"/>
        <v>3921790</v>
      </c>
      <c r="R544" s="698">
        <f t="shared" si="160"/>
        <v>3921790</v>
      </c>
      <c r="S544" s="699">
        <f t="shared" si="165"/>
        <v>7.4116743480181677E-4</v>
      </c>
      <c r="T544" s="688"/>
      <c r="U544" s="689">
        <f t="shared" si="166"/>
        <v>492</v>
      </c>
      <c r="V544" s="690">
        <f t="shared" si="164"/>
        <v>45364</v>
      </c>
      <c r="W544" s="691">
        <f>VLOOKUP(V544,IPC!$B$9:$D$855,3,2)</f>
        <v>141.47999999999999</v>
      </c>
      <c r="X544" s="691">
        <f>VLOOKUP(O544,IPC!$B$9:$D$855,3,1)</f>
        <v>124.46</v>
      </c>
    </row>
    <row r="545" spans="1:24" s="410" customFormat="1" ht="27.6" outlineLevel="2" x14ac:dyDescent="0.25">
      <c r="A545" s="410" t="s">
        <v>76</v>
      </c>
      <c r="B545" s="728" t="s">
        <v>2546</v>
      </c>
      <c r="C545" s="792">
        <v>29</v>
      </c>
      <c r="D545" s="557" t="s">
        <v>463</v>
      </c>
      <c r="E545" s="558">
        <v>890101815</v>
      </c>
      <c r="F545" s="457" t="s">
        <v>527</v>
      </c>
      <c r="G545" s="521" t="s">
        <v>239</v>
      </c>
      <c r="H545" s="521" t="s">
        <v>590</v>
      </c>
      <c r="I545" s="413" t="s">
        <v>248</v>
      </c>
      <c r="J545" s="413" t="s">
        <v>2403</v>
      </c>
      <c r="K545" s="521" t="s">
        <v>868</v>
      </c>
      <c r="L545" s="417">
        <v>33560</v>
      </c>
      <c r="M545" s="418">
        <v>3077043.5</v>
      </c>
      <c r="N545" s="712">
        <f t="shared" si="157"/>
        <v>3077043.5</v>
      </c>
      <c r="O545" s="753">
        <v>44874</v>
      </c>
      <c r="P545" s="418">
        <f t="shared" si="158"/>
        <v>3497832</v>
      </c>
      <c r="Q545" s="418">
        <f t="shared" si="159"/>
        <v>3497832</v>
      </c>
      <c r="R545" s="698">
        <f t="shared" si="160"/>
        <v>3497832</v>
      </c>
      <c r="S545" s="699">
        <f t="shared" si="165"/>
        <v>6.6104487257290885E-4</v>
      </c>
      <c r="T545" s="688"/>
      <c r="U545" s="689">
        <f t="shared" si="166"/>
        <v>490</v>
      </c>
      <c r="V545" s="690">
        <f t="shared" ref="V545:V909" si="167">+$U$7</f>
        <v>45364</v>
      </c>
      <c r="W545" s="691">
        <f>VLOOKUP(V545,IPC!$B$9:$D$855,3,2)</f>
        <v>141.47999999999999</v>
      </c>
      <c r="X545" s="691">
        <f>VLOOKUP(O545,IPC!$B$9:$D$855,3,1)</f>
        <v>124.46</v>
      </c>
    </row>
    <row r="546" spans="1:24" s="410" customFormat="1" ht="27.6" outlineLevel="2" x14ac:dyDescent="0.25">
      <c r="A546" s="410" t="s">
        <v>76</v>
      </c>
      <c r="B546" s="728" t="s">
        <v>2546</v>
      </c>
      <c r="C546" s="792">
        <v>29</v>
      </c>
      <c r="D546" s="557" t="s">
        <v>463</v>
      </c>
      <c r="E546" s="558">
        <v>890101815</v>
      </c>
      <c r="F546" s="457" t="s">
        <v>527</v>
      </c>
      <c r="G546" s="521" t="s">
        <v>239</v>
      </c>
      <c r="H546" s="521" t="s">
        <v>590</v>
      </c>
      <c r="I546" s="413" t="s">
        <v>248</v>
      </c>
      <c r="J546" s="413" t="s">
        <v>2403</v>
      </c>
      <c r="K546" s="521" t="s">
        <v>869</v>
      </c>
      <c r="L546" s="417">
        <v>33591</v>
      </c>
      <c r="M546" s="418">
        <v>3829100</v>
      </c>
      <c r="N546" s="712">
        <f t="shared" ref="N546:N963" si="168">IF(U546&gt;1,M546,0)</f>
        <v>3829100</v>
      </c>
      <c r="O546" s="753">
        <v>44875</v>
      </c>
      <c r="P546" s="418">
        <f t="shared" ref="P546:P963" si="169">IFERROR(ROUND((N546*(W546/X546)),0),0)</f>
        <v>4352732</v>
      </c>
      <c r="Q546" s="418">
        <f t="shared" ref="Q546:Q963" si="170">+P546-N546+M546</f>
        <v>4352732</v>
      </c>
      <c r="R546" s="698">
        <f t="shared" ref="R546:R963" si="171">+Q546</f>
        <v>4352732</v>
      </c>
      <c r="S546" s="699">
        <f t="shared" si="165"/>
        <v>8.2260988243118105E-4</v>
      </c>
      <c r="T546" s="688"/>
      <c r="U546" s="689">
        <f t="shared" si="166"/>
        <v>489</v>
      </c>
      <c r="V546" s="690">
        <f t="shared" si="167"/>
        <v>45364</v>
      </c>
      <c r="W546" s="691">
        <f>VLOOKUP(V546,IPC!$B$9:$D$855,3,2)</f>
        <v>141.47999999999999</v>
      </c>
      <c r="X546" s="691">
        <f>VLOOKUP(O546,IPC!$B$9:$D$855,3,1)</f>
        <v>124.46</v>
      </c>
    </row>
    <row r="547" spans="1:24" s="410" customFormat="1" ht="27.6" outlineLevel="2" x14ac:dyDescent="0.25">
      <c r="A547" s="410" t="s">
        <v>76</v>
      </c>
      <c r="B547" s="728" t="s">
        <v>2546</v>
      </c>
      <c r="C547" s="792">
        <v>29</v>
      </c>
      <c r="D547" s="557" t="s">
        <v>463</v>
      </c>
      <c r="E547" s="558">
        <v>890101815</v>
      </c>
      <c r="F547" s="457" t="s">
        <v>527</v>
      </c>
      <c r="G547" s="521" t="s">
        <v>239</v>
      </c>
      <c r="H547" s="521" t="s">
        <v>590</v>
      </c>
      <c r="I547" s="413" t="s">
        <v>248</v>
      </c>
      <c r="J547" s="413" t="s">
        <v>2403</v>
      </c>
      <c r="K547" s="521" t="s">
        <v>870</v>
      </c>
      <c r="L547" s="417">
        <v>33592</v>
      </c>
      <c r="M547" s="418">
        <v>2037771</v>
      </c>
      <c r="N547" s="712">
        <f t="shared" si="168"/>
        <v>2037771</v>
      </c>
      <c r="O547" s="753">
        <v>44875</v>
      </c>
      <c r="P547" s="418">
        <f t="shared" si="169"/>
        <v>2316438</v>
      </c>
      <c r="Q547" s="418">
        <f t="shared" si="170"/>
        <v>2316438</v>
      </c>
      <c r="R547" s="698">
        <f t="shared" si="171"/>
        <v>2316438</v>
      </c>
      <c r="S547" s="699">
        <f t="shared" si="165"/>
        <v>4.3777673213952069E-4</v>
      </c>
      <c r="T547" s="688"/>
      <c r="U547" s="689">
        <f t="shared" si="166"/>
        <v>489</v>
      </c>
      <c r="V547" s="690">
        <f t="shared" si="167"/>
        <v>45364</v>
      </c>
      <c r="W547" s="691">
        <f>VLOOKUP(V547,IPC!$B$9:$D$855,3,2)</f>
        <v>141.47999999999999</v>
      </c>
      <c r="X547" s="691">
        <f>VLOOKUP(O547,IPC!$B$9:$D$855,3,1)</f>
        <v>124.46</v>
      </c>
    </row>
    <row r="548" spans="1:24" s="410" customFormat="1" ht="27.6" outlineLevel="2" x14ac:dyDescent="0.25">
      <c r="A548" s="410" t="s">
        <v>76</v>
      </c>
      <c r="B548" s="728" t="s">
        <v>2546</v>
      </c>
      <c r="C548" s="792">
        <v>29</v>
      </c>
      <c r="D548" s="557" t="s">
        <v>463</v>
      </c>
      <c r="E548" s="558">
        <v>890101815</v>
      </c>
      <c r="F548" s="457" t="s">
        <v>527</v>
      </c>
      <c r="G548" s="521" t="s">
        <v>239</v>
      </c>
      <c r="H548" s="521" t="s">
        <v>590</v>
      </c>
      <c r="I548" s="413" t="s">
        <v>248</v>
      </c>
      <c r="J548" s="413" t="s">
        <v>2403</v>
      </c>
      <c r="K548" s="521" t="s">
        <v>871</v>
      </c>
      <c r="L548" s="417">
        <v>33593</v>
      </c>
      <c r="M548" s="418">
        <v>4303900</v>
      </c>
      <c r="N548" s="712">
        <f t="shared" si="168"/>
        <v>4303900</v>
      </c>
      <c r="O548" s="753">
        <v>44875</v>
      </c>
      <c r="P548" s="418">
        <f t="shared" si="169"/>
        <v>4892462</v>
      </c>
      <c r="Q548" s="418">
        <f t="shared" si="170"/>
        <v>4892462</v>
      </c>
      <c r="R548" s="698">
        <f t="shared" si="171"/>
        <v>4892462</v>
      </c>
      <c r="S548" s="699">
        <f t="shared" si="165"/>
        <v>9.2461185081438985E-4</v>
      </c>
      <c r="T548" s="688"/>
      <c r="U548" s="689">
        <f t="shared" si="166"/>
        <v>489</v>
      </c>
      <c r="V548" s="690">
        <f t="shared" si="167"/>
        <v>45364</v>
      </c>
      <c r="W548" s="691">
        <f>VLOOKUP(V548,IPC!$B$9:$D$855,3,2)</f>
        <v>141.47999999999999</v>
      </c>
      <c r="X548" s="691">
        <f>VLOOKUP(O548,IPC!$B$9:$D$855,3,1)</f>
        <v>124.46</v>
      </c>
    </row>
    <row r="549" spans="1:24" s="410" customFormat="1" ht="27.6" outlineLevel="2" x14ac:dyDescent="0.25">
      <c r="A549" s="410" t="s">
        <v>76</v>
      </c>
      <c r="B549" s="728" t="s">
        <v>2546</v>
      </c>
      <c r="C549" s="792">
        <v>29</v>
      </c>
      <c r="D549" s="557" t="s">
        <v>463</v>
      </c>
      <c r="E549" s="558">
        <v>890101815</v>
      </c>
      <c r="F549" s="457" t="s">
        <v>527</v>
      </c>
      <c r="G549" s="521" t="s">
        <v>239</v>
      </c>
      <c r="H549" s="521" t="s">
        <v>590</v>
      </c>
      <c r="I549" s="413" t="s">
        <v>248</v>
      </c>
      <c r="J549" s="413" t="s">
        <v>2403</v>
      </c>
      <c r="K549" s="521" t="s">
        <v>872</v>
      </c>
      <c r="L549" s="417">
        <v>33594</v>
      </c>
      <c r="M549" s="418">
        <v>3795100</v>
      </c>
      <c r="N549" s="712">
        <f t="shared" si="168"/>
        <v>3795100</v>
      </c>
      <c r="O549" s="753">
        <v>44875</v>
      </c>
      <c r="P549" s="418">
        <f t="shared" si="169"/>
        <v>4314083</v>
      </c>
      <c r="Q549" s="418">
        <f t="shared" si="170"/>
        <v>4314083</v>
      </c>
      <c r="R549" s="698">
        <f t="shared" si="171"/>
        <v>4314083</v>
      </c>
      <c r="S549" s="699">
        <f t="shared" si="165"/>
        <v>8.1530572280313993E-4</v>
      </c>
      <c r="T549" s="688"/>
      <c r="U549" s="689">
        <f t="shared" si="166"/>
        <v>489</v>
      </c>
      <c r="V549" s="690">
        <f t="shared" si="167"/>
        <v>45364</v>
      </c>
      <c r="W549" s="691">
        <f>VLOOKUP(V549,IPC!$B$9:$D$855,3,2)</f>
        <v>141.47999999999999</v>
      </c>
      <c r="X549" s="691">
        <f>VLOOKUP(O549,IPC!$B$9:$D$855,3,1)</f>
        <v>124.46</v>
      </c>
    </row>
    <row r="550" spans="1:24" s="410" customFormat="1" ht="27.6" outlineLevel="2" x14ac:dyDescent="0.25">
      <c r="A550" s="410" t="s">
        <v>76</v>
      </c>
      <c r="B550" s="728" t="s">
        <v>2546</v>
      </c>
      <c r="C550" s="792">
        <v>29</v>
      </c>
      <c r="D550" s="557" t="s">
        <v>463</v>
      </c>
      <c r="E550" s="558">
        <v>890101815</v>
      </c>
      <c r="F550" s="457" t="s">
        <v>527</v>
      </c>
      <c r="G550" s="521" t="s">
        <v>239</v>
      </c>
      <c r="H550" s="521" t="s">
        <v>590</v>
      </c>
      <c r="I550" s="413" t="s">
        <v>248</v>
      </c>
      <c r="J550" s="413" t="s">
        <v>2403</v>
      </c>
      <c r="K550" s="521" t="s">
        <v>873</v>
      </c>
      <c r="L550" s="417">
        <v>33627</v>
      </c>
      <c r="M550" s="418">
        <v>3450000</v>
      </c>
      <c r="N550" s="712">
        <f t="shared" si="168"/>
        <v>3450000</v>
      </c>
      <c r="O550" s="753">
        <v>44879</v>
      </c>
      <c r="P550" s="418">
        <f t="shared" si="169"/>
        <v>3921790</v>
      </c>
      <c r="Q550" s="418">
        <f t="shared" si="170"/>
        <v>3921790</v>
      </c>
      <c r="R550" s="698">
        <f t="shared" si="171"/>
        <v>3921790</v>
      </c>
      <c r="S550" s="699">
        <f t="shared" si="165"/>
        <v>7.4116743480181677E-4</v>
      </c>
      <c r="T550" s="688"/>
      <c r="U550" s="689">
        <f t="shared" si="166"/>
        <v>485</v>
      </c>
      <c r="V550" s="690">
        <f t="shared" si="167"/>
        <v>45364</v>
      </c>
      <c r="W550" s="691">
        <f>VLOOKUP(V550,IPC!$B$9:$D$855,3,2)</f>
        <v>141.47999999999999</v>
      </c>
      <c r="X550" s="691">
        <f>VLOOKUP(O550,IPC!$B$9:$D$855,3,1)</f>
        <v>124.46</v>
      </c>
    </row>
    <row r="551" spans="1:24" s="410" customFormat="1" ht="27.6" outlineLevel="2" x14ac:dyDescent="0.25">
      <c r="A551" s="410" t="s">
        <v>76</v>
      </c>
      <c r="B551" s="728" t="s">
        <v>2546</v>
      </c>
      <c r="C551" s="792">
        <v>29</v>
      </c>
      <c r="D551" s="557" t="s">
        <v>463</v>
      </c>
      <c r="E551" s="558">
        <v>890101815</v>
      </c>
      <c r="F551" s="457" t="s">
        <v>527</v>
      </c>
      <c r="G551" s="521" t="s">
        <v>239</v>
      </c>
      <c r="H551" s="521" t="s">
        <v>590</v>
      </c>
      <c r="I551" s="413" t="s">
        <v>248</v>
      </c>
      <c r="J551" s="413" t="s">
        <v>2403</v>
      </c>
      <c r="K551" s="521" t="s">
        <v>874</v>
      </c>
      <c r="L551" s="417">
        <v>33629</v>
      </c>
      <c r="M551" s="418">
        <v>334400</v>
      </c>
      <c r="N551" s="712">
        <f t="shared" si="168"/>
        <v>334400</v>
      </c>
      <c r="O551" s="753">
        <v>44879</v>
      </c>
      <c r="P551" s="418">
        <f t="shared" si="169"/>
        <v>380129</v>
      </c>
      <c r="Q551" s="418">
        <f t="shared" si="170"/>
        <v>380129</v>
      </c>
      <c r="R551" s="698">
        <f t="shared" si="171"/>
        <v>380129</v>
      </c>
      <c r="S551" s="699">
        <f t="shared" si="165"/>
        <v>7.183944979812274E-5</v>
      </c>
      <c r="T551" s="688"/>
      <c r="U551" s="689">
        <f t="shared" si="166"/>
        <v>485</v>
      </c>
      <c r="V551" s="690">
        <f t="shared" si="167"/>
        <v>45364</v>
      </c>
      <c r="W551" s="691">
        <f>VLOOKUP(V551,IPC!$B$9:$D$855,3,2)</f>
        <v>141.47999999999999</v>
      </c>
      <c r="X551" s="691">
        <f>VLOOKUP(O551,IPC!$B$9:$D$855,3,1)</f>
        <v>124.46</v>
      </c>
    </row>
    <row r="552" spans="1:24" s="410" customFormat="1" ht="27.6" outlineLevel="2" x14ac:dyDescent="0.25">
      <c r="A552" s="410" t="s">
        <v>76</v>
      </c>
      <c r="B552" s="728" t="s">
        <v>2546</v>
      </c>
      <c r="C552" s="792">
        <v>29</v>
      </c>
      <c r="D552" s="557" t="s">
        <v>463</v>
      </c>
      <c r="E552" s="558">
        <v>890101815</v>
      </c>
      <c r="F552" s="457" t="s">
        <v>527</v>
      </c>
      <c r="G552" s="521" t="s">
        <v>239</v>
      </c>
      <c r="H552" s="521" t="s">
        <v>590</v>
      </c>
      <c r="I552" s="413" t="s">
        <v>248</v>
      </c>
      <c r="J552" s="413" t="s">
        <v>2403</v>
      </c>
      <c r="K552" s="521" t="s">
        <v>875</v>
      </c>
      <c r="L552" s="417">
        <v>33632</v>
      </c>
      <c r="M552" s="418">
        <v>1899600</v>
      </c>
      <c r="N552" s="712">
        <f t="shared" si="168"/>
        <v>1899600</v>
      </c>
      <c r="O552" s="753">
        <v>44879</v>
      </c>
      <c r="P552" s="418">
        <f t="shared" si="169"/>
        <v>2159372</v>
      </c>
      <c r="Q552" s="418">
        <f t="shared" si="170"/>
        <v>2159372</v>
      </c>
      <c r="R552" s="698">
        <f t="shared" si="171"/>
        <v>2159372</v>
      </c>
      <c r="S552" s="699">
        <f t="shared" si="165"/>
        <v>4.0809329566929097E-4</v>
      </c>
      <c r="T552" s="688"/>
      <c r="U552" s="689">
        <f t="shared" si="166"/>
        <v>485</v>
      </c>
      <c r="V552" s="690">
        <f t="shared" si="167"/>
        <v>45364</v>
      </c>
      <c r="W552" s="691">
        <f>VLOOKUP(V552,IPC!$B$9:$D$855,3,2)</f>
        <v>141.47999999999999</v>
      </c>
      <c r="X552" s="691">
        <f>VLOOKUP(O552,IPC!$B$9:$D$855,3,1)</f>
        <v>124.46</v>
      </c>
    </row>
    <row r="553" spans="1:24" s="410" customFormat="1" ht="27.6" outlineLevel="2" x14ac:dyDescent="0.25">
      <c r="A553" s="410" t="s">
        <v>76</v>
      </c>
      <c r="B553" s="728" t="s">
        <v>2546</v>
      </c>
      <c r="C553" s="792">
        <v>29</v>
      </c>
      <c r="D553" s="557" t="s">
        <v>463</v>
      </c>
      <c r="E553" s="558">
        <v>890101815</v>
      </c>
      <c r="F553" s="457" t="s">
        <v>527</v>
      </c>
      <c r="G553" s="521" t="s">
        <v>239</v>
      </c>
      <c r="H553" s="521" t="s">
        <v>590</v>
      </c>
      <c r="I553" s="413" t="s">
        <v>248</v>
      </c>
      <c r="J553" s="413" t="s">
        <v>2403</v>
      </c>
      <c r="K553" s="521" t="s">
        <v>876</v>
      </c>
      <c r="L553" s="417">
        <v>33633</v>
      </c>
      <c r="M553" s="418">
        <v>9510211</v>
      </c>
      <c r="N553" s="712">
        <f t="shared" si="168"/>
        <v>9510211</v>
      </c>
      <c r="O553" s="753">
        <v>44879</v>
      </c>
      <c r="P553" s="418">
        <f t="shared" si="169"/>
        <v>10810740</v>
      </c>
      <c r="Q553" s="418">
        <f t="shared" si="170"/>
        <v>10810740</v>
      </c>
      <c r="R553" s="698">
        <f t="shared" si="171"/>
        <v>10810740</v>
      </c>
      <c r="S553" s="699">
        <f t="shared" si="165"/>
        <v>2.0430896182889427E-3</v>
      </c>
      <c r="T553" s="688"/>
      <c r="U553" s="689">
        <f t="shared" si="166"/>
        <v>485</v>
      </c>
      <c r="V553" s="690">
        <f t="shared" si="167"/>
        <v>45364</v>
      </c>
      <c r="W553" s="691">
        <f>VLOOKUP(V553,IPC!$B$9:$D$855,3,2)</f>
        <v>141.47999999999999</v>
      </c>
      <c r="X553" s="691">
        <f>VLOOKUP(O553,IPC!$B$9:$D$855,3,1)</f>
        <v>124.46</v>
      </c>
    </row>
    <row r="554" spans="1:24" s="410" customFormat="1" ht="27.6" outlineLevel="2" x14ac:dyDescent="0.25">
      <c r="A554" s="410" t="s">
        <v>76</v>
      </c>
      <c r="B554" s="728" t="s">
        <v>2546</v>
      </c>
      <c r="C554" s="792">
        <v>29</v>
      </c>
      <c r="D554" s="557" t="s">
        <v>463</v>
      </c>
      <c r="E554" s="558">
        <v>890101815</v>
      </c>
      <c r="F554" s="457" t="s">
        <v>527</v>
      </c>
      <c r="G554" s="521" t="s">
        <v>239</v>
      </c>
      <c r="H554" s="521" t="s">
        <v>590</v>
      </c>
      <c r="I554" s="413" t="s">
        <v>248</v>
      </c>
      <c r="J554" s="413" t="s">
        <v>2403</v>
      </c>
      <c r="K554" s="521" t="s">
        <v>877</v>
      </c>
      <c r="L554" s="417">
        <v>33719</v>
      </c>
      <c r="M554" s="418">
        <v>3314335</v>
      </c>
      <c r="N554" s="712">
        <f t="shared" si="168"/>
        <v>3314335</v>
      </c>
      <c r="O554" s="753">
        <v>44885</v>
      </c>
      <c r="P554" s="418">
        <f t="shared" si="169"/>
        <v>3767573</v>
      </c>
      <c r="Q554" s="418">
        <f t="shared" si="170"/>
        <v>3767573</v>
      </c>
      <c r="R554" s="698">
        <f t="shared" si="171"/>
        <v>3767573</v>
      </c>
      <c r="S554" s="699">
        <f t="shared" si="165"/>
        <v>7.1202242237309622E-4</v>
      </c>
      <c r="T554" s="688"/>
      <c r="U554" s="689">
        <f t="shared" si="166"/>
        <v>479</v>
      </c>
      <c r="V554" s="690">
        <f t="shared" si="167"/>
        <v>45364</v>
      </c>
      <c r="W554" s="691">
        <f>VLOOKUP(V554,IPC!$B$9:$D$855,3,2)</f>
        <v>141.47999999999999</v>
      </c>
      <c r="X554" s="691">
        <f>VLOOKUP(O554,IPC!$B$9:$D$855,3,1)</f>
        <v>124.46</v>
      </c>
    </row>
    <row r="555" spans="1:24" s="410" customFormat="1" ht="27.6" outlineLevel="2" x14ac:dyDescent="0.25">
      <c r="A555" s="410" t="s">
        <v>76</v>
      </c>
      <c r="B555" s="728" t="s">
        <v>2546</v>
      </c>
      <c r="C555" s="792">
        <v>29</v>
      </c>
      <c r="D555" s="557" t="s">
        <v>463</v>
      </c>
      <c r="E555" s="558">
        <v>890101815</v>
      </c>
      <c r="F555" s="457" t="s">
        <v>527</v>
      </c>
      <c r="G555" s="521" t="s">
        <v>239</v>
      </c>
      <c r="H555" s="521" t="s">
        <v>590</v>
      </c>
      <c r="I555" s="413" t="s">
        <v>248</v>
      </c>
      <c r="J555" s="413" t="s">
        <v>2403</v>
      </c>
      <c r="K555" s="521" t="s">
        <v>878</v>
      </c>
      <c r="L555" s="417">
        <v>33720</v>
      </c>
      <c r="M555" s="418">
        <v>3795100</v>
      </c>
      <c r="N555" s="712">
        <f t="shared" si="168"/>
        <v>3795100</v>
      </c>
      <c r="O555" s="753">
        <v>44885</v>
      </c>
      <c r="P555" s="418">
        <f t="shared" si="169"/>
        <v>4314083</v>
      </c>
      <c r="Q555" s="418">
        <f t="shared" si="170"/>
        <v>4314083</v>
      </c>
      <c r="R555" s="698">
        <f t="shared" si="171"/>
        <v>4314083</v>
      </c>
      <c r="S555" s="699">
        <f t="shared" si="165"/>
        <v>8.1530572280313993E-4</v>
      </c>
      <c r="T555" s="688"/>
      <c r="U555" s="689">
        <f t="shared" si="166"/>
        <v>479</v>
      </c>
      <c r="V555" s="690">
        <f t="shared" si="167"/>
        <v>45364</v>
      </c>
      <c r="W555" s="691">
        <f>VLOOKUP(V555,IPC!$B$9:$D$855,3,2)</f>
        <v>141.47999999999999</v>
      </c>
      <c r="X555" s="691">
        <f>VLOOKUP(O555,IPC!$B$9:$D$855,3,1)</f>
        <v>124.46</v>
      </c>
    </row>
    <row r="556" spans="1:24" s="410" customFormat="1" ht="27.6" outlineLevel="2" x14ac:dyDescent="0.25">
      <c r="A556" s="410" t="s">
        <v>76</v>
      </c>
      <c r="B556" s="728" t="s">
        <v>2546</v>
      </c>
      <c r="C556" s="792">
        <v>29</v>
      </c>
      <c r="D556" s="557" t="s">
        <v>463</v>
      </c>
      <c r="E556" s="558">
        <v>890101815</v>
      </c>
      <c r="F556" s="457" t="s">
        <v>527</v>
      </c>
      <c r="G556" s="521" t="s">
        <v>239</v>
      </c>
      <c r="H556" s="521" t="s">
        <v>590</v>
      </c>
      <c r="I556" s="413" t="s">
        <v>248</v>
      </c>
      <c r="J556" s="413" t="s">
        <v>2403</v>
      </c>
      <c r="K556" s="521" t="s">
        <v>879</v>
      </c>
      <c r="L556" s="417">
        <v>33742</v>
      </c>
      <c r="M556" s="418">
        <v>376700</v>
      </c>
      <c r="N556" s="712">
        <f t="shared" si="168"/>
        <v>376700</v>
      </c>
      <c r="O556" s="753">
        <v>44886</v>
      </c>
      <c r="P556" s="418">
        <f t="shared" si="169"/>
        <v>428214</v>
      </c>
      <c r="Q556" s="418">
        <f t="shared" si="170"/>
        <v>428214</v>
      </c>
      <c r="R556" s="698">
        <f t="shared" si="171"/>
        <v>428214</v>
      </c>
      <c r="S556" s="699">
        <f t="shared" si="165"/>
        <v>8.0926891018189438E-5</v>
      </c>
      <c r="T556" s="688"/>
      <c r="U556" s="689">
        <f t="shared" si="166"/>
        <v>478</v>
      </c>
      <c r="V556" s="690">
        <f t="shared" si="167"/>
        <v>45364</v>
      </c>
      <c r="W556" s="691">
        <f>VLOOKUP(V556,IPC!$B$9:$D$855,3,2)</f>
        <v>141.47999999999999</v>
      </c>
      <c r="X556" s="691">
        <f>VLOOKUP(O556,IPC!$B$9:$D$855,3,1)</f>
        <v>124.46</v>
      </c>
    </row>
    <row r="557" spans="1:24" s="410" customFormat="1" ht="27.6" outlineLevel="2" x14ac:dyDescent="0.25">
      <c r="A557" s="410" t="s">
        <v>76</v>
      </c>
      <c r="B557" s="728" t="s">
        <v>2546</v>
      </c>
      <c r="C557" s="792">
        <v>29</v>
      </c>
      <c r="D557" s="557" t="s">
        <v>463</v>
      </c>
      <c r="E557" s="558">
        <v>890101815</v>
      </c>
      <c r="F557" s="457" t="s">
        <v>527</v>
      </c>
      <c r="G557" s="521" t="s">
        <v>239</v>
      </c>
      <c r="H557" s="521" t="s">
        <v>590</v>
      </c>
      <c r="I557" s="413" t="s">
        <v>248</v>
      </c>
      <c r="J557" s="413" t="s">
        <v>2403</v>
      </c>
      <c r="K557" s="521" t="s">
        <v>880</v>
      </c>
      <c r="L557" s="417">
        <v>33870</v>
      </c>
      <c r="M557" s="418">
        <v>10819400</v>
      </c>
      <c r="N557" s="712">
        <f t="shared" si="168"/>
        <v>10819400</v>
      </c>
      <c r="O557" s="753">
        <v>44895</v>
      </c>
      <c r="P557" s="418">
        <f t="shared" si="169"/>
        <v>12298961</v>
      </c>
      <c r="Q557" s="418">
        <f t="shared" si="170"/>
        <v>12298961</v>
      </c>
      <c r="R557" s="698">
        <f t="shared" si="171"/>
        <v>12298961</v>
      </c>
      <c r="S557" s="699">
        <f t="shared" si="165"/>
        <v>2.3243440814264883E-3</v>
      </c>
      <c r="T557" s="688"/>
      <c r="U557" s="689">
        <f t="shared" si="166"/>
        <v>469</v>
      </c>
      <c r="V557" s="690">
        <f t="shared" si="167"/>
        <v>45364</v>
      </c>
      <c r="W557" s="691">
        <f>VLOOKUP(V557,IPC!$B$9:$D$855,3,2)</f>
        <v>141.47999999999999</v>
      </c>
      <c r="X557" s="691">
        <f>VLOOKUP(O557,IPC!$B$9:$D$855,3,1)</f>
        <v>124.46</v>
      </c>
    </row>
    <row r="558" spans="1:24" s="410" customFormat="1" ht="27.6" outlineLevel="2" x14ac:dyDescent="0.25">
      <c r="A558" s="410" t="s">
        <v>76</v>
      </c>
      <c r="B558" s="728" t="s">
        <v>2546</v>
      </c>
      <c r="C558" s="792">
        <v>29</v>
      </c>
      <c r="D558" s="557" t="s">
        <v>463</v>
      </c>
      <c r="E558" s="558">
        <v>890101815</v>
      </c>
      <c r="F558" s="457" t="s">
        <v>527</v>
      </c>
      <c r="G558" s="521" t="s">
        <v>239</v>
      </c>
      <c r="H558" s="521" t="s">
        <v>590</v>
      </c>
      <c r="I558" s="413" t="s">
        <v>248</v>
      </c>
      <c r="J558" s="413" t="s">
        <v>2403</v>
      </c>
      <c r="K558" s="521" t="s">
        <v>881</v>
      </c>
      <c r="L558" s="417">
        <v>33871</v>
      </c>
      <c r="M558" s="418">
        <v>2864000</v>
      </c>
      <c r="N558" s="712">
        <f t="shared" si="168"/>
        <v>2864000</v>
      </c>
      <c r="O558" s="753">
        <v>44895</v>
      </c>
      <c r="P558" s="418">
        <f t="shared" si="169"/>
        <v>3255654</v>
      </c>
      <c r="Q558" s="418">
        <f t="shared" si="170"/>
        <v>3255654</v>
      </c>
      <c r="R558" s="698">
        <f t="shared" si="171"/>
        <v>3255654</v>
      </c>
      <c r="S558" s="699">
        <f t="shared" si="165"/>
        <v>6.1527637221326845E-4</v>
      </c>
      <c r="T558" s="688"/>
      <c r="U558" s="689">
        <f t="shared" si="166"/>
        <v>469</v>
      </c>
      <c r="V558" s="690">
        <f t="shared" si="167"/>
        <v>45364</v>
      </c>
      <c r="W558" s="691">
        <f>VLOOKUP(V558,IPC!$B$9:$D$855,3,2)</f>
        <v>141.47999999999999</v>
      </c>
      <c r="X558" s="691">
        <f>VLOOKUP(O558,IPC!$B$9:$D$855,3,1)</f>
        <v>124.46</v>
      </c>
    </row>
    <row r="559" spans="1:24" s="410" customFormat="1" ht="27.6" outlineLevel="2" x14ac:dyDescent="0.25">
      <c r="A559" s="410" t="s">
        <v>76</v>
      </c>
      <c r="B559" s="728" t="s">
        <v>2546</v>
      </c>
      <c r="C559" s="792">
        <v>29</v>
      </c>
      <c r="D559" s="557" t="s">
        <v>463</v>
      </c>
      <c r="E559" s="558">
        <v>890101815</v>
      </c>
      <c r="F559" s="457" t="s">
        <v>527</v>
      </c>
      <c r="G559" s="521" t="s">
        <v>239</v>
      </c>
      <c r="H559" s="521" t="s">
        <v>590</v>
      </c>
      <c r="I559" s="413" t="s">
        <v>248</v>
      </c>
      <c r="J559" s="413" t="s">
        <v>2403</v>
      </c>
      <c r="K559" s="521" t="s">
        <v>882</v>
      </c>
      <c r="L559" s="417">
        <v>33884</v>
      </c>
      <c r="M559" s="418">
        <v>12642935</v>
      </c>
      <c r="N559" s="712">
        <f t="shared" si="168"/>
        <v>12642935</v>
      </c>
      <c r="O559" s="753">
        <v>44896</v>
      </c>
      <c r="P559" s="418">
        <f t="shared" si="169"/>
        <v>14192831</v>
      </c>
      <c r="Q559" s="418">
        <f t="shared" si="170"/>
        <v>14192831</v>
      </c>
      <c r="R559" s="698">
        <f t="shared" si="171"/>
        <v>14192831</v>
      </c>
      <c r="S559" s="699">
        <f t="shared" si="165"/>
        <v>2.6822609433054048E-3</v>
      </c>
      <c r="T559" s="688"/>
      <c r="U559" s="689">
        <f t="shared" si="166"/>
        <v>468</v>
      </c>
      <c r="V559" s="690">
        <f t="shared" si="167"/>
        <v>45364</v>
      </c>
      <c r="W559" s="691">
        <f>VLOOKUP(V559,IPC!$B$9:$D$855,3,2)</f>
        <v>141.47999999999999</v>
      </c>
      <c r="X559" s="691">
        <f>VLOOKUP(O559,IPC!$B$9:$D$855,3,1)</f>
        <v>126.03</v>
      </c>
    </row>
    <row r="560" spans="1:24" s="410" customFormat="1" ht="27.6" outlineLevel="2" x14ac:dyDescent="0.25">
      <c r="A560" s="410" t="s">
        <v>76</v>
      </c>
      <c r="B560" s="728" t="s">
        <v>2546</v>
      </c>
      <c r="C560" s="792">
        <v>29</v>
      </c>
      <c r="D560" s="557" t="s">
        <v>463</v>
      </c>
      <c r="E560" s="558">
        <v>890101815</v>
      </c>
      <c r="F560" s="457" t="s">
        <v>527</v>
      </c>
      <c r="G560" s="521" t="s">
        <v>239</v>
      </c>
      <c r="H560" s="521" t="s">
        <v>590</v>
      </c>
      <c r="I560" s="413" t="s">
        <v>248</v>
      </c>
      <c r="J560" s="413" t="s">
        <v>2403</v>
      </c>
      <c r="K560" s="521" t="s">
        <v>883</v>
      </c>
      <c r="L560" s="417">
        <v>33909</v>
      </c>
      <c r="M560" s="418">
        <v>5502800</v>
      </c>
      <c r="N560" s="712">
        <f t="shared" si="168"/>
        <v>5502800</v>
      </c>
      <c r="O560" s="753">
        <v>44899</v>
      </c>
      <c r="P560" s="418">
        <f t="shared" si="169"/>
        <v>6177387</v>
      </c>
      <c r="Q560" s="418">
        <f t="shared" si="170"/>
        <v>6177387</v>
      </c>
      <c r="R560" s="698">
        <f t="shared" si="171"/>
        <v>6177387</v>
      </c>
      <c r="S560" s="699">
        <f t="shared" si="165"/>
        <v>1.1674460071977566E-3</v>
      </c>
      <c r="T560" s="688"/>
      <c r="U560" s="689">
        <f t="shared" si="166"/>
        <v>465</v>
      </c>
      <c r="V560" s="690">
        <f t="shared" si="167"/>
        <v>45364</v>
      </c>
      <c r="W560" s="691">
        <f>VLOOKUP(V560,IPC!$B$9:$D$855,3,2)</f>
        <v>141.47999999999999</v>
      </c>
      <c r="X560" s="691">
        <f>VLOOKUP(O560,IPC!$B$9:$D$855,3,1)</f>
        <v>126.03</v>
      </c>
    </row>
    <row r="561" spans="1:24" s="410" customFormat="1" ht="27.6" outlineLevel="2" x14ac:dyDescent="0.25">
      <c r="A561" s="410" t="s">
        <v>76</v>
      </c>
      <c r="B561" s="728" t="s">
        <v>2546</v>
      </c>
      <c r="C561" s="792">
        <v>29</v>
      </c>
      <c r="D561" s="557" t="s">
        <v>463</v>
      </c>
      <c r="E561" s="558">
        <v>890101815</v>
      </c>
      <c r="F561" s="457" t="s">
        <v>527</v>
      </c>
      <c r="G561" s="521" t="s">
        <v>239</v>
      </c>
      <c r="H561" s="521" t="s">
        <v>590</v>
      </c>
      <c r="I561" s="413" t="s">
        <v>248</v>
      </c>
      <c r="J561" s="413" t="s">
        <v>2403</v>
      </c>
      <c r="K561" s="521" t="s">
        <v>884</v>
      </c>
      <c r="L561" s="417">
        <v>34015</v>
      </c>
      <c r="M561" s="418">
        <v>3795100</v>
      </c>
      <c r="N561" s="712">
        <f t="shared" si="168"/>
        <v>3795100</v>
      </c>
      <c r="O561" s="753">
        <v>44906</v>
      </c>
      <c r="P561" s="418">
        <f t="shared" si="169"/>
        <v>4260341</v>
      </c>
      <c r="Q561" s="418">
        <f t="shared" si="170"/>
        <v>4260341</v>
      </c>
      <c r="R561" s="698">
        <f t="shared" si="171"/>
        <v>4260341</v>
      </c>
      <c r="S561" s="699">
        <f t="shared" si="165"/>
        <v>8.0514918196818467E-4</v>
      </c>
      <c r="T561" s="688"/>
      <c r="U561" s="689">
        <f t="shared" si="166"/>
        <v>458</v>
      </c>
      <c r="V561" s="690">
        <f t="shared" si="167"/>
        <v>45364</v>
      </c>
      <c r="W561" s="691">
        <f>VLOOKUP(V561,IPC!$B$9:$D$855,3,2)</f>
        <v>141.47999999999999</v>
      </c>
      <c r="X561" s="691">
        <f>VLOOKUP(O561,IPC!$B$9:$D$855,3,1)</f>
        <v>126.03</v>
      </c>
    </row>
    <row r="562" spans="1:24" s="410" customFormat="1" ht="27.6" outlineLevel="2" x14ac:dyDescent="0.25">
      <c r="A562" s="410" t="s">
        <v>76</v>
      </c>
      <c r="B562" s="728" t="s">
        <v>2546</v>
      </c>
      <c r="C562" s="792">
        <v>29</v>
      </c>
      <c r="D562" s="557" t="s">
        <v>463</v>
      </c>
      <c r="E562" s="558">
        <v>890101815</v>
      </c>
      <c r="F562" s="457" t="s">
        <v>527</v>
      </c>
      <c r="G562" s="521" t="s">
        <v>239</v>
      </c>
      <c r="H562" s="521" t="s">
        <v>590</v>
      </c>
      <c r="I562" s="413" t="s">
        <v>248</v>
      </c>
      <c r="J562" s="413" t="s">
        <v>2403</v>
      </c>
      <c r="K562" s="521" t="s">
        <v>885</v>
      </c>
      <c r="L562" s="417">
        <v>34019</v>
      </c>
      <c r="M562" s="418">
        <v>3583950</v>
      </c>
      <c r="N562" s="712">
        <f t="shared" si="168"/>
        <v>3583950</v>
      </c>
      <c r="O562" s="753">
        <v>44906</v>
      </c>
      <c r="P562" s="418">
        <f t="shared" si="169"/>
        <v>4023306</v>
      </c>
      <c r="Q562" s="418">
        <f t="shared" si="170"/>
        <v>4023306</v>
      </c>
      <c r="R562" s="698">
        <f t="shared" si="171"/>
        <v>4023306</v>
      </c>
      <c r="S562" s="699">
        <f t="shared" si="165"/>
        <v>7.603526418912686E-4</v>
      </c>
      <c r="T562" s="688"/>
      <c r="U562" s="689">
        <f t="shared" si="166"/>
        <v>458</v>
      </c>
      <c r="V562" s="690">
        <f t="shared" si="167"/>
        <v>45364</v>
      </c>
      <c r="W562" s="691">
        <f>VLOOKUP(V562,IPC!$B$9:$D$855,3,2)</f>
        <v>141.47999999999999</v>
      </c>
      <c r="X562" s="691">
        <f>VLOOKUP(O562,IPC!$B$9:$D$855,3,1)</f>
        <v>126.03</v>
      </c>
    </row>
    <row r="563" spans="1:24" s="410" customFormat="1" ht="27.6" outlineLevel="2" x14ac:dyDescent="0.25">
      <c r="A563" s="410" t="s">
        <v>76</v>
      </c>
      <c r="B563" s="728" t="s">
        <v>2546</v>
      </c>
      <c r="C563" s="792">
        <v>29</v>
      </c>
      <c r="D563" s="557" t="s">
        <v>463</v>
      </c>
      <c r="E563" s="558">
        <v>890101815</v>
      </c>
      <c r="F563" s="457" t="s">
        <v>527</v>
      </c>
      <c r="G563" s="521" t="s">
        <v>239</v>
      </c>
      <c r="H563" s="521" t="s">
        <v>590</v>
      </c>
      <c r="I563" s="413" t="s">
        <v>248</v>
      </c>
      <c r="J563" s="413" t="s">
        <v>2403</v>
      </c>
      <c r="K563" s="521" t="s">
        <v>886</v>
      </c>
      <c r="L563" s="417">
        <v>34075</v>
      </c>
      <c r="M563" s="418">
        <v>186949</v>
      </c>
      <c r="N563" s="712">
        <f t="shared" si="168"/>
        <v>186949</v>
      </c>
      <c r="O563" s="753">
        <v>44910</v>
      </c>
      <c r="P563" s="418">
        <f t="shared" si="169"/>
        <v>209867</v>
      </c>
      <c r="Q563" s="418">
        <f t="shared" si="170"/>
        <v>209867</v>
      </c>
      <c r="R563" s="698">
        <f t="shared" si="171"/>
        <v>209867</v>
      </c>
      <c r="S563" s="699">
        <f t="shared" ref="S563:S580" si="172">+R563/$R$967</f>
        <v>3.9662140512254068E-5</v>
      </c>
      <c r="T563" s="688"/>
      <c r="U563" s="689">
        <f t="shared" si="166"/>
        <v>454</v>
      </c>
      <c r="V563" s="690">
        <f t="shared" si="167"/>
        <v>45364</v>
      </c>
      <c r="W563" s="691">
        <f>VLOOKUP(V563,IPC!$B$9:$D$855,3,2)</f>
        <v>141.47999999999999</v>
      </c>
      <c r="X563" s="691">
        <f>VLOOKUP(O563,IPC!$B$9:$D$855,3,1)</f>
        <v>126.03</v>
      </c>
    </row>
    <row r="564" spans="1:24" s="410" customFormat="1" ht="27.6" outlineLevel="2" x14ac:dyDescent="0.25">
      <c r="A564" s="410" t="s">
        <v>76</v>
      </c>
      <c r="B564" s="728" t="s">
        <v>2546</v>
      </c>
      <c r="C564" s="792">
        <v>29</v>
      </c>
      <c r="D564" s="557" t="s">
        <v>463</v>
      </c>
      <c r="E564" s="558">
        <v>890101815</v>
      </c>
      <c r="F564" s="457" t="s">
        <v>527</v>
      </c>
      <c r="G564" s="521" t="s">
        <v>239</v>
      </c>
      <c r="H564" s="521" t="s">
        <v>590</v>
      </c>
      <c r="I564" s="413" t="s">
        <v>248</v>
      </c>
      <c r="J564" s="413" t="s">
        <v>2403</v>
      </c>
      <c r="K564" s="521" t="s">
        <v>887</v>
      </c>
      <c r="L564" s="417">
        <v>34086</v>
      </c>
      <c r="M564" s="418">
        <v>2470687</v>
      </c>
      <c r="N564" s="712">
        <f t="shared" si="168"/>
        <v>2470687</v>
      </c>
      <c r="O564" s="753">
        <v>44910</v>
      </c>
      <c r="P564" s="418">
        <f t="shared" si="169"/>
        <v>2773568</v>
      </c>
      <c r="Q564" s="418">
        <f t="shared" si="170"/>
        <v>2773568</v>
      </c>
      <c r="R564" s="698">
        <f t="shared" si="171"/>
        <v>2773568</v>
      </c>
      <c r="S564" s="699">
        <f t="shared" si="172"/>
        <v>5.2416837204654135E-4</v>
      </c>
      <c r="T564" s="688"/>
      <c r="U564" s="689">
        <f t="shared" si="166"/>
        <v>454</v>
      </c>
      <c r="V564" s="690">
        <f t="shared" si="167"/>
        <v>45364</v>
      </c>
      <c r="W564" s="691">
        <f>VLOOKUP(V564,IPC!$B$9:$D$855,3,2)</f>
        <v>141.47999999999999</v>
      </c>
      <c r="X564" s="691">
        <f>VLOOKUP(O564,IPC!$B$9:$D$855,3,1)</f>
        <v>126.03</v>
      </c>
    </row>
    <row r="565" spans="1:24" s="410" customFormat="1" ht="27.6" outlineLevel="2" x14ac:dyDescent="0.25">
      <c r="A565" s="410" t="s">
        <v>76</v>
      </c>
      <c r="B565" s="728" t="s">
        <v>2546</v>
      </c>
      <c r="C565" s="792">
        <v>29</v>
      </c>
      <c r="D565" s="557" t="s">
        <v>463</v>
      </c>
      <c r="E565" s="558">
        <v>890101815</v>
      </c>
      <c r="F565" s="457" t="s">
        <v>527</v>
      </c>
      <c r="G565" s="521" t="s">
        <v>239</v>
      </c>
      <c r="H565" s="521" t="s">
        <v>590</v>
      </c>
      <c r="I565" s="413" t="s">
        <v>248</v>
      </c>
      <c r="J565" s="413" t="s">
        <v>2403</v>
      </c>
      <c r="K565" s="521" t="s">
        <v>888</v>
      </c>
      <c r="L565" s="417">
        <v>34089</v>
      </c>
      <c r="M565" s="418">
        <v>501600</v>
      </c>
      <c r="N565" s="712">
        <f t="shared" ref="N565:N671" si="173">IF(U565&gt;1,M565,0)</f>
        <v>501600</v>
      </c>
      <c r="O565" s="753">
        <v>44910</v>
      </c>
      <c r="P565" s="418">
        <f t="shared" ref="P565:P671" si="174">IFERROR(ROUND((N565*(W565/X565)),0),0)</f>
        <v>563091</v>
      </c>
      <c r="Q565" s="418">
        <f t="shared" ref="Q565:Q671" si="175">+P565-N565+M565</f>
        <v>563091</v>
      </c>
      <c r="R565" s="698">
        <f t="shared" ref="R565:R671" si="176">+Q565</f>
        <v>563091</v>
      </c>
      <c r="S565" s="699">
        <f t="shared" si="172"/>
        <v>1.0641689433396225E-4</v>
      </c>
      <c r="T565" s="688"/>
      <c r="U565" s="689">
        <f t="shared" ref="U565:U671" si="177">+$U$7-O565</f>
        <v>454</v>
      </c>
      <c r="V565" s="690">
        <f t="shared" si="167"/>
        <v>45364</v>
      </c>
      <c r="W565" s="691">
        <f>VLOOKUP(V565,IPC!$B$9:$D$855,3,2)</f>
        <v>141.47999999999999</v>
      </c>
      <c r="X565" s="691">
        <f>VLOOKUP(O565,IPC!$B$9:$D$855,3,1)</f>
        <v>126.03</v>
      </c>
    </row>
    <row r="566" spans="1:24" s="410" customFormat="1" ht="27.6" outlineLevel="2" x14ac:dyDescent="0.25">
      <c r="A566" s="410" t="s">
        <v>76</v>
      </c>
      <c r="B566" s="728" t="s">
        <v>2546</v>
      </c>
      <c r="C566" s="792">
        <v>29</v>
      </c>
      <c r="D566" s="557" t="s">
        <v>463</v>
      </c>
      <c r="E566" s="558">
        <v>890101815</v>
      </c>
      <c r="F566" s="457" t="s">
        <v>527</v>
      </c>
      <c r="G566" s="521" t="s">
        <v>239</v>
      </c>
      <c r="H566" s="521" t="s">
        <v>590</v>
      </c>
      <c r="I566" s="413" t="s">
        <v>248</v>
      </c>
      <c r="J566" s="413" t="s">
        <v>2403</v>
      </c>
      <c r="K566" s="521" t="s">
        <v>889</v>
      </c>
      <c r="L566" s="417">
        <v>34090</v>
      </c>
      <c r="M566" s="418">
        <v>5460900</v>
      </c>
      <c r="N566" s="712">
        <f t="shared" si="173"/>
        <v>5460900</v>
      </c>
      <c r="O566" s="753">
        <v>44910</v>
      </c>
      <c r="P566" s="418">
        <f t="shared" si="174"/>
        <v>6130351</v>
      </c>
      <c r="Q566" s="418">
        <f t="shared" si="175"/>
        <v>6130351</v>
      </c>
      <c r="R566" s="698">
        <f t="shared" si="176"/>
        <v>6130351</v>
      </c>
      <c r="S566" s="699">
        <f t="shared" si="172"/>
        <v>1.1585568133695972E-3</v>
      </c>
      <c r="T566" s="688"/>
      <c r="U566" s="689">
        <f t="shared" si="177"/>
        <v>454</v>
      </c>
      <c r="V566" s="690">
        <f t="shared" si="167"/>
        <v>45364</v>
      </c>
      <c r="W566" s="691">
        <f>VLOOKUP(V566,IPC!$B$9:$D$855,3,2)</f>
        <v>141.47999999999999</v>
      </c>
      <c r="X566" s="691">
        <f>VLOOKUP(O566,IPC!$B$9:$D$855,3,1)</f>
        <v>126.03</v>
      </c>
    </row>
    <row r="567" spans="1:24" s="410" customFormat="1" ht="27.6" outlineLevel="2" x14ac:dyDescent="0.25">
      <c r="A567" s="410" t="s">
        <v>76</v>
      </c>
      <c r="B567" s="728" t="s">
        <v>2546</v>
      </c>
      <c r="C567" s="792">
        <v>29</v>
      </c>
      <c r="D567" s="557" t="s">
        <v>463</v>
      </c>
      <c r="E567" s="558">
        <v>890101815</v>
      </c>
      <c r="F567" s="457" t="s">
        <v>527</v>
      </c>
      <c r="G567" s="521" t="s">
        <v>239</v>
      </c>
      <c r="H567" s="521" t="s">
        <v>590</v>
      </c>
      <c r="I567" s="413" t="s">
        <v>248</v>
      </c>
      <c r="J567" s="413" t="s">
        <v>2403</v>
      </c>
      <c r="K567" s="521" t="s">
        <v>890</v>
      </c>
      <c r="L567" s="417">
        <v>34099</v>
      </c>
      <c r="M567" s="418">
        <v>3795100</v>
      </c>
      <c r="N567" s="712">
        <f t="shared" si="173"/>
        <v>3795100</v>
      </c>
      <c r="O567" s="753">
        <v>44913</v>
      </c>
      <c r="P567" s="418">
        <f t="shared" si="174"/>
        <v>4260341</v>
      </c>
      <c r="Q567" s="418">
        <f t="shared" si="175"/>
        <v>4260341</v>
      </c>
      <c r="R567" s="698">
        <f t="shared" si="176"/>
        <v>4260341</v>
      </c>
      <c r="S567" s="699">
        <f t="shared" si="172"/>
        <v>8.0514918196818467E-4</v>
      </c>
      <c r="T567" s="688"/>
      <c r="U567" s="689">
        <f t="shared" si="177"/>
        <v>451</v>
      </c>
      <c r="V567" s="690">
        <f t="shared" si="167"/>
        <v>45364</v>
      </c>
      <c r="W567" s="691">
        <f>VLOOKUP(V567,IPC!$B$9:$D$855,3,2)</f>
        <v>141.47999999999999</v>
      </c>
      <c r="X567" s="691">
        <f>VLOOKUP(O567,IPC!$B$9:$D$855,3,1)</f>
        <v>126.03</v>
      </c>
    </row>
    <row r="568" spans="1:24" s="410" customFormat="1" ht="27.6" outlineLevel="2" x14ac:dyDescent="0.25">
      <c r="A568" s="410" t="s">
        <v>76</v>
      </c>
      <c r="B568" s="728" t="s">
        <v>2546</v>
      </c>
      <c r="C568" s="792">
        <v>29</v>
      </c>
      <c r="D568" s="557" t="s">
        <v>463</v>
      </c>
      <c r="E568" s="558">
        <v>890101815</v>
      </c>
      <c r="F568" s="457" t="s">
        <v>527</v>
      </c>
      <c r="G568" s="521" t="s">
        <v>239</v>
      </c>
      <c r="H568" s="521" t="s">
        <v>590</v>
      </c>
      <c r="I568" s="413" t="s">
        <v>248</v>
      </c>
      <c r="J568" s="413" t="s">
        <v>2403</v>
      </c>
      <c r="K568" s="521" t="s">
        <v>891</v>
      </c>
      <c r="L568" s="417">
        <v>34105</v>
      </c>
      <c r="M568" s="418">
        <v>373481.5</v>
      </c>
      <c r="N568" s="712">
        <f t="shared" si="173"/>
        <v>373481.5</v>
      </c>
      <c r="O568" s="753">
        <v>44913</v>
      </c>
      <c r="P568" s="418">
        <f t="shared" si="174"/>
        <v>419267</v>
      </c>
      <c r="Q568" s="418">
        <f t="shared" si="175"/>
        <v>419267</v>
      </c>
      <c r="R568" s="698">
        <f t="shared" si="176"/>
        <v>419267</v>
      </c>
      <c r="S568" s="699">
        <f t="shared" si="172"/>
        <v>7.9236024082639134E-5</v>
      </c>
      <c r="T568" s="688"/>
      <c r="U568" s="689">
        <f t="shared" si="177"/>
        <v>451</v>
      </c>
      <c r="V568" s="690">
        <f t="shared" si="167"/>
        <v>45364</v>
      </c>
      <c r="W568" s="691">
        <f>VLOOKUP(V568,IPC!$B$9:$D$855,3,2)</f>
        <v>141.47999999999999</v>
      </c>
      <c r="X568" s="691">
        <f>VLOOKUP(O568,IPC!$B$9:$D$855,3,1)</f>
        <v>126.03</v>
      </c>
    </row>
    <row r="569" spans="1:24" s="410" customFormat="1" ht="27.6" outlineLevel="2" x14ac:dyDescent="0.25">
      <c r="A569" s="410" t="s">
        <v>76</v>
      </c>
      <c r="B569" s="728" t="s">
        <v>2546</v>
      </c>
      <c r="C569" s="792">
        <v>29</v>
      </c>
      <c r="D569" s="557" t="s">
        <v>463</v>
      </c>
      <c r="E569" s="558">
        <v>890101815</v>
      </c>
      <c r="F569" s="457" t="s">
        <v>527</v>
      </c>
      <c r="G569" s="521" t="s">
        <v>239</v>
      </c>
      <c r="H569" s="521" t="s">
        <v>590</v>
      </c>
      <c r="I569" s="413" t="s">
        <v>248</v>
      </c>
      <c r="J569" s="413" t="s">
        <v>2403</v>
      </c>
      <c r="K569" s="521" t="s">
        <v>892</v>
      </c>
      <c r="L569" s="417">
        <v>34249</v>
      </c>
      <c r="M569" s="418">
        <v>5511050</v>
      </c>
      <c r="N569" s="712">
        <f t="shared" si="173"/>
        <v>5511050</v>
      </c>
      <c r="O569" s="753">
        <v>44927</v>
      </c>
      <c r="P569" s="418">
        <f t="shared" si="174"/>
        <v>6078610</v>
      </c>
      <c r="Q569" s="418">
        <f t="shared" si="175"/>
        <v>6078610</v>
      </c>
      <c r="R569" s="698">
        <f t="shared" si="176"/>
        <v>6078610</v>
      </c>
      <c r="S569" s="699">
        <f t="shared" si="172"/>
        <v>1.1487784355767828E-3</v>
      </c>
      <c r="T569" s="688"/>
      <c r="U569" s="689">
        <f t="shared" si="177"/>
        <v>437</v>
      </c>
      <c r="V569" s="690">
        <f t="shared" si="167"/>
        <v>45364</v>
      </c>
      <c r="W569" s="691">
        <f>VLOOKUP(V569,IPC!$B$9:$D$855,3,2)</f>
        <v>141.47999999999999</v>
      </c>
      <c r="X569" s="691">
        <f>VLOOKUP(O569,IPC!$B$9:$D$855,3,1)</f>
        <v>128.27000000000001</v>
      </c>
    </row>
    <row r="570" spans="1:24" s="410" customFormat="1" ht="27.6" outlineLevel="2" x14ac:dyDescent="0.25">
      <c r="A570" s="410" t="s">
        <v>76</v>
      </c>
      <c r="B570" s="728" t="s">
        <v>2546</v>
      </c>
      <c r="C570" s="792">
        <v>29</v>
      </c>
      <c r="D570" s="557" t="s">
        <v>463</v>
      </c>
      <c r="E570" s="558">
        <v>890101815</v>
      </c>
      <c r="F570" s="457" t="s">
        <v>527</v>
      </c>
      <c r="G570" s="521" t="s">
        <v>239</v>
      </c>
      <c r="H570" s="521" t="s">
        <v>590</v>
      </c>
      <c r="I570" s="413" t="s">
        <v>248</v>
      </c>
      <c r="J570" s="413" t="s">
        <v>2403</v>
      </c>
      <c r="K570" s="521" t="s">
        <v>893</v>
      </c>
      <c r="L570" s="417">
        <v>34250</v>
      </c>
      <c r="M570" s="418">
        <v>6808374</v>
      </c>
      <c r="N570" s="712">
        <f t="shared" si="173"/>
        <v>6808374</v>
      </c>
      <c r="O570" s="753">
        <v>44927</v>
      </c>
      <c r="P570" s="418">
        <f t="shared" si="174"/>
        <v>7509540</v>
      </c>
      <c r="Q570" s="418">
        <f t="shared" si="175"/>
        <v>7509540</v>
      </c>
      <c r="R570" s="698">
        <f t="shared" si="176"/>
        <v>7509540</v>
      </c>
      <c r="S570" s="699">
        <f t="shared" si="172"/>
        <v>1.4192056429185743E-3</v>
      </c>
      <c r="T570" s="688"/>
      <c r="U570" s="689">
        <f t="shared" si="177"/>
        <v>437</v>
      </c>
      <c r="V570" s="690">
        <f t="shared" si="167"/>
        <v>45364</v>
      </c>
      <c r="W570" s="691">
        <f>VLOOKUP(V570,IPC!$B$9:$D$855,3,2)</f>
        <v>141.47999999999999</v>
      </c>
      <c r="X570" s="691">
        <f>VLOOKUP(O570,IPC!$B$9:$D$855,3,1)</f>
        <v>128.27000000000001</v>
      </c>
    </row>
    <row r="571" spans="1:24" s="410" customFormat="1" ht="27.6" outlineLevel="2" x14ac:dyDescent="0.25">
      <c r="A571" s="410" t="s">
        <v>76</v>
      </c>
      <c r="B571" s="728" t="s">
        <v>2546</v>
      </c>
      <c r="C571" s="792">
        <v>29</v>
      </c>
      <c r="D571" s="557" t="s">
        <v>463</v>
      </c>
      <c r="E571" s="558">
        <v>890101815</v>
      </c>
      <c r="F571" s="457" t="s">
        <v>527</v>
      </c>
      <c r="G571" s="521" t="s">
        <v>239</v>
      </c>
      <c r="H571" s="521" t="s">
        <v>590</v>
      </c>
      <c r="I571" s="413" t="s">
        <v>248</v>
      </c>
      <c r="J571" s="413" t="s">
        <v>2403</v>
      </c>
      <c r="K571" s="521" t="s">
        <v>894</v>
      </c>
      <c r="L571" s="417">
        <v>34251</v>
      </c>
      <c r="M571" s="418">
        <v>1935850</v>
      </c>
      <c r="N571" s="712">
        <f t="shared" si="173"/>
        <v>1935850</v>
      </c>
      <c r="O571" s="753">
        <v>44927</v>
      </c>
      <c r="P571" s="418">
        <f t="shared" si="174"/>
        <v>2135215</v>
      </c>
      <c r="Q571" s="418">
        <f t="shared" si="175"/>
        <v>2135215</v>
      </c>
      <c r="R571" s="698">
        <f t="shared" si="176"/>
        <v>2135215</v>
      </c>
      <c r="S571" s="699">
        <f t="shared" si="172"/>
        <v>4.0352793604460238E-4</v>
      </c>
      <c r="T571" s="688"/>
      <c r="U571" s="689">
        <f t="shared" si="177"/>
        <v>437</v>
      </c>
      <c r="V571" s="690">
        <f t="shared" si="167"/>
        <v>45364</v>
      </c>
      <c r="W571" s="691">
        <f>VLOOKUP(V571,IPC!$B$9:$D$855,3,2)</f>
        <v>141.47999999999999</v>
      </c>
      <c r="X571" s="691">
        <f>VLOOKUP(O571,IPC!$B$9:$D$855,3,1)</f>
        <v>128.27000000000001</v>
      </c>
    </row>
    <row r="572" spans="1:24" s="410" customFormat="1" ht="27.6" outlineLevel="2" x14ac:dyDescent="0.25">
      <c r="A572" s="410" t="s">
        <v>76</v>
      </c>
      <c r="B572" s="728" t="s">
        <v>2546</v>
      </c>
      <c r="C572" s="792">
        <v>29</v>
      </c>
      <c r="D572" s="557" t="s">
        <v>463</v>
      </c>
      <c r="E572" s="558">
        <v>890101815</v>
      </c>
      <c r="F572" s="457" t="s">
        <v>527</v>
      </c>
      <c r="G572" s="521" t="s">
        <v>239</v>
      </c>
      <c r="H572" s="521" t="s">
        <v>590</v>
      </c>
      <c r="I572" s="413" t="s">
        <v>248</v>
      </c>
      <c r="J572" s="413" t="s">
        <v>2403</v>
      </c>
      <c r="K572" s="521" t="s">
        <v>895</v>
      </c>
      <c r="L572" s="417">
        <v>34252</v>
      </c>
      <c r="M572" s="418">
        <v>8580450</v>
      </c>
      <c r="N572" s="712">
        <f t="shared" si="173"/>
        <v>8580450</v>
      </c>
      <c r="O572" s="753">
        <v>44927</v>
      </c>
      <c r="P572" s="418">
        <f t="shared" si="174"/>
        <v>9464115</v>
      </c>
      <c r="Q572" s="418">
        <f t="shared" si="175"/>
        <v>9464115</v>
      </c>
      <c r="R572" s="698">
        <f t="shared" si="176"/>
        <v>9464115</v>
      </c>
      <c r="S572" s="699">
        <f t="shared" si="172"/>
        <v>1.7885949623053239E-3</v>
      </c>
      <c r="T572" s="688"/>
      <c r="U572" s="689">
        <f t="shared" si="177"/>
        <v>437</v>
      </c>
      <c r="V572" s="690">
        <f t="shared" si="167"/>
        <v>45364</v>
      </c>
      <c r="W572" s="691">
        <f>VLOOKUP(V572,IPC!$B$9:$D$855,3,2)</f>
        <v>141.47999999999999</v>
      </c>
      <c r="X572" s="691">
        <f>VLOOKUP(O572,IPC!$B$9:$D$855,3,1)</f>
        <v>128.27000000000001</v>
      </c>
    </row>
    <row r="573" spans="1:24" s="410" customFormat="1" ht="27.6" outlineLevel="2" x14ac:dyDescent="0.25">
      <c r="A573" s="410" t="s">
        <v>76</v>
      </c>
      <c r="B573" s="728" t="s">
        <v>2546</v>
      </c>
      <c r="C573" s="792">
        <v>29</v>
      </c>
      <c r="D573" s="557" t="s">
        <v>463</v>
      </c>
      <c r="E573" s="558">
        <v>890101815</v>
      </c>
      <c r="F573" s="457" t="s">
        <v>527</v>
      </c>
      <c r="G573" s="521" t="s">
        <v>239</v>
      </c>
      <c r="H573" s="521" t="s">
        <v>590</v>
      </c>
      <c r="I573" s="413" t="s">
        <v>248</v>
      </c>
      <c r="J573" s="413" t="s">
        <v>2403</v>
      </c>
      <c r="K573" s="521" t="s">
        <v>896</v>
      </c>
      <c r="L573" s="417">
        <v>34415</v>
      </c>
      <c r="M573" s="418">
        <v>471850</v>
      </c>
      <c r="N573" s="712">
        <f t="shared" si="173"/>
        <v>471850</v>
      </c>
      <c r="O573" s="753">
        <v>44936</v>
      </c>
      <c r="P573" s="418">
        <f t="shared" si="174"/>
        <v>520444</v>
      </c>
      <c r="Q573" s="418">
        <f t="shared" si="175"/>
        <v>520444</v>
      </c>
      <c r="R573" s="698">
        <f t="shared" si="176"/>
        <v>520444</v>
      </c>
      <c r="S573" s="699">
        <f t="shared" si="172"/>
        <v>9.8357164569749206E-5</v>
      </c>
      <c r="T573" s="688"/>
      <c r="U573" s="689">
        <f t="shared" si="177"/>
        <v>428</v>
      </c>
      <c r="V573" s="690">
        <f t="shared" si="167"/>
        <v>45364</v>
      </c>
      <c r="W573" s="691">
        <f>VLOOKUP(V573,IPC!$B$9:$D$855,3,2)</f>
        <v>141.47999999999999</v>
      </c>
      <c r="X573" s="691">
        <f>VLOOKUP(O573,IPC!$B$9:$D$855,3,1)</f>
        <v>128.27000000000001</v>
      </c>
    </row>
    <row r="574" spans="1:24" s="410" customFormat="1" ht="27.6" outlineLevel="2" x14ac:dyDescent="0.25">
      <c r="A574" s="410" t="s">
        <v>76</v>
      </c>
      <c r="B574" s="728" t="s">
        <v>2546</v>
      </c>
      <c r="C574" s="792">
        <v>29</v>
      </c>
      <c r="D574" s="557" t="s">
        <v>463</v>
      </c>
      <c r="E574" s="558">
        <v>890101815</v>
      </c>
      <c r="F574" s="457" t="s">
        <v>527</v>
      </c>
      <c r="G574" s="521" t="s">
        <v>239</v>
      </c>
      <c r="H574" s="521" t="s">
        <v>590</v>
      </c>
      <c r="I574" s="413" t="s">
        <v>248</v>
      </c>
      <c r="J574" s="413" t="s">
        <v>2403</v>
      </c>
      <c r="K574" s="521" t="s">
        <v>897</v>
      </c>
      <c r="L574" s="417">
        <v>34465</v>
      </c>
      <c r="M574" s="418">
        <v>3795100</v>
      </c>
      <c r="N574" s="712">
        <f t="shared" si="173"/>
        <v>3795100</v>
      </c>
      <c r="O574" s="753">
        <v>44942</v>
      </c>
      <c r="P574" s="418">
        <f t="shared" si="174"/>
        <v>4185942</v>
      </c>
      <c r="Q574" s="418">
        <f t="shared" si="175"/>
        <v>4185942</v>
      </c>
      <c r="R574" s="698">
        <f t="shared" si="176"/>
        <v>4185942</v>
      </c>
      <c r="S574" s="699">
        <f t="shared" si="172"/>
        <v>7.9108873610498937E-4</v>
      </c>
      <c r="T574" s="688"/>
      <c r="U574" s="689">
        <f t="shared" si="177"/>
        <v>422</v>
      </c>
      <c r="V574" s="690">
        <f t="shared" si="167"/>
        <v>45364</v>
      </c>
      <c r="W574" s="691">
        <f>VLOOKUP(V574,IPC!$B$9:$D$855,3,2)</f>
        <v>141.47999999999999</v>
      </c>
      <c r="X574" s="691">
        <f>VLOOKUP(O574,IPC!$B$9:$D$855,3,1)</f>
        <v>128.27000000000001</v>
      </c>
    </row>
    <row r="575" spans="1:24" s="410" customFormat="1" ht="27.6" outlineLevel="2" x14ac:dyDescent="0.25">
      <c r="A575" s="410" t="s">
        <v>76</v>
      </c>
      <c r="B575" s="728" t="s">
        <v>2546</v>
      </c>
      <c r="C575" s="792">
        <v>29</v>
      </c>
      <c r="D575" s="557" t="s">
        <v>463</v>
      </c>
      <c r="E575" s="558">
        <v>890101815</v>
      </c>
      <c r="F575" s="457" t="s">
        <v>527</v>
      </c>
      <c r="G575" s="521" t="s">
        <v>239</v>
      </c>
      <c r="H575" s="521" t="s">
        <v>590</v>
      </c>
      <c r="I575" s="413" t="s">
        <v>248</v>
      </c>
      <c r="J575" s="413" t="s">
        <v>2403</v>
      </c>
      <c r="K575" s="521" t="s">
        <v>898</v>
      </c>
      <c r="L575" s="417">
        <v>34484</v>
      </c>
      <c r="M575" s="418">
        <v>7980150</v>
      </c>
      <c r="N575" s="712">
        <f t="shared" si="173"/>
        <v>7980150</v>
      </c>
      <c r="O575" s="753">
        <v>44943</v>
      </c>
      <c r="P575" s="418">
        <f t="shared" si="174"/>
        <v>8801993</v>
      </c>
      <c r="Q575" s="418">
        <f t="shared" si="175"/>
        <v>8801993</v>
      </c>
      <c r="R575" s="698">
        <f t="shared" si="176"/>
        <v>8801993</v>
      </c>
      <c r="S575" s="699">
        <f t="shared" si="172"/>
        <v>1.6634624936453883E-3</v>
      </c>
      <c r="T575" s="688"/>
      <c r="U575" s="689">
        <f t="shared" si="177"/>
        <v>421</v>
      </c>
      <c r="V575" s="690">
        <f t="shared" si="167"/>
        <v>45364</v>
      </c>
      <c r="W575" s="691">
        <f>VLOOKUP(V575,IPC!$B$9:$D$855,3,2)</f>
        <v>141.47999999999999</v>
      </c>
      <c r="X575" s="691">
        <f>VLOOKUP(O575,IPC!$B$9:$D$855,3,1)</f>
        <v>128.27000000000001</v>
      </c>
    </row>
    <row r="576" spans="1:24" s="410" customFormat="1" ht="27.6" outlineLevel="2" x14ac:dyDescent="0.25">
      <c r="A576" s="410" t="s">
        <v>76</v>
      </c>
      <c r="B576" s="728" t="s">
        <v>2546</v>
      </c>
      <c r="C576" s="792">
        <v>29</v>
      </c>
      <c r="D576" s="557" t="s">
        <v>463</v>
      </c>
      <c r="E576" s="558">
        <v>890101815</v>
      </c>
      <c r="F576" s="457" t="s">
        <v>527</v>
      </c>
      <c r="G576" s="521" t="s">
        <v>239</v>
      </c>
      <c r="H576" s="521" t="s">
        <v>590</v>
      </c>
      <c r="I576" s="413" t="s">
        <v>248</v>
      </c>
      <c r="J576" s="413" t="s">
        <v>2403</v>
      </c>
      <c r="K576" s="521" t="s">
        <v>899</v>
      </c>
      <c r="L576" s="417">
        <v>34656</v>
      </c>
      <c r="M576" s="418">
        <v>1307750</v>
      </c>
      <c r="N576" s="712">
        <f t="shared" si="173"/>
        <v>1307750</v>
      </c>
      <c r="O576" s="753">
        <v>44956</v>
      </c>
      <c r="P576" s="418">
        <f t="shared" si="174"/>
        <v>1442430</v>
      </c>
      <c r="Q576" s="418">
        <f t="shared" si="175"/>
        <v>1442430</v>
      </c>
      <c r="R576" s="698">
        <f t="shared" si="176"/>
        <v>1442430</v>
      </c>
      <c r="S576" s="699">
        <f t="shared" si="172"/>
        <v>2.7260055815869403E-4</v>
      </c>
      <c r="T576" s="688"/>
      <c r="U576" s="689">
        <f t="shared" si="177"/>
        <v>408</v>
      </c>
      <c r="V576" s="690">
        <f t="shared" si="167"/>
        <v>45364</v>
      </c>
      <c r="W576" s="691">
        <f>VLOOKUP(V576,IPC!$B$9:$D$855,3,2)</f>
        <v>141.47999999999999</v>
      </c>
      <c r="X576" s="691">
        <f>VLOOKUP(O576,IPC!$B$9:$D$855,3,1)</f>
        <v>128.27000000000001</v>
      </c>
    </row>
    <row r="577" spans="1:24" s="410" customFormat="1" ht="27.6" outlineLevel="2" x14ac:dyDescent="0.25">
      <c r="A577" s="410" t="s">
        <v>76</v>
      </c>
      <c r="B577" s="728" t="s">
        <v>2546</v>
      </c>
      <c r="C577" s="792">
        <v>29</v>
      </c>
      <c r="D577" s="557" t="s">
        <v>463</v>
      </c>
      <c r="E577" s="558">
        <v>890101815</v>
      </c>
      <c r="F577" s="457" t="s">
        <v>527</v>
      </c>
      <c r="G577" s="521" t="s">
        <v>239</v>
      </c>
      <c r="H577" s="521" t="s">
        <v>590</v>
      </c>
      <c r="I577" s="413" t="s">
        <v>248</v>
      </c>
      <c r="J577" s="413" t="s">
        <v>2403</v>
      </c>
      <c r="K577" s="521" t="s">
        <v>900</v>
      </c>
      <c r="L577" s="417">
        <v>34832</v>
      </c>
      <c r="M577" s="418">
        <v>4035250</v>
      </c>
      <c r="N577" s="712">
        <f t="shared" si="173"/>
        <v>4035250</v>
      </c>
      <c r="O577" s="753">
        <v>44969</v>
      </c>
      <c r="P577" s="418">
        <f t="shared" si="174"/>
        <v>4378122</v>
      </c>
      <c r="Q577" s="418">
        <f t="shared" si="175"/>
        <v>4378122</v>
      </c>
      <c r="R577" s="698">
        <f t="shared" si="176"/>
        <v>4378122</v>
      </c>
      <c r="S577" s="699">
        <f t="shared" si="172"/>
        <v>8.2740826306084716E-4</v>
      </c>
      <c r="T577" s="688"/>
      <c r="U577" s="689">
        <f t="shared" si="177"/>
        <v>395</v>
      </c>
      <c r="V577" s="690">
        <f t="shared" si="167"/>
        <v>45364</v>
      </c>
      <c r="W577" s="691">
        <f>VLOOKUP(V577,IPC!$B$9:$D$855,3,2)</f>
        <v>141.47999999999999</v>
      </c>
      <c r="X577" s="691">
        <f>VLOOKUP(O577,IPC!$B$9:$D$855,3,1)</f>
        <v>130.4</v>
      </c>
    </row>
    <row r="578" spans="1:24" s="410" customFormat="1" ht="27.6" outlineLevel="2" x14ac:dyDescent="0.25">
      <c r="A578" s="410" t="s">
        <v>76</v>
      </c>
      <c r="B578" s="728" t="s">
        <v>2546</v>
      </c>
      <c r="C578" s="792">
        <v>29</v>
      </c>
      <c r="D578" s="557" t="s">
        <v>463</v>
      </c>
      <c r="E578" s="558">
        <v>890101815</v>
      </c>
      <c r="F578" s="457" t="s">
        <v>527</v>
      </c>
      <c r="G578" s="521" t="s">
        <v>239</v>
      </c>
      <c r="H578" s="521" t="s">
        <v>590</v>
      </c>
      <c r="I578" s="413" t="s">
        <v>248</v>
      </c>
      <c r="J578" s="413" t="s">
        <v>2403</v>
      </c>
      <c r="K578" s="521" t="s">
        <v>901</v>
      </c>
      <c r="L578" s="417">
        <v>34925</v>
      </c>
      <c r="M578" s="418">
        <v>2409945.5</v>
      </c>
      <c r="N578" s="712">
        <f t="shared" si="173"/>
        <v>2409945.5</v>
      </c>
      <c r="O578" s="753">
        <v>44977</v>
      </c>
      <c r="P578" s="418">
        <f t="shared" si="174"/>
        <v>2614717</v>
      </c>
      <c r="Q578" s="418">
        <f t="shared" si="175"/>
        <v>2614717</v>
      </c>
      <c r="R578" s="698">
        <f t="shared" si="176"/>
        <v>2614717</v>
      </c>
      <c r="S578" s="699">
        <f t="shared" si="172"/>
        <v>4.9414759373212283E-4</v>
      </c>
      <c r="T578" s="688"/>
      <c r="U578" s="689">
        <f t="shared" si="177"/>
        <v>387</v>
      </c>
      <c r="V578" s="690">
        <f t="shared" si="167"/>
        <v>45364</v>
      </c>
      <c r="W578" s="691">
        <f>VLOOKUP(V578,IPC!$B$9:$D$855,3,2)</f>
        <v>141.47999999999999</v>
      </c>
      <c r="X578" s="691">
        <f>VLOOKUP(O578,IPC!$B$9:$D$855,3,1)</f>
        <v>130.4</v>
      </c>
    </row>
    <row r="579" spans="1:24" s="410" customFormat="1" ht="27.6" outlineLevel="2" x14ac:dyDescent="0.25">
      <c r="A579" s="410" t="s">
        <v>76</v>
      </c>
      <c r="B579" s="728" t="s">
        <v>2546</v>
      </c>
      <c r="C579" s="792">
        <v>29</v>
      </c>
      <c r="D579" s="557" t="s">
        <v>463</v>
      </c>
      <c r="E579" s="558">
        <v>890101815</v>
      </c>
      <c r="F579" s="457" t="s">
        <v>527</v>
      </c>
      <c r="G579" s="521" t="s">
        <v>239</v>
      </c>
      <c r="H579" s="521" t="s">
        <v>590</v>
      </c>
      <c r="I579" s="413" t="s">
        <v>248</v>
      </c>
      <c r="J579" s="413" t="s">
        <v>2403</v>
      </c>
      <c r="K579" s="521" t="s">
        <v>902</v>
      </c>
      <c r="L579" s="417">
        <v>35101</v>
      </c>
      <c r="M579" s="418">
        <v>2124200</v>
      </c>
      <c r="N579" s="712">
        <f t="shared" si="173"/>
        <v>2124200</v>
      </c>
      <c r="O579" s="753">
        <v>44994</v>
      </c>
      <c r="P579" s="418">
        <f t="shared" si="174"/>
        <v>2280730</v>
      </c>
      <c r="Q579" s="418">
        <f t="shared" si="175"/>
        <v>2280730</v>
      </c>
      <c r="R579" s="698">
        <f t="shared" si="176"/>
        <v>2280730</v>
      </c>
      <c r="S579" s="699">
        <f t="shared" si="172"/>
        <v>4.31028383359524E-4</v>
      </c>
      <c r="T579" s="688"/>
      <c r="U579" s="689">
        <f t="shared" si="177"/>
        <v>370</v>
      </c>
      <c r="V579" s="690">
        <f t="shared" si="167"/>
        <v>45364</v>
      </c>
      <c r="W579" s="691">
        <f>VLOOKUP(V579,IPC!$B$9:$D$855,3,2)</f>
        <v>141.47999999999999</v>
      </c>
      <c r="X579" s="691">
        <f>VLOOKUP(O579,IPC!$B$9:$D$855,3,1)</f>
        <v>131.77000000000001</v>
      </c>
    </row>
    <row r="580" spans="1:24" s="410" customFormat="1" ht="27.6" outlineLevel="2" x14ac:dyDescent="0.25">
      <c r="A580" s="410" t="s">
        <v>76</v>
      </c>
      <c r="B580" s="728" t="s">
        <v>2546</v>
      </c>
      <c r="C580" s="792">
        <v>29</v>
      </c>
      <c r="D580" s="557" t="s">
        <v>463</v>
      </c>
      <c r="E580" s="558">
        <v>890101815</v>
      </c>
      <c r="F580" s="457" t="s">
        <v>527</v>
      </c>
      <c r="G580" s="521" t="s">
        <v>239</v>
      </c>
      <c r="H580" s="521" t="s">
        <v>590</v>
      </c>
      <c r="I580" s="413" t="s">
        <v>248</v>
      </c>
      <c r="J580" s="413" t="s">
        <v>2403</v>
      </c>
      <c r="K580" s="521" t="s">
        <v>903</v>
      </c>
      <c r="L580" s="417">
        <v>35102</v>
      </c>
      <c r="M580" s="418">
        <v>415350</v>
      </c>
      <c r="N580" s="712">
        <f t="shared" si="173"/>
        <v>415350</v>
      </c>
      <c r="O580" s="753">
        <v>44994</v>
      </c>
      <c r="P580" s="418">
        <f t="shared" si="174"/>
        <v>445957</v>
      </c>
      <c r="Q580" s="418">
        <f t="shared" si="175"/>
        <v>445957</v>
      </c>
      <c r="R580" s="698">
        <f t="shared" si="176"/>
        <v>445957</v>
      </c>
      <c r="S580" s="699">
        <f t="shared" si="172"/>
        <v>8.4280087848128985E-5</v>
      </c>
      <c r="T580" s="688"/>
      <c r="U580" s="689">
        <f t="shared" si="177"/>
        <v>370</v>
      </c>
      <c r="V580" s="690">
        <f t="shared" si="167"/>
        <v>45364</v>
      </c>
      <c r="W580" s="691">
        <f>VLOOKUP(V580,IPC!$B$9:$D$855,3,2)</f>
        <v>141.47999999999999</v>
      </c>
      <c r="X580" s="691">
        <f>VLOOKUP(O580,IPC!$B$9:$D$855,3,1)</f>
        <v>131.77000000000001</v>
      </c>
    </row>
    <row r="581" spans="1:24" s="410" customFormat="1" outlineLevel="1" x14ac:dyDescent="0.25">
      <c r="B581" s="728"/>
      <c r="C581" s="793"/>
      <c r="D581" s="560" t="s">
        <v>2279</v>
      </c>
      <c r="E581" s="561"/>
      <c r="F581" s="461"/>
      <c r="G581" s="536"/>
      <c r="H581" s="536"/>
      <c r="I581" s="420"/>
      <c r="J581" s="420"/>
      <c r="K581" s="536"/>
      <c r="L581" s="424"/>
      <c r="M581" s="425">
        <f>SUBTOTAL(9,M499:M580)</f>
        <v>323637085.5</v>
      </c>
      <c r="N581" s="425">
        <f>SUBTOTAL(9,N499:N580)</f>
        <v>323637085.5</v>
      </c>
      <c r="O581" s="755"/>
      <c r="P581" s="425">
        <f>SUBTOTAL(9,P499:P580)</f>
        <v>364481799</v>
      </c>
      <c r="Q581" s="425">
        <f>SUBTOTAL(9,Q499:Q580)</f>
        <v>364481799</v>
      </c>
      <c r="R581" s="460">
        <f>SUBTOTAL(9,R499:R580)</f>
        <v>364481799</v>
      </c>
      <c r="S581" s="706">
        <f>SUBTOTAL(9,S499:S580)</f>
        <v>6.8882331791549636E-2</v>
      </c>
      <c r="T581" s="688"/>
      <c r="U581" s="689"/>
      <c r="V581" s="690"/>
      <c r="W581" s="691"/>
      <c r="X581" s="691"/>
    </row>
    <row r="582" spans="1:24" s="410" customFormat="1" outlineLevel="2" x14ac:dyDescent="0.25">
      <c r="A582" s="410" t="s">
        <v>76</v>
      </c>
      <c r="B582" s="728" t="s">
        <v>2546</v>
      </c>
      <c r="C582" s="792">
        <v>30</v>
      </c>
      <c r="D582" s="557" t="s">
        <v>464</v>
      </c>
      <c r="E582" s="558">
        <v>901550788</v>
      </c>
      <c r="F582" s="457" t="s">
        <v>528</v>
      </c>
      <c r="G582" s="521" t="s">
        <v>108</v>
      </c>
      <c r="H582" s="521" t="s">
        <v>591</v>
      </c>
      <c r="I582" s="413" t="s">
        <v>248</v>
      </c>
      <c r="J582" s="413" t="s">
        <v>2403</v>
      </c>
      <c r="K582" s="521" t="s">
        <v>904</v>
      </c>
      <c r="L582" s="417">
        <v>1385</v>
      </c>
      <c r="M582" s="418">
        <v>5378045</v>
      </c>
      <c r="N582" s="712">
        <f t="shared" si="173"/>
        <v>5378045</v>
      </c>
      <c r="O582" s="753">
        <v>45034</v>
      </c>
      <c r="P582" s="418">
        <f t="shared" si="174"/>
        <v>5729562</v>
      </c>
      <c r="Q582" s="418">
        <f t="shared" si="175"/>
        <v>5729562</v>
      </c>
      <c r="R582" s="698">
        <f t="shared" si="176"/>
        <v>5729562</v>
      </c>
      <c r="S582" s="699">
        <f t="shared" ref="S582:S600" si="178">+R582/$R$967</f>
        <v>1.0828128915821517E-3</v>
      </c>
      <c r="T582" s="688"/>
      <c r="U582" s="689">
        <f t="shared" si="177"/>
        <v>330</v>
      </c>
      <c r="V582" s="690">
        <f t="shared" si="167"/>
        <v>45364</v>
      </c>
      <c r="W582" s="691">
        <f>VLOOKUP(V582,IPC!$B$9:$D$855,3,2)</f>
        <v>141.47999999999999</v>
      </c>
      <c r="X582" s="691">
        <f>VLOOKUP(O582,IPC!$B$9:$D$855,3,1)</f>
        <v>132.80000000000001</v>
      </c>
    </row>
    <row r="583" spans="1:24" s="410" customFormat="1" outlineLevel="2" x14ac:dyDescent="0.25">
      <c r="A583" s="410" t="s">
        <v>76</v>
      </c>
      <c r="B583" s="728" t="s">
        <v>2546</v>
      </c>
      <c r="C583" s="792">
        <v>30</v>
      </c>
      <c r="D583" s="557" t="s">
        <v>464</v>
      </c>
      <c r="E583" s="558">
        <v>901550788</v>
      </c>
      <c r="F583" s="457" t="s">
        <v>528</v>
      </c>
      <c r="G583" s="521" t="s">
        <v>108</v>
      </c>
      <c r="H583" s="521" t="s">
        <v>591</v>
      </c>
      <c r="I583" s="413" t="s">
        <v>248</v>
      </c>
      <c r="J583" s="413" t="s">
        <v>2403</v>
      </c>
      <c r="K583" s="521" t="s">
        <v>905</v>
      </c>
      <c r="L583" s="417">
        <v>2268</v>
      </c>
      <c r="M583" s="418">
        <v>3931200</v>
      </c>
      <c r="N583" s="712">
        <f t="shared" si="173"/>
        <v>3931200</v>
      </c>
      <c r="O583" s="753">
        <v>45048</v>
      </c>
      <c r="P583" s="418">
        <f t="shared" si="174"/>
        <v>4169937</v>
      </c>
      <c r="Q583" s="418">
        <f t="shared" si="175"/>
        <v>4169937</v>
      </c>
      <c r="R583" s="698">
        <f t="shared" si="176"/>
        <v>4169937</v>
      </c>
      <c r="S583" s="699">
        <f t="shared" si="178"/>
        <v>7.8806399872894349E-4</v>
      </c>
      <c r="T583" s="688"/>
      <c r="U583" s="689">
        <f t="shared" si="177"/>
        <v>316</v>
      </c>
      <c r="V583" s="690">
        <f t="shared" si="167"/>
        <v>45364</v>
      </c>
      <c r="W583" s="691">
        <f>VLOOKUP(V583,IPC!$B$9:$D$855,3,2)</f>
        <v>141.47999999999999</v>
      </c>
      <c r="X583" s="691">
        <f>VLOOKUP(O583,IPC!$B$9:$D$855,3,1)</f>
        <v>133.38</v>
      </c>
    </row>
    <row r="584" spans="1:24" s="410" customFormat="1" outlineLevel="2" x14ac:dyDescent="0.25">
      <c r="A584" s="410" t="s">
        <v>76</v>
      </c>
      <c r="B584" s="728" t="s">
        <v>2546</v>
      </c>
      <c r="C584" s="792">
        <v>30</v>
      </c>
      <c r="D584" s="557" t="s">
        <v>464</v>
      </c>
      <c r="E584" s="558">
        <v>901550788</v>
      </c>
      <c r="F584" s="457" t="s">
        <v>528</v>
      </c>
      <c r="G584" s="521" t="s">
        <v>108</v>
      </c>
      <c r="H584" s="521" t="s">
        <v>591</v>
      </c>
      <c r="I584" s="413" t="s">
        <v>248</v>
      </c>
      <c r="J584" s="413" t="s">
        <v>2403</v>
      </c>
      <c r="K584" s="521" t="s">
        <v>906</v>
      </c>
      <c r="L584" s="417">
        <v>242</v>
      </c>
      <c r="M584" s="418">
        <v>2141928.7200000002</v>
      </c>
      <c r="N584" s="712">
        <f t="shared" si="173"/>
        <v>2141928.7200000002</v>
      </c>
      <c r="O584" s="753">
        <v>45076</v>
      </c>
      <c r="P584" s="418">
        <f t="shared" si="174"/>
        <v>2272005</v>
      </c>
      <c r="Q584" s="418">
        <f t="shared" si="175"/>
        <v>2272005</v>
      </c>
      <c r="R584" s="698">
        <f t="shared" si="176"/>
        <v>2272005</v>
      </c>
      <c r="S584" s="699">
        <f t="shared" si="178"/>
        <v>4.2937947154409129E-4</v>
      </c>
      <c r="T584" s="688"/>
      <c r="U584" s="689">
        <f t="shared" si="177"/>
        <v>288</v>
      </c>
      <c r="V584" s="690">
        <f t="shared" si="167"/>
        <v>45364</v>
      </c>
      <c r="W584" s="691">
        <f>VLOOKUP(V584,IPC!$B$9:$D$855,3,2)</f>
        <v>141.47999999999999</v>
      </c>
      <c r="X584" s="691">
        <f>VLOOKUP(O584,IPC!$B$9:$D$855,3,1)</f>
        <v>133.38</v>
      </c>
    </row>
    <row r="585" spans="1:24" s="410" customFormat="1" outlineLevel="2" x14ac:dyDescent="0.25">
      <c r="A585" s="410" t="s">
        <v>76</v>
      </c>
      <c r="B585" s="728" t="s">
        <v>2546</v>
      </c>
      <c r="C585" s="792">
        <v>30</v>
      </c>
      <c r="D585" s="557" t="s">
        <v>464</v>
      </c>
      <c r="E585" s="558">
        <v>901550788</v>
      </c>
      <c r="F585" s="457" t="s">
        <v>528</v>
      </c>
      <c r="G585" s="521" t="s">
        <v>108</v>
      </c>
      <c r="H585" s="521" t="s">
        <v>591</v>
      </c>
      <c r="I585" s="413" t="s">
        <v>248</v>
      </c>
      <c r="J585" s="413" t="s">
        <v>2403</v>
      </c>
      <c r="K585" s="521" t="s">
        <v>907</v>
      </c>
      <c r="L585" s="417">
        <v>272</v>
      </c>
      <c r="M585" s="418">
        <v>5180638</v>
      </c>
      <c r="N585" s="712">
        <f t="shared" si="173"/>
        <v>5180638</v>
      </c>
      <c r="O585" s="753">
        <v>45060</v>
      </c>
      <c r="P585" s="418">
        <f t="shared" si="174"/>
        <v>5495252</v>
      </c>
      <c r="Q585" s="418">
        <f t="shared" si="175"/>
        <v>5495252</v>
      </c>
      <c r="R585" s="698">
        <f t="shared" si="176"/>
        <v>5495252</v>
      </c>
      <c r="S585" s="699">
        <f t="shared" si="178"/>
        <v>1.0385313411553278E-3</v>
      </c>
      <c r="T585" s="688"/>
      <c r="U585" s="689">
        <f t="shared" si="177"/>
        <v>304</v>
      </c>
      <c r="V585" s="690">
        <f t="shared" si="167"/>
        <v>45364</v>
      </c>
      <c r="W585" s="691">
        <f>VLOOKUP(V585,IPC!$B$9:$D$855,3,2)</f>
        <v>141.47999999999999</v>
      </c>
      <c r="X585" s="691">
        <f>VLOOKUP(O585,IPC!$B$9:$D$855,3,1)</f>
        <v>133.38</v>
      </c>
    </row>
    <row r="586" spans="1:24" s="410" customFormat="1" outlineLevel="2" x14ac:dyDescent="0.25">
      <c r="A586" s="410" t="s">
        <v>76</v>
      </c>
      <c r="B586" s="728" t="s">
        <v>2546</v>
      </c>
      <c r="C586" s="792">
        <v>30</v>
      </c>
      <c r="D586" s="557" t="s">
        <v>464</v>
      </c>
      <c r="E586" s="558">
        <v>901550788</v>
      </c>
      <c r="F586" s="457" t="s">
        <v>528</v>
      </c>
      <c r="G586" s="521" t="s">
        <v>108</v>
      </c>
      <c r="H586" s="521" t="s">
        <v>591</v>
      </c>
      <c r="I586" s="413" t="s">
        <v>248</v>
      </c>
      <c r="J586" s="413" t="s">
        <v>2403</v>
      </c>
      <c r="K586" s="521" t="s">
        <v>908</v>
      </c>
      <c r="L586" s="417">
        <v>289</v>
      </c>
      <c r="M586" s="418">
        <v>6319318</v>
      </c>
      <c r="N586" s="712">
        <f t="shared" si="173"/>
        <v>6319318</v>
      </c>
      <c r="O586" s="753">
        <v>45060</v>
      </c>
      <c r="P586" s="418">
        <f t="shared" si="174"/>
        <v>6703082</v>
      </c>
      <c r="Q586" s="418">
        <f t="shared" si="175"/>
        <v>6703082</v>
      </c>
      <c r="R586" s="698">
        <f t="shared" si="176"/>
        <v>6703082</v>
      </c>
      <c r="S586" s="699">
        <f t="shared" si="178"/>
        <v>1.2667955426492064E-3</v>
      </c>
      <c r="T586" s="688"/>
      <c r="U586" s="689">
        <f t="shared" si="177"/>
        <v>304</v>
      </c>
      <c r="V586" s="690">
        <f t="shared" si="167"/>
        <v>45364</v>
      </c>
      <c r="W586" s="691">
        <f>VLOOKUP(V586,IPC!$B$9:$D$855,3,2)</f>
        <v>141.47999999999999</v>
      </c>
      <c r="X586" s="691">
        <f>VLOOKUP(O586,IPC!$B$9:$D$855,3,1)</f>
        <v>133.38</v>
      </c>
    </row>
    <row r="587" spans="1:24" s="410" customFormat="1" outlineLevel="2" x14ac:dyDescent="0.25">
      <c r="A587" s="410" t="s">
        <v>76</v>
      </c>
      <c r="B587" s="728" t="s">
        <v>2546</v>
      </c>
      <c r="C587" s="792">
        <v>30</v>
      </c>
      <c r="D587" s="557" t="s">
        <v>464</v>
      </c>
      <c r="E587" s="558">
        <v>901550788</v>
      </c>
      <c r="F587" s="457" t="s">
        <v>528</v>
      </c>
      <c r="G587" s="521" t="s">
        <v>108</v>
      </c>
      <c r="H587" s="521" t="s">
        <v>591</v>
      </c>
      <c r="I587" s="413" t="s">
        <v>248</v>
      </c>
      <c r="J587" s="413" t="s">
        <v>2403</v>
      </c>
      <c r="K587" s="521" t="s">
        <v>909</v>
      </c>
      <c r="L587" s="417">
        <v>294</v>
      </c>
      <c r="M587" s="418">
        <v>7116861</v>
      </c>
      <c r="N587" s="712">
        <f t="shared" si="173"/>
        <v>7116861</v>
      </c>
      <c r="O587" s="753">
        <v>45062</v>
      </c>
      <c r="P587" s="418">
        <f t="shared" si="174"/>
        <v>7549059</v>
      </c>
      <c r="Q587" s="418">
        <f t="shared" si="175"/>
        <v>7549059</v>
      </c>
      <c r="R587" s="698">
        <f t="shared" si="176"/>
        <v>7549059</v>
      </c>
      <c r="S587" s="699">
        <f t="shared" si="178"/>
        <v>1.4266742212605897E-3</v>
      </c>
      <c r="T587" s="688"/>
      <c r="U587" s="689">
        <f t="shared" si="177"/>
        <v>302</v>
      </c>
      <c r="V587" s="690">
        <f t="shared" si="167"/>
        <v>45364</v>
      </c>
      <c r="W587" s="691">
        <f>VLOOKUP(V587,IPC!$B$9:$D$855,3,2)</f>
        <v>141.47999999999999</v>
      </c>
      <c r="X587" s="691">
        <f>VLOOKUP(O587,IPC!$B$9:$D$855,3,1)</f>
        <v>133.38</v>
      </c>
    </row>
    <row r="588" spans="1:24" s="410" customFormat="1" outlineLevel="2" x14ac:dyDescent="0.25">
      <c r="A588" s="410" t="s">
        <v>76</v>
      </c>
      <c r="B588" s="728" t="s">
        <v>2546</v>
      </c>
      <c r="C588" s="792">
        <v>30</v>
      </c>
      <c r="D588" s="557" t="s">
        <v>464</v>
      </c>
      <c r="E588" s="558">
        <v>901550788</v>
      </c>
      <c r="F588" s="457" t="s">
        <v>528</v>
      </c>
      <c r="G588" s="521" t="s">
        <v>108</v>
      </c>
      <c r="H588" s="521" t="s">
        <v>591</v>
      </c>
      <c r="I588" s="413" t="s">
        <v>248</v>
      </c>
      <c r="J588" s="413" t="s">
        <v>2403</v>
      </c>
      <c r="K588" s="521" t="s">
        <v>910</v>
      </c>
      <c r="L588" s="417">
        <v>333</v>
      </c>
      <c r="M588" s="418">
        <v>1199684</v>
      </c>
      <c r="N588" s="712">
        <f t="shared" si="173"/>
        <v>1199684</v>
      </c>
      <c r="O588" s="753">
        <v>45067</v>
      </c>
      <c r="P588" s="418">
        <f t="shared" si="174"/>
        <v>1272539</v>
      </c>
      <c r="Q588" s="418">
        <f t="shared" si="175"/>
        <v>1272539</v>
      </c>
      <c r="R588" s="698">
        <f t="shared" si="176"/>
        <v>1272539</v>
      </c>
      <c r="S588" s="699">
        <f t="shared" si="178"/>
        <v>2.4049336306004889E-4</v>
      </c>
      <c r="T588" s="688"/>
      <c r="U588" s="689">
        <f t="shared" si="177"/>
        <v>297</v>
      </c>
      <c r="V588" s="690">
        <f t="shared" si="167"/>
        <v>45364</v>
      </c>
      <c r="W588" s="691">
        <f>VLOOKUP(V588,IPC!$B$9:$D$855,3,2)</f>
        <v>141.47999999999999</v>
      </c>
      <c r="X588" s="691">
        <f>VLOOKUP(O588,IPC!$B$9:$D$855,3,1)</f>
        <v>133.38</v>
      </c>
    </row>
    <row r="589" spans="1:24" s="410" customFormat="1" outlineLevel="2" x14ac:dyDescent="0.25">
      <c r="A589" s="410" t="s">
        <v>76</v>
      </c>
      <c r="B589" s="728" t="s">
        <v>2546</v>
      </c>
      <c r="C589" s="792">
        <v>30</v>
      </c>
      <c r="D589" s="557" t="s">
        <v>464</v>
      </c>
      <c r="E589" s="558">
        <v>901550788</v>
      </c>
      <c r="F589" s="457" t="s">
        <v>528</v>
      </c>
      <c r="G589" s="521" t="s">
        <v>108</v>
      </c>
      <c r="H589" s="521" t="s">
        <v>591</v>
      </c>
      <c r="I589" s="413" t="s">
        <v>248</v>
      </c>
      <c r="J589" s="413" t="s">
        <v>2403</v>
      </c>
      <c r="K589" s="521" t="s">
        <v>911</v>
      </c>
      <c r="L589" s="417">
        <v>388</v>
      </c>
      <c r="M589" s="418">
        <v>16106610.48</v>
      </c>
      <c r="N589" s="712">
        <f t="shared" si="173"/>
        <v>16106610.48</v>
      </c>
      <c r="O589" s="753">
        <v>45077</v>
      </c>
      <c r="P589" s="418">
        <f t="shared" si="174"/>
        <v>17084745</v>
      </c>
      <c r="Q589" s="418">
        <f t="shared" si="175"/>
        <v>17084745</v>
      </c>
      <c r="R589" s="698">
        <f t="shared" si="176"/>
        <v>17084745</v>
      </c>
      <c r="S589" s="699">
        <f t="shared" si="178"/>
        <v>3.2287951741151785E-3</v>
      </c>
      <c r="T589" s="688"/>
      <c r="U589" s="689">
        <f t="shared" si="177"/>
        <v>287</v>
      </c>
      <c r="V589" s="690">
        <f t="shared" si="167"/>
        <v>45364</v>
      </c>
      <c r="W589" s="691">
        <f>VLOOKUP(V589,IPC!$B$9:$D$855,3,2)</f>
        <v>141.47999999999999</v>
      </c>
      <c r="X589" s="691">
        <f>VLOOKUP(O589,IPC!$B$9:$D$855,3,1)</f>
        <v>133.38</v>
      </c>
    </row>
    <row r="590" spans="1:24" s="410" customFormat="1" outlineLevel="2" x14ac:dyDescent="0.25">
      <c r="A590" s="410" t="s">
        <v>76</v>
      </c>
      <c r="B590" s="728" t="s">
        <v>2546</v>
      </c>
      <c r="C590" s="792">
        <v>30</v>
      </c>
      <c r="D590" s="557" t="s">
        <v>464</v>
      </c>
      <c r="E590" s="558">
        <v>901550788</v>
      </c>
      <c r="F590" s="457" t="s">
        <v>528</v>
      </c>
      <c r="G590" s="521" t="s">
        <v>108</v>
      </c>
      <c r="H590" s="521" t="s">
        <v>591</v>
      </c>
      <c r="I590" s="413" t="s">
        <v>248</v>
      </c>
      <c r="J590" s="413" t="s">
        <v>2403</v>
      </c>
      <c r="K590" s="521" t="s">
        <v>912</v>
      </c>
      <c r="L590" s="417">
        <v>391</v>
      </c>
      <c r="M590" s="418">
        <v>3030236.49</v>
      </c>
      <c r="N590" s="712">
        <f t="shared" si="173"/>
        <v>3030236.49</v>
      </c>
      <c r="O590" s="753">
        <v>45077</v>
      </c>
      <c r="P590" s="418">
        <f t="shared" si="174"/>
        <v>3214259</v>
      </c>
      <c r="Q590" s="418">
        <f t="shared" si="175"/>
        <v>3214259</v>
      </c>
      <c r="R590" s="698">
        <f t="shared" si="176"/>
        <v>3214259</v>
      </c>
      <c r="S590" s="699">
        <f t="shared" si="178"/>
        <v>6.0745325420755647E-4</v>
      </c>
      <c r="T590" s="688"/>
      <c r="U590" s="689">
        <f t="shared" si="177"/>
        <v>287</v>
      </c>
      <c r="V590" s="690">
        <f t="shared" si="167"/>
        <v>45364</v>
      </c>
      <c r="W590" s="691">
        <f>VLOOKUP(V590,IPC!$B$9:$D$855,3,2)</f>
        <v>141.47999999999999</v>
      </c>
      <c r="X590" s="691">
        <f>VLOOKUP(O590,IPC!$B$9:$D$855,3,1)</f>
        <v>133.38</v>
      </c>
    </row>
    <row r="591" spans="1:24" s="410" customFormat="1" outlineLevel="2" x14ac:dyDescent="0.25">
      <c r="A591" s="410" t="s">
        <v>76</v>
      </c>
      <c r="B591" s="728" t="s">
        <v>2546</v>
      </c>
      <c r="C591" s="792">
        <v>30</v>
      </c>
      <c r="D591" s="557" t="s">
        <v>464</v>
      </c>
      <c r="E591" s="558">
        <v>901550788</v>
      </c>
      <c r="F591" s="457" t="s">
        <v>528</v>
      </c>
      <c r="G591" s="521" t="s">
        <v>108</v>
      </c>
      <c r="H591" s="521" t="s">
        <v>591</v>
      </c>
      <c r="I591" s="413" t="s">
        <v>248</v>
      </c>
      <c r="J591" s="413" t="s">
        <v>2403</v>
      </c>
      <c r="K591" s="521" t="s">
        <v>913</v>
      </c>
      <c r="L591" s="417">
        <v>40</v>
      </c>
      <c r="M591" s="418">
        <v>4719582</v>
      </c>
      <c r="N591" s="712">
        <f t="shared" si="173"/>
        <v>4719582</v>
      </c>
      <c r="O591" s="753">
        <v>45026</v>
      </c>
      <c r="P591" s="418">
        <f t="shared" si="174"/>
        <v>5028061</v>
      </c>
      <c r="Q591" s="418">
        <f t="shared" si="175"/>
        <v>5028061</v>
      </c>
      <c r="R591" s="698">
        <f t="shared" si="176"/>
        <v>5028061</v>
      </c>
      <c r="S591" s="699">
        <f t="shared" si="178"/>
        <v>9.5023830276405867E-4</v>
      </c>
      <c r="T591" s="688"/>
      <c r="U591" s="689">
        <f t="shared" si="177"/>
        <v>338</v>
      </c>
      <c r="V591" s="690">
        <f t="shared" si="167"/>
        <v>45364</v>
      </c>
      <c r="W591" s="691">
        <f>VLOOKUP(V591,IPC!$B$9:$D$855,3,2)</f>
        <v>141.47999999999999</v>
      </c>
      <c r="X591" s="691">
        <f>VLOOKUP(O591,IPC!$B$9:$D$855,3,1)</f>
        <v>132.80000000000001</v>
      </c>
    </row>
    <row r="592" spans="1:24" s="410" customFormat="1" outlineLevel="2" x14ac:dyDescent="0.25">
      <c r="A592" s="410" t="s">
        <v>76</v>
      </c>
      <c r="B592" s="728" t="s">
        <v>2546</v>
      </c>
      <c r="C592" s="792">
        <v>30</v>
      </c>
      <c r="D592" s="557" t="s">
        <v>464</v>
      </c>
      <c r="E592" s="558">
        <v>901550788</v>
      </c>
      <c r="F592" s="457" t="s">
        <v>528</v>
      </c>
      <c r="G592" s="521" t="s">
        <v>108</v>
      </c>
      <c r="H592" s="521" t="s">
        <v>591</v>
      </c>
      <c r="I592" s="413" t="s">
        <v>248</v>
      </c>
      <c r="J592" s="413" t="s">
        <v>2403</v>
      </c>
      <c r="K592" s="521" t="s">
        <v>914</v>
      </c>
      <c r="L592" s="417">
        <v>41</v>
      </c>
      <c r="M592" s="418">
        <v>3497225</v>
      </c>
      <c r="N592" s="712">
        <f t="shared" si="173"/>
        <v>3497225</v>
      </c>
      <c r="O592" s="753">
        <v>45026</v>
      </c>
      <c r="P592" s="418">
        <f t="shared" si="174"/>
        <v>3725809</v>
      </c>
      <c r="Q592" s="418">
        <f t="shared" si="175"/>
        <v>3725809</v>
      </c>
      <c r="R592" s="698">
        <f t="shared" si="176"/>
        <v>3725809</v>
      </c>
      <c r="S592" s="699">
        <f t="shared" si="178"/>
        <v>7.0412956815421579E-4</v>
      </c>
      <c r="T592" s="688"/>
      <c r="U592" s="689">
        <f t="shared" si="177"/>
        <v>338</v>
      </c>
      <c r="V592" s="690">
        <f t="shared" si="167"/>
        <v>45364</v>
      </c>
      <c r="W592" s="691">
        <f>VLOOKUP(V592,IPC!$B$9:$D$855,3,2)</f>
        <v>141.47999999999999</v>
      </c>
      <c r="X592" s="691">
        <f>VLOOKUP(O592,IPC!$B$9:$D$855,3,1)</f>
        <v>132.80000000000001</v>
      </c>
    </row>
    <row r="593" spans="1:24" s="410" customFormat="1" outlineLevel="2" x14ac:dyDescent="0.25">
      <c r="A593" s="410" t="s">
        <v>76</v>
      </c>
      <c r="B593" s="728" t="s">
        <v>2546</v>
      </c>
      <c r="C593" s="792">
        <v>30</v>
      </c>
      <c r="D593" s="557" t="s">
        <v>464</v>
      </c>
      <c r="E593" s="558">
        <v>901550788</v>
      </c>
      <c r="F593" s="457" t="s">
        <v>528</v>
      </c>
      <c r="G593" s="521" t="s">
        <v>108</v>
      </c>
      <c r="H593" s="521" t="s">
        <v>591</v>
      </c>
      <c r="I593" s="413" t="s">
        <v>248</v>
      </c>
      <c r="J593" s="413" t="s">
        <v>2403</v>
      </c>
      <c r="K593" s="521" t="s">
        <v>915</v>
      </c>
      <c r="L593" s="417">
        <v>42</v>
      </c>
      <c r="M593" s="418">
        <v>4202050</v>
      </c>
      <c r="N593" s="712">
        <f t="shared" si="173"/>
        <v>4202050</v>
      </c>
      <c r="O593" s="753">
        <v>45026</v>
      </c>
      <c r="P593" s="418">
        <f t="shared" si="174"/>
        <v>4476702</v>
      </c>
      <c r="Q593" s="418">
        <f t="shared" si="175"/>
        <v>4476702</v>
      </c>
      <c r="R593" s="698">
        <f t="shared" si="176"/>
        <v>4476702</v>
      </c>
      <c r="S593" s="699">
        <f t="shared" si="178"/>
        <v>8.4603860423739224E-4</v>
      </c>
      <c r="T593" s="688"/>
      <c r="U593" s="689">
        <f t="shared" si="177"/>
        <v>338</v>
      </c>
      <c r="V593" s="690">
        <f t="shared" si="167"/>
        <v>45364</v>
      </c>
      <c r="W593" s="691">
        <f>VLOOKUP(V593,IPC!$B$9:$D$855,3,2)</f>
        <v>141.47999999999999</v>
      </c>
      <c r="X593" s="691">
        <f>VLOOKUP(O593,IPC!$B$9:$D$855,3,1)</f>
        <v>132.80000000000001</v>
      </c>
    </row>
    <row r="594" spans="1:24" s="410" customFormat="1" outlineLevel="2" x14ac:dyDescent="0.25">
      <c r="A594" s="410" t="s">
        <v>76</v>
      </c>
      <c r="B594" s="728" t="s">
        <v>2546</v>
      </c>
      <c r="C594" s="792">
        <v>30</v>
      </c>
      <c r="D594" s="557" t="s">
        <v>464</v>
      </c>
      <c r="E594" s="558">
        <v>901550788</v>
      </c>
      <c r="F594" s="457" t="s">
        <v>528</v>
      </c>
      <c r="G594" s="521" t="s">
        <v>108</v>
      </c>
      <c r="H594" s="521" t="s">
        <v>591</v>
      </c>
      <c r="I594" s="413" t="s">
        <v>248</v>
      </c>
      <c r="J594" s="413" t="s">
        <v>2403</v>
      </c>
      <c r="K594" s="521" t="s">
        <v>916</v>
      </c>
      <c r="L594" s="417">
        <v>484</v>
      </c>
      <c r="M594" s="418">
        <v>2107694.31</v>
      </c>
      <c r="N594" s="712">
        <f t="shared" si="173"/>
        <v>2107694.31</v>
      </c>
      <c r="O594" s="753">
        <v>45091</v>
      </c>
      <c r="P594" s="418">
        <f t="shared" si="174"/>
        <v>2229007</v>
      </c>
      <c r="Q594" s="418">
        <f t="shared" si="175"/>
        <v>2229007</v>
      </c>
      <c r="R594" s="698">
        <f t="shared" si="176"/>
        <v>2229007</v>
      </c>
      <c r="S594" s="699">
        <f t="shared" si="178"/>
        <v>4.2125340733320581E-4</v>
      </c>
      <c r="T594" s="688"/>
      <c r="U594" s="689">
        <f t="shared" si="177"/>
        <v>273</v>
      </c>
      <c r="V594" s="690">
        <f t="shared" si="167"/>
        <v>45364</v>
      </c>
      <c r="W594" s="691">
        <f>VLOOKUP(V594,IPC!$B$9:$D$855,3,2)</f>
        <v>141.47999999999999</v>
      </c>
      <c r="X594" s="691">
        <f>VLOOKUP(O594,IPC!$B$9:$D$855,3,1)</f>
        <v>133.78</v>
      </c>
    </row>
    <row r="595" spans="1:24" s="410" customFormat="1" outlineLevel="2" x14ac:dyDescent="0.25">
      <c r="A595" s="410" t="s">
        <v>76</v>
      </c>
      <c r="B595" s="728" t="s">
        <v>2546</v>
      </c>
      <c r="C595" s="792">
        <v>30</v>
      </c>
      <c r="D595" s="557" t="s">
        <v>464</v>
      </c>
      <c r="E595" s="558">
        <v>901550788</v>
      </c>
      <c r="F595" s="457" t="s">
        <v>528</v>
      </c>
      <c r="G595" s="521" t="s">
        <v>108</v>
      </c>
      <c r="H595" s="521" t="s">
        <v>591</v>
      </c>
      <c r="I595" s="413" t="s">
        <v>248</v>
      </c>
      <c r="J595" s="413" t="s">
        <v>2403</v>
      </c>
      <c r="K595" s="521" t="s">
        <v>917</v>
      </c>
      <c r="L595" s="417">
        <v>485</v>
      </c>
      <c r="M595" s="418">
        <v>15435406.08</v>
      </c>
      <c r="N595" s="712">
        <f t="shared" si="173"/>
        <v>15435406.08</v>
      </c>
      <c r="O595" s="753">
        <v>45091</v>
      </c>
      <c r="P595" s="418">
        <f t="shared" si="174"/>
        <v>16323825</v>
      </c>
      <c r="Q595" s="418">
        <f t="shared" si="175"/>
        <v>16323825</v>
      </c>
      <c r="R595" s="698">
        <f t="shared" si="176"/>
        <v>16323825</v>
      </c>
      <c r="S595" s="699">
        <f t="shared" si="178"/>
        <v>3.0849911651066901E-3</v>
      </c>
      <c r="T595" s="688"/>
      <c r="U595" s="689">
        <f t="shared" si="177"/>
        <v>273</v>
      </c>
      <c r="V595" s="690">
        <f t="shared" si="167"/>
        <v>45364</v>
      </c>
      <c r="W595" s="691">
        <f>VLOOKUP(V595,IPC!$B$9:$D$855,3,2)</f>
        <v>141.47999999999999</v>
      </c>
      <c r="X595" s="691">
        <f>VLOOKUP(O595,IPC!$B$9:$D$855,3,1)</f>
        <v>133.78</v>
      </c>
    </row>
    <row r="596" spans="1:24" s="410" customFormat="1" outlineLevel="2" x14ac:dyDescent="0.25">
      <c r="A596" s="410" t="s">
        <v>76</v>
      </c>
      <c r="B596" s="728" t="s">
        <v>2546</v>
      </c>
      <c r="C596" s="792">
        <v>30</v>
      </c>
      <c r="D596" s="557" t="s">
        <v>464</v>
      </c>
      <c r="E596" s="558">
        <v>901550788</v>
      </c>
      <c r="F596" s="457" t="s">
        <v>528</v>
      </c>
      <c r="G596" s="521" t="s">
        <v>108</v>
      </c>
      <c r="H596" s="521" t="s">
        <v>591</v>
      </c>
      <c r="I596" s="413" t="s">
        <v>248</v>
      </c>
      <c r="J596" s="413" t="s">
        <v>2403</v>
      </c>
      <c r="K596" s="521" t="s">
        <v>918</v>
      </c>
      <c r="L596" s="417">
        <v>630</v>
      </c>
      <c r="M596" s="418">
        <v>2074702.49</v>
      </c>
      <c r="N596" s="712">
        <f t="shared" si="173"/>
        <v>2074702.49</v>
      </c>
      <c r="O596" s="753">
        <v>45118</v>
      </c>
      <c r="P596" s="418">
        <f t="shared" si="174"/>
        <v>2183183</v>
      </c>
      <c r="Q596" s="418">
        <f t="shared" si="175"/>
        <v>2183183</v>
      </c>
      <c r="R596" s="698">
        <f t="shared" si="176"/>
        <v>2183183</v>
      </c>
      <c r="S596" s="699">
        <f t="shared" si="178"/>
        <v>4.1259326578244493E-4</v>
      </c>
      <c r="T596" s="688"/>
      <c r="U596" s="689">
        <f t="shared" si="177"/>
        <v>246</v>
      </c>
      <c r="V596" s="690">
        <f t="shared" si="167"/>
        <v>45364</v>
      </c>
      <c r="W596" s="691">
        <f>VLOOKUP(V596,IPC!$B$9:$D$855,3,2)</f>
        <v>141.47999999999999</v>
      </c>
      <c r="X596" s="691">
        <f>VLOOKUP(O596,IPC!$B$9:$D$855,3,1)</f>
        <v>134.44999999999999</v>
      </c>
    </row>
    <row r="597" spans="1:24" s="410" customFormat="1" outlineLevel="2" x14ac:dyDescent="0.25">
      <c r="A597" s="410" t="s">
        <v>76</v>
      </c>
      <c r="B597" s="728" t="s">
        <v>2546</v>
      </c>
      <c r="C597" s="792">
        <v>30</v>
      </c>
      <c r="D597" s="557" t="s">
        <v>464</v>
      </c>
      <c r="E597" s="558">
        <v>901550788</v>
      </c>
      <c r="F597" s="457" t="s">
        <v>528</v>
      </c>
      <c r="G597" s="521" t="s">
        <v>108</v>
      </c>
      <c r="H597" s="521" t="s">
        <v>591</v>
      </c>
      <c r="I597" s="413" t="s">
        <v>248</v>
      </c>
      <c r="J597" s="413" t="s">
        <v>2403</v>
      </c>
      <c r="K597" s="521" t="s">
        <v>919</v>
      </c>
      <c r="L597" s="417">
        <v>775</v>
      </c>
      <c r="M597" s="418">
        <v>972186.7</v>
      </c>
      <c r="N597" s="712">
        <f t="shared" si="173"/>
        <v>972186.7</v>
      </c>
      <c r="O597" s="753">
        <v>45141</v>
      </c>
      <c r="P597" s="418">
        <f t="shared" si="174"/>
        <v>1015917</v>
      </c>
      <c r="Q597" s="418">
        <f t="shared" si="175"/>
        <v>1015917</v>
      </c>
      <c r="R597" s="698">
        <f t="shared" si="176"/>
        <v>1015917</v>
      </c>
      <c r="S597" s="699">
        <f t="shared" si="178"/>
        <v>1.9199513407437861E-4</v>
      </c>
      <c r="T597" s="688"/>
      <c r="U597" s="689">
        <f t="shared" si="177"/>
        <v>223</v>
      </c>
      <c r="V597" s="690">
        <f t="shared" si="167"/>
        <v>45364</v>
      </c>
      <c r="W597" s="691">
        <f>VLOOKUP(V597,IPC!$B$9:$D$855,3,2)</f>
        <v>141.47999999999999</v>
      </c>
      <c r="X597" s="691">
        <f>VLOOKUP(O597,IPC!$B$9:$D$855,3,1)</f>
        <v>135.38999999999999</v>
      </c>
    </row>
    <row r="598" spans="1:24" s="410" customFormat="1" outlineLevel="2" x14ac:dyDescent="0.25">
      <c r="A598" s="410" t="s">
        <v>76</v>
      </c>
      <c r="B598" s="728" t="s">
        <v>2546</v>
      </c>
      <c r="C598" s="792">
        <v>30</v>
      </c>
      <c r="D598" s="557" t="s">
        <v>464</v>
      </c>
      <c r="E598" s="558">
        <v>901550788</v>
      </c>
      <c r="F598" s="457" t="s">
        <v>528</v>
      </c>
      <c r="G598" s="521" t="s">
        <v>108</v>
      </c>
      <c r="H598" s="521" t="s">
        <v>591</v>
      </c>
      <c r="I598" s="413" t="s">
        <v>248</v>
      </c>
      <c r="J598" s="413" t="s">
        <v>2403</v>
      </c>
      <c r="K598" s="521" t="s">
        <v>920</v>
      </c>
      <c r="L598" s="417">
        <v>776</v>
      </c>
      <c r="M598" s="418">
        <v>100269.4</v>
      </c>
      <c r="N598" s="712">
        <f t="shared" si="173"/>
        <v>100269.4</v>
      </c>
      <c r="O598" s="753">
        <v>45141</v>
      </c>
      <c r="P598" s="418">
        <f t="shared" si="174"/>
        <v>104780</v>
      </c>
      <c r="Q598" s="418">
        <f t="shared" si="175"/>
        <v>104780</v>
      </c>
      <c r="R598" s="698">
        <f t="shared" si="176"/>
        <v>104780</v>
      </c>
      <c r="S598" s="699">
        <f t="shared" si="178"/>
        <v>1.980206074739707E-5</v>
      </c>
      <c r="T598" s="688"/>
      <c r="U598" s="689">
        <f t="shared" si="177"/>
        <v>223</v>
      </c>
      <c r="V598" s="690">
        <f t="shared" si="167"/>
        <v>45364</v>
      </c>
      <c r="W598" s="691">
        <f>VLOOKUP(V598,IPC!$B$9:$D$855,3,2)</f>
        <v>141.47999999999999</v>
      </c>
      <c r="X598" s="691">
        <f>VLOOKUP(O598,IPC!$B$9:$D$855,3,1)</f>
        <v>135.38999999999999</v>
      </c>
    </row>
    <row r="599" spans="1:24" s="410" customFormat="1" outlineLevel="2" x14ac:dyDescent="0.25">
      <c r="A599" s="410" t="s">
        <v>76</v>
      </c>
      <c r="B599" s="728" t="s">
        <v>2546</v>
      </c>
      <c r="C599" s="792">
        <v>30</v>
      </c>
      <c r="D599" s="557" t="s">
        <v>464</v>
      </c>
      <c r="E599" s="558">
        <v>901550788</v>
      </c>
      <c r="F599" s="457" t="s">
        <v>528</v>
      </c>
      <c r="G599" s="521" t="s">
        <v>108</v>
      </c>
      <c r="H599" s="521" t="s">
        <v>591</v>
      </c>
      <c r="I599" s="413" t="s">
        <v>248</v>
      </c>
      <c r="J599" s="413" t="s">
        <v>2403</v>
      </c>
      <c r="K599" s="521" t="s">
        <v>921</v>
      </c>
      <c r="L599" s="417">
        <v>850</v>
      </c>
      <c r="M599" s="418">
        <v>1641105.36</v>
      </c>
      <c r="N599" s="712">
        <f t="shared" si="173"/>
        <v>1641105.36</v>
      </c>
      <c r="O599" s="753">
        <v>45155</v>
      </c>
      <c r="P599" s="418">
        <f t="shared" si="174"/>
        <v>1714924</v>
      </c>
      <c r="Q599" s="418">
        <f t="shared" si="175"/>
        <v>1714924</v>
      </c>
      <c r="R599" s="698">
        <f t="shared" si="176"/>
        <v>1714924</v>
      </c>
      <c r="S599" s="699">
        <f t="shared" si="178"/>
        <v>3.2409838924574516E-4</v>
      </c>
      <c r="T599" s="688"/>
      <c r="U599" s="689">
        <f t="shared" si="177"/>
        <v>209</v>
      </c>
      <c r="V599" s="690">
        <f t="shared" si="167"/>
        <v>45364</v>
      </c>
      <c r="W599" s="691">
        <f>VLOOKUP(V599,IPC!$B$9:$D$855,3,2)</f>
        <v>141.47999999999999</v>
      </c>
      <c r="X599" s="691">
        <f>VLOOKUP(O599,IPC!$B$9:$D$855,3,1)</f>
        <v>135.38999999999999</v>
      </c>
    </row>
    <row r="600" spans="1:24" s="410" customFormat="1" outlineLevel="2" x14ac:dyDescent="0.25">
      <c r="A600" s="410" t="s">
        <v>76</v>
      </c>
      <c r="B600" s="728" t="s">
        <v>2546</v>
      </c>
      <c r="C600" s="792">
        <v>30</v>
      </c>
      <c r="D600" s="557" t="s">
        <v>464</v>
      </c>
      <c r="E600" s="558">
        <v>901550788</v>
      </c>
      <c r="F600" s="457" t="s">
        <v>528</v>
      </c>
      <c r="G600" s="521" t="s">
        <v>108</v>
      </c>
      <c r="H600" s="521" t="s">
        <v>591</v>
      </c>
      <c r="I600" s="413" t="s">
        <v>248</v>
      </c>
      <c r="J600" s="413" t="s">
        <v>2403</v>
      </c>
      <c r="K600" s="521" t="s">
        <v>922</v>
      </c>
      <c r="L600" s="417">
        <v>919</v>
      </c>
      <c r="M600" s="418">
        <v>1618461</v>
      </c>
      <c r="N600" s="712">
        <f t="shared" si="173"/>
        <v>1618461</v>
      </c>
      <c r="O600" s="753">
        <v>45168</v>
      </c>
      <c r="P600" s="418">
        <f t="shared" si="174"/>
        <v>1691261</v>
      </c>
      <c r="Q600" s="418">
        <f t="shared" si="175"/>
        <v>1691261</v>
      </c>
      <c r="R600" s="698">
        <f t="shared" si="176"/>
        <v>1691261</v>
      </c>
      <c r="S600" s="699">
        <f t="shared" si="178"/>
        <v>3.1962638921266957E-4</v>
      </c>
      <c r="T600" s="688"/>
      <c r="U600" s="689">
        <f t="shared" si="177"/>
        <v>196</v>
      </c>
      <c r="V600" s="690">
        <f t="shared" si="167"/>
        <v>45364</v>
      </c>
      <c r="W600" s="691">
        <f>VLOOKUP(V600,IPC!$B$9:$D$855,3,2)</f>
        <v>141.47999999999999</v>
      </c>
      <c r="X600" s="691">
        <f>VLOOKUP(O600,IPC!$B$9:$D$855,3,1)</f>
        <v>135.38999999999999</v>
      </c>
    </row>
    <row r="601" spans="1:24" s="410" customFormat="1" outlineLevel="1" x14ac:dyDescent="0.25">
      <c r="B601" s="728"/>
      <c r="C601" s="793"/>
      <c r="D601" s="560" t="s">
        <v>2280</v>
      </c>
      <c r="E601" s="561"/>
      <c r="F601" s="461"/>
      <c r="G601" s="536"/>
      <c r="H601" s="536"/>
      <c r="I601" s="420"/>
      <c r="J601" s="420"/>
      <c r="K601" s="536"/>
      <c r="L601" s="424"/>
      <c r="M601" s="425">
        <f>SUBTOTAL(9,M582:M600)</f>
        <v>86773204.030000016</v>
      </c>
      <c r="N601" s="425">
        <f>SUBTOTAL(9,N582:N600)</f>
        <v>86773204.030000016</v>
      </c>
      <c r="O601" s="755"/>
      <c r="P601" s="425">
        <f>SUBTOTAL(9,P582:P600)</f>
        <v>91983909</v>
      </c>
      <c r="Q601" s="425">
        <f>SUBTOTAL(9,Q582:Q600)</f>
        <v>91983909</v>
      </c>
      <c r="R601" s="460">
        <f>SUBTOTAL(9,R582:R600)</f>
        <v>91983909</v>
      </c>
      <c r="S601" s="706">
        <f>SUBTOTAL(9,S582:S600)</f>
        <v>1.738376554496129E-2</v>
      </c>
      <c r="T601" s="688"/>
      <c r="U601" s="689"/>
      <c r="V601" s="690"/>
      <c r="W601" s="691"/>
      <c r="X601" s="691"/>
    </row>
    <row r="602" spans="1:24" s="410" customFormat="1" ht="27.6" outlineLevel="2" x14ac:dyDescent="0.25">
      <c r="A602" s="410" t="s">
        <v>76</v>
      </c>
      <c r="B602" s="728" t="s">
        <v>2546</v>
      </c>
      <c r="C602" s="792">
        <v>31</v>
      </c>
      <c r="D602" s="557" t="s">
        <v>465</v>
      </c>
      <c r="E602" s="558">
        <v>900765180</v>
      </c>
      <c r="F602" s="457" t="s">
        <v>529</v>
      </c>
      <c r="G602" s="521" t="s">
        <v>239</v>
      </c>
      <c r="H602" s="521" t="s">
        <v>592</v>
      </c>
      <c r="I602" s="413" t="s">
        <v>248</v>
      </c>
      <c r="J602" s="413" t="s">
        <v>2403</v>
      </c>
      <c r="K602" s="521" t="s">
        <v>923</v>
      </c>
      <c r="L602" s="417">
        <v>788</v>
      </c>
      <c r="M602" s="418">
        <v>4000000</v>
      </c>
      <c r="N602" s="712">
        <f t="shared" si="173"/>
        <v>4000000</v>
      </c>
      <c r="O602" s="753">
        <v>45026</v>
      </c>
      <c r="P602" s="418">
        <f t="shared" si="174"/>
        <v>4261446</v>
      </c>
      <c r="Q602" s="418">
        <f t="shared" si="175"/>
        <v>4261446</v>
      </c>
      <c r="R602" s="698">
        <f t="shared" si="176"/>
        <v>4261446</v>
      </c>
      <c r="S602" s="699">
        <f t="shared" ref="S602:S608" si="179">+R602/$R$967</f>
        <v>8.0535801263363486E-4</v>
      </c>
      <c r="T602" s="688"/>
      <c r="U602" s="689">
        <f t="shared" si="177"/>
        <v>338</v>
      </c>
      <c r="V602" s="690">
        <f t="shared" si="167"/>
        <v>45364</v>
      </c>
      <c r="W602" s="691">
        <f>VLOOKUP(V602,IPC!$B$9:$D$855,3,2)</f>
        <v>141.47999999999999</v>
      </c>
      <c r="X602" s="691">
        <f>VLOOKUP(O602,IPC!$B$9:$D$855,3,1)</f>
        <v>132.80000000000001</v>
      </c>
    </row>
    <row r="603" spans="1:24" s="410" customFormat="1" ht="27.6" outlineLevel="2" x14ac:dyDescent="0.25">
      <c r="A603" s="410" t="s">
        <v>76</v>
      </c>
      <c r="B603" s="728" t="s">
        <v>2546</v>
      </c>
      <c r="C603" s="792">
        <v>31</v>
      </c>
      <c r="D603" s="557" t="s">
        <v>465</v>
      </c>
      <c r="E603" s="558">
        <v>900765180</v>
      </c>
      <c r="F603" s="457" t="s">
        <v>529</v>
      </c>
      <c r="G603" s="521" t="s">
        <v>239</v>
      </c>
      <c r="H603" s="521" t="s">
        <v>592</v>
      </c>
      <c r="I603" s="413" t="s">
        <v>248</v>
      </c>
      <c r="J603" s="413" t="s">
        <v>2403</v>
      </c>
      <c r="K603" s="521" t="s">
        <v>924</v>
      </c>
      <c r="L603" s="417">
        <v>821</v>
      </c>
      <c r="M603" s="418">
        <v>1875000</v>
      </c>
      <c r="N603" s="712">
        <f t="shared" si="173"/>
        <v>1875000</v>
      </c>
      <c r="O603" s="753">
        <v>45053</v>
      </c>
      <c r="P603" s="418">
        <f t="shared" si="174"/>
        <v>1988866</v>
      </c>
      <c r="Q603" s="418">
        <f t="shared" si="175"/>
        <v>1988866</v>
      </c>
      <c r="R603" s="698">
        <f t="shared" si="176"/>
        <v>1988866</v>
      </c>
      <c r="S603" s="699">
        <f t="shared" si="179"/>
        <v>3.7586987354869847E-4</v>
      </c>
      <c r="T603" s="688"/>
      <c r="U603" s="689">
        <f t="shared" si="177"/>
        <v>311</v>
      </c>
      <c r="V603" s="690">
        <f t="shared" si="167"/>
        <v>45364</v>
      </c>
      <c r="W603" s="691">
        <f>VLOOKUP(V603,IPC!$B$9:$D$855,3,2)</f>
        <v>141.47999999999999</v>
      </c>
      <c r="X603" s="691">
        <f>VLOOKUP(O603,IPC!$B$9:$D$855,3,1)</f>
        <v>133.38</v>
      </c>
    </row>
    <row r="604" spans="1:24" s="410" customFormat="1" ht="27.6" outlineLevel="2" x14ac:dyDescent="0.25">
      <c r="A604" s="410" t="s">
        <v>76</v>
      </c>
      <c r="B604" s="728" t="s">
        <v>2546</v>
      </c>
      <c r="C604" s="792">
        <v>31</v>
      </c>
      <c r="D604" s="557" t="s">
        <v>465</v>
      </c>
      <c r="E604" s="558">
        <v>900765180</v>
      </c>
      <c r="F604" s="457" t="s">
        <v>529</v>
      </c>
      <c r="G604" s="521" t="s">
        <v>239</v>
      </c>
      <c r="H604" s="521" t="s">
        <v>592</v>
      </c>
      <c r="I604" s="413" t="s">
        <v>248</v>
      </c>
      <c r="J604" s="413" t="s">
        <v>2403</v>
      </c>
      <c r="K604" s="521" t="s">
        <v>684</v>
      </c>
      <c r="L604" s="417">
        <v>829</v>
      </c>
      <c r="M604" s="418">
        <v>1300000</v>
      </c>
      <c r="N604" s="712">
        <f t="shared" si="173"/>
        <v>1300000</v>
      </c>
      <c r="O604" s="753">
        <v>45054</v>
      </c>
      <c r="P604" s="418">
        <f t="shared" si="174"/>
        <v>1378947</v>
      </c>
      <c r="Q604" s="418">
        <f t="shared" si="175"/>
        <v>1378947</v>
      </c>
      <c r="R604" s="698">
        <f t="shared" si="176"/>
        <v>1378947</v>
      </c>
      <c r="S604" s="699">
        <f t="shared" si="179"/>
        <v>2.6060309468830834E-4</v>
      </c>
      <c r="T604" s="688"/>
      <c r="U604" s="689">
        <f t="shared" si="177"/>
        <v>310</v>
      </c>
      <c r="V604" s="690">
        <f t="shared" si="167"/>
        <v>45364</v>
      </c>
      <c r="W604" s="691">
        <f>VLOOKUP(V604,IPC!$B$9:$D$855,3,2)</f>
        <v>141.47999999999999</v>
      </c>
      <c r="X604" s="691">
        <f>VLOOKUP(O604,IPC!$B$9:$D$855,3,1)</f>
        <v>133.38</v>
      </c>
    </row>
    <row r="605" spans="1:24" s="410" customFormat="1" ht="27.6" outlineLevel="2" x14ac:dyDescent="0.25">
      <c r="A605" s="410" t="s">
        <v>76</v>
      </c>
      <c r="B605" s="728" t="s">
        <v>2546</v>
      </c>
      <c r="C605" s="792">
        <v>31</v>
      </c>
      <c r="D605" s="557" t="s">
        <v>465</v>
      </c>
      <c r="E605" s="558">
        <v>900765180</v>
      </c>
      <c r="F605" s="457" t="s">
        <v>529</v>
      </c>
      <c r="G605" s="521" t="s">
        <v>239</v>
      </c>
      <c r="H605" s="521" t="s">
        <v>592</v>
      </c>
      <c r="I605" s="413" t="s">
        <v>248</v>
      </c>
      <c r="J605" s="413" t="s">
        <v>2403</v>
      </c>
      <c r="K605" s="521" t="s">
        <v>925</v>
      </c>
      <c r="L605" s="417">
        <v>834</v>
      </c>
      <c r="M605" s="418">
        <v>2565000</v>
      </c>
      <c r="N605" s="712">
        <f t="shared" si="173"/>
        <v>2565000</v>
      </c>
      <c r="O605" s="753">
        <v>45067</v>
      </c>
      <c r="P605" s="418">
        <f t="shared" si="174"/>
        <v>2720769</v>
      </c>
      <c r="Q605" s="418">
        <f t="shared" si="175"/>
        <v>2720769</v>
      </c>
      <c r="R605" s="698">
        <f t="shared" si="176"/>
        <v>2720769</v>
      </c>
      <c r="S605" s="699">
        <f t="shared" si="179"/>
        <v>5.1419004597857206E-4</v>
      </c>
      <c r="T605" s="688"/>
      <c r="U605" s="689">
        <f t="shared" si="177"/>
        <v>297</v>
      </c>
      <c r="V605" s="690">
        <f t="shared" si="167"/>
        <v>45364</v>
      </c>
      <c r="W605" s="691">
        <f>VLOOKUP(V605,IPC!$B$9:$D$855,3,2)</f>
        <v>141.47999999999999</v>
      </c>
      <c r="X605" s="691">
        <f>VLOOKUP(O605,IPC!$B$9:$D$855,3,1)</f>
        <v>133.38</v>
      </c>
    </row>
    <row r="606" spans="1:24" s="410" customFormat="1" ht="27.6" outlineLevel="2" x14ac:dyDescent="0.25">
      <c r="A606" s="410" t="s">
        <v>76</v>
      </c>
      <c r="B606" s="728" t="s">
        <v>2546</v>
      </c>
      <c r="C606" s="792">
        <v>31</v>
      </c>
      <c r="D606" s="557" t="s">
        <v>465</v>
      </c>
      <c r="E606" s="558">
        <v>900765180</v>
      </c>
      <c r="F606" s="457" t="s">
        <v>529</v>
      </c>
      <c r="G606" s="521" t="s">
        <v>239</v>
      </c>
      <c r="H606" s="521" t="s">
        <v>592</v>
      </c>
      <c r="I606" s="413" t="s">
        <v>248</v>
      </c>
      <c r="J606" s="413" t="s">
        <v>2403</v>
      </c>
      <c r="K606" s="521" t="s">
        <v>926</v>
      </c>
      <c r="L606" s="417">
        <v>859</v>
      </c>
      <c r="M606" s="418">
        <v>1050000</v>
      </c>
      <c r="N606" s="712">
        <f t="shared" si="173"/>
        <v>1050000</v>
      </c>
      <c r="O606" s="753">
        <v>45086</v>
      </c>
      <c r="P606" s="418">
        <f t="shared" si="174"/>
        <v>1110435</v>
      </c>
      <c r="Q606" s="418">
        <f t="shared" si="175"/>
        <v>1110435</v>
      </c>
      <c r="R606" s="698">
        <f t="shared" si="176"/>
        <v>1110435</v>
      </c>
      <c r="S606" s="699">
        <f t="shared" si="179"/>
        <v>2.0985780994498823E-4</v>
      </c>
      <c r="T606" s="688"/>
      <c r="U606" s="689">
        <f t="shared" si="177"/>
        <v>278</v>
      </c>
      <c r="V606" s="690">
        <f t="shared" si="167"/>
        <v>45364</v>
      </c>
      <c r="W606" s="691">
        <f>VLOOKUP(V606,IPC!$B$9:$D$855,3,2)</f>
        <v>141.47999999999999</v>
      </c>
      <c r="X606" s="691">
        <f>VLOOKUP(O606,IPC!$B$9:$D$855,3,1)</f>
        <v>133.78</v>
      </c>
    </row>
    <row r="607" spans="1:24" s="410" customFormat="1" ht="27.6" outlineLevel="2" x14ac:dyDescent="0.25">
      <c r="A607" s="410" t="s">
        <v>76</v>
      </c>
      <c r="B607" s="728" t="s">
        <v>2546</v>
      </c>
      <c r="C607" s="792">
        <v>31</v>
      </c>
      <c r="D607" s="557" t="s">
        <v>465</v>
      </c>
      <c r="E607" s="558">
        <v>900765180</v>
      </c>
      <c r="F607" s="457" t="s">
        <v>529</v>
      </c>
      <c r="G607" s="521" t="s">
        <v>239</v>
      </c>
      <c r="H607" s="521" t="s">
        <v>592</v>
      </c>
      <c r="I607" s="413" t="s">
        <v>248</v>
      </c>
      <c r="J607" s="413" t="s">
        <v>2403</v>
      </c>
      <c r="K607" s="521" t="s">
        <v>927</v>
      </c>
      <c r="L607" s="417">
        <v>870</v>
      </c>
      <c r="M607" s="418">
        <v>750000</v>
      </c>
      <c r="N607" s="712">
        <f t="shared" si="173"/>
        <v>750000</v>
      </c>
      <c r="O607" s="753">
        <v>45094</v>
      </c>
      <c r="P607" s="418">
        <f t="shared" si="174"/>
        <v>793168</v>
      </c>
      <c r="Q607" s="418">
        <f t="shared" si="175"/>
        <v>793168</v>
      </c>
      <c r="R607" s="698">
        <f t="shared" si="176"/>
        <v>793168</v>
      </c>
      <c r="S607" s="699">
        <f t="shared" si="179"/>
        <v>1.4989846267313839E-4</v>
      </c>
      <c r="T607" s="688"/>
      <c r="U607" s="689">
        <f t="shared" si="177"/>
        <v>270</v>
      </c>
      <c r="V607" s="690">
        <f t="shared" si="167"/>
        <v>45364</v>
      </c>
      <c r="W607" s="691">
        <f>VLOOKUP(V607,IPC!$B$9:$D$855,3,2)</f>
        <v>141.47999999999999</v>
      </c>
      <c r="X607" s="691">
        <f>VLOOKUP(O607,IPC!$B$9:$D$855,3,1)</f>
        <v>133.78</v>
      </c>
    </row>
    <row r="608" spans="1:24" s="410" customFormat="1" ht="27.6" outlineLevel="2" x14ac:dyDescent="0.25">
      <c r="A608" s="410" t="s">
        <v>76</v>
      </c>
      <c r="B608" s="728" t="s">
        <v>2546</v>
      </c>
      <c r="C608" s="792">
        <v>31</v>
      </c>
      <c r="D608" s="557" t="s">
        <v>465</v>
      </c>
      <c r="E608" s="558">
        <v>900765180</v>
      </c>
      <c r="F608" s="457" t="s">
        <v>529</v>
      </c>
      <c r="G608" s="521" t="s">
        <v>239</v>
      </c>
      <c r="H608" s="521" t="s">
        <v>592</v>
      </c>
      <c r="I608" s="413" t="s">
        <v>248</v>
      </c>
      <c r="J608" s="413" t="s">
        <v>2403</v>
      </c>
      <c r="K608" s="521" t="s">
        <v>928</v>
      </c>
      <c r="L608" s="417">
        <v>874</v>
      </c>
      <c r="M608" s="418">
        <v>1370000</v>
      </c>
      <c r="N608" s="712">
        <f t="shared" si="173"/>
        <v>1370000</v>
      </c>
      <c r="O608" s="753">
        <v>45100</v>
      </c>
      <c r="P608" s="418">
        <f t="shared" si="174"/>
        <v>1448853</v>
      </c>
      <c r="Q608" s="418">
        <f t="shared" si="175"/>
        <v>1448853</v>
      </c>
      <c r="R608" s="698">
        <f t="shared" si="176"/>
        <v>1448853</v>
      </c>
      <c r="S608" s="699">
        <f t="shared" si="179"/>
        <v>2.7381442183669106E-4</v>
      </c>
      <c r="T608" s="688"/>
      <c r="U608" s="689">
        <f t="shared" si="177"/>
        <v>264</v>
      </c>
      <c r="V608" s="690">
        <f t="shared" si="167"/>
        <v>45364</v>
      </c>
      <c r="W608" s="691">
        <f>VLOOKUP(V608,IPC!$B$9:$D$855,3,2)</f>
        <v>141.47999999999999</v>
      </c>
      <c r="X608" s="691">
        <f>VLOOKUP(O608,IPC!$B$9:$D$855,3,1)</f>
        <v>133.78</v>
      </c>
    </row>
    <row r="609" spans="1:24" s="410" customFormat="1" outlineLevel="1" x14ac:dyDescent="0.25">
      <c r="B609" s="728"/>
      <c r="C609" s="793"/>
      <c r="D609" s="560" t="s">
        <v>2281</v>
      </c>
      <c r="E609" s="561"/>
      <c r="F609" s="461"/>
      <c r="G609" s="536"/>
      <c r="H609" s="536"/>
      <c r="I609" s="420"/>
      <c r="J609" s="420"/>
      <c r="K609" s="536"/>
      <c r="L609" s="424"/>
      <c r="M609" s="425">
        <f>SUBTOTAL(9,M602:M608)</f>
        <v>12910000</v>
      </c>
      <c r="N609" s="425">
        <f>SUBTOTAL(9,N602:N608)</f>
        <v>12910000</v>
      </c>
      <c r="O609" s="755"/>
      <c r="P609" s="425">
        <f>SUBTOTAL(9,P602:P608)</f>
        <v>13702484</v>
      </c>
      <c r="Q609" s="425">
        <f>SUBTOTAL(9,Q602:Q608)</f>
        <v>13702484</v>
      </c>
      <c r="R609" s="460">
        <f>SUBTOTAL(9,R602:R608)</f>
        <v>13702484</v>
      </c>
      <c r="S609" s="706">
        <f>SUBTOTAL(9,S602:S608)</f>
        <v>2.5895917213040309E-3</v>
      </c>
      <c r="T609" s="688"/>
      <c r="U609" s="689"/>
      <c r="V609" s="690"/>
      <c r="W609" s="691"/>
      <c r="X609" s="691"/>
    </row>
    <row r="610" spans="1:24" s="410" customFormat="1" ht="27.6" outlineLevel="2" x14ac:dyDescent="0.25">
      <c r="A610" s="410" t="s">
        <v>76</v>
      </c>
      <c r="B610" s="728" t="s">
        <v>42</v>
      </c>
      <c r="C610" s="792">
        <v>32</v>
      </c>
      <c r="D610" s="557" t="s">
        <v>466</v>
      </c>
      <c r="E610" s="558">
        <v>901143774</v>
      </c>
      <c r="F610" s="457" t="s">
        <v>530</v>
      </c>
      <c r="G610" s="521" t="s">
        <v>108</v>
      </c>
      <c r="H610" s="521" t="s">
        <v>593</v>
      </c>
      <c r="I610" s="413" t="s">
        <v>248</v>
      </c>
      <c r="J610" s="413" t="s">
        <v>2403</v>
      </c>
      <c r="K610" s="521" t="s">
        <v>929</v>
      </c>
      <c r="L610" s="417">
        <v>3323</v>
      </c>
      <c r="M610" s="418">
        <v>3897293.3</v>
      </c>
      <c r="N610" s="712">
        <f t="shared" si="173"/>
        <v>3897293.3</v>
      </c>
      <c r="O610" s="753">
        <v>44705</v>
      </c>
      <c r="P610" s="418">
        <f t="shared" si="174"/>
        <v>4645232</v>
      </c>
      <c r="Q610" s="418">
        <f t="shared" si="175"/>
        <v>4645232</v>
      </c>
      <c r="R610" s="698">
        <f t="shared" si="176"/>
        <v>4645232</v>
      </c>
      <c r="S610" s="699">
        <f t="shared" ref="S610:S616" si="180">+R610/$R$967</f>
        <v>8.778885879915327E-4</v>
      </c>
      <c r="T610" s="688"/>
      <c r="U610" s="689">
        <f t="shared" si="177"/>
        <v>659</v>
      </c>
      <c r="V610" s="690">
        <f t="shared" si="167"/>
        <v>45364</v>
      </c>
      <c r="W610" s="691">
        <f>VLOOKUP(V610,IPC!$B$9:$D$855,3,2)</f>
        <v>141.47999999999999</v>
      </c>
      <c r="X610" s="691">
        <f>VLOOKUP(O610,IPC!$B$9:$D$855,3,1)</f>
        <v>118.7</v>
      </c>
    </row>
    <row r="611" spans="1:24" s="410" customFormat="1" ht="27.6" outlineLevel="2" x14ac:dyDescent="0.25">
      <c r="A611" s="410" t="s">
        <v>76</v>
      </c>
      <c r="B611" s="728" t="s">
        <v>42</v>
      </c>
      <c r="C611" s="792">
        <v>32</v>
      </c>
      <c r="D611" s="557" t="s">
        <v>466</v>
      </c>
      <c r="E611" s="558">
        <v>901143774</v>
      </c>
      <c r="F611" s="457" t="s">
        <v>530</v>
      </c>
      <c r="G611" s="521" t="s">
        <v>108</v>
      </c>
      <c r="H611" s="521" t="s">
        <v>593</v>
      </c>
      <c r="I611" s="413" t="s">
        <v>248</v>
      </c>
      <c r="J611" s="413" t="s">
        <v>2403</v>
      </c>
      <c r="K611" s="521" t="s">
        <v>930</v>
      </c>
      <c r="L611" s="417">
        <v>3694</v>
      </c>
      <c r="M611" s="418">
        <v>6299461.1900000004</v>
      </c>
      <c r="N611" s="712">
        <f t="shared" si="173"/>
        <v>6299461.1900000004</v>
      </c>
      <c r="O611" s="753">
        <v>44759</v>
      </c>
      <c r="P611" s="418">
        <f t="shared" si="174"/>
        <v>7410391</v>
      </c>
      <c r="Q611" s="418">
        <f t="shared" si="175"/>
        <v>7410391</v>
      </c>
      <c r="R611" s="698">
        <f t="shared" si="176"/>
        <v>7410391</v>
      </c>
      <c r="S611" s="699">
        <f t="shared" si="180"/>
        <v>1.4004677681233493E-3</v>
      </c>
      <c r="T611" s="688"/>
      <c r="U611" s="689">
        <f t="shared" si="177"/>
        <v>605</v>
      </c>
      <c r="V611" s="690">
        <f t="shared" si="167"/>
        <v>45364</v>
      </c>
      <c r="W611" s="691">
        <f>VLOOKUP(V611,IPC!$B$9:$D$855,3,2)</f>
        <v>141.47999999999999</v>
      </c>
      <c r="X611" s="691">
        <f>VLOOKUP(O611,IPC!$B$9:$D$855,3,1)</f>
        <v>120.27</v>
      </c>
    </row>
    <row r="612" spans="1:24" s="410" customFormat="1" ht="27.6" outlineLevel="2" x14ac:dyDescent="0.25">
      <c r="A612" s="410" t="s">
        <v>76</v>
      </c>
      <c r="B612" s="728" t="s">
        <v>42</v>
      </c>
      <c r="C612" s="792">
        <v>32</v>
      </c>
      <c r="D612" s="557" t="s">
        <v>466</v>
      </c>
      <c r="E612" s="558">
        <v>901143774</v>
      </c>
      <c r="F612" s="457" t="s">
        <v>530</v>
      </c>
      <c r="G612" s="521" t="s">
        <v>108</v>
      </c>
      <c r="H612" s="521" t="s">
        <v>593</v>
      </c>
      <c r="I612" s="413" t="s">
        <v>248</v>
      </c>
      <c r="J612" s="413" t="s">
        <v>2403</v>
      </c>
      <c r="K612" s="521" t="s">
        <v>931</v>
      </c>
      <c r="L612" s="417">
        <v>3696</v>
      </c>
      <c r="M612" s="418">
        <v>6295142.0899999999</v>
      </c>
      <c r="N612" s="712">
        <f t="shared" si="173"/>
        <v>6295142.0899999999</v>
      </c>
      <c r="O612" s="753">
        <v>44759</v>
      </c>
      <c r="P612" s="418">
        <f t="shared" si="174"/>
        <v>7405311</v>
      </c>
      <c r="Q612" s="418">
        <f t="shared" si="175"/>
        <v>7405311</v>
      </c>
      <c r="R612" s="698">
        <f t="shared" si="176"/>
        <v>7405311</v>
      </c>
      <c r="S612" s="699">
        <f t="shared" si="180"/>
        <v>1.399507714023361E-3</v>
      </c>
      <c r="T612" s="688"/>
      <c r="U612" s="689">
        <f t="shared" si="177"/>
        <v>605</v>
      </c>
      <c r="V612" s="690">
        <f t="shared" si="167"/>
        <v>45364</v>
      </c>
      <c r="W612" s="691">
        <f>VLOOKUP(V612,IPC!$B$9:$D$855,3,2)</f>
        <v>141.47999999999999</v>
      </c>
      <c r="X612" s="691">
        <f>VLOOKUP(O612,IPC!$B$9:$D$855,3,1)</f>
        <v>120.27</v>
      </c>
    </row>
    <row r="613" spans="1:24" s="410" customFormat="1" ht="27.6" outlineLevel="2" x14ac:dyDescent="0.25">
      <c r="A613" s="410" t="s">
        <v>76</v>
      </c>
      <c r="B613" s="728" t="s">
        <v>42</v>
      </c>
      <c r="C613" s="792">
        <v>32</v>
      </c>
      <c r="D613" s="557" t="s">
        <v>466</v>
      </c>
      <c r="E613" s="558">
        <v>901143774</v>
      </c>
      <c r="F613" s="457" t="s">
        <v>530</v>
      </c>
      <c r="G613" s="521" t="s">
        <v>108</v>
      </c>
      <c r="H613" s="521" t="s">
        <v>593</v>
      </c>
      <c r="I613" s="413" t="s">
        <v>248</v>
      </c>
      <c r="J613" s="413" t="s">
        <v>2403</v>
      </c>
      <c r="K613" s="521" t="s">
        <v>932</v>
      </c>
      <c r="L613" s="417">
        <v>3735</v>
      </c>
      <c r="M613" s="418">
        <v>5868084.29</v>
      </c>
      <c r="N613" s="712">
        <f t="shared" si="173"/>
        <v>5868084.29</v>
      </c>
      <c r="O613" s="753">
        <v>44762</v>
      </c>
      <c r="P613" s="418">
        <f t="shared" si="174"/>
        <v>6902940</v>
      </c>
      <c r="Q613" s="418">
        <f t="shared" si="175"/>
        <v>6902940</v>
      </c>
      <c r="R613" s="698">
        <f t="shared" si="176"/>
        <v>6902940</v>
      </c>
      <c r="S613" s="699">
        <f t="shared" si="180"/>
        <v>1.3045661120026451E-3</v>
      </c>
      <c r="T613" s="688"/>
      <c r="U613" s="689">
        <f t="shared" si="177"/>
        <v>602</v>
      </c>
      <c r="V613" s="690">
        <f t="shared" si="167"/>
        <v>45364</v>
      </c>
      <c r="W613" s="691">
        <f>VLOOKUP(V613,IPC!$B$9:$D$855,3,2)</f>
        <v>141.47999999999999</v>
      </c>
      <c r="X613" s="691">
        <f>VLOOKUP(O613,IPC!$B$9:$D$855,3,1)</f>
        <v>120.27</v>
      </c>
    </row>
    <row r="614" spans="1:24" s="410" customFormat="1" ht="27.6" outlineLevel="2" x14ac:dyDescent="0.25">
      <c r="A614" s="410" t="s">
        <v>76</v>
      </c>
      <c r="B614" s="728" t="s">
        <v>42</v>
      </c>
      <c r="C614" s="792">
        <v>32</v>
      </c>
      <c r="D614" s="557" t="s">
        <v>466</v>
      </c>
      <c r="E614" s="558">
        <v>901143774</v>
      </c>
      <c r="F614" s="457" t="s">
        <v>530</v>
      </c>
      <c r="G614" s="521" t="s">
        <v>108</v>
      </c>
      <c r="H614" s="521" t="s">
        <v>593</v>
      </c>
      <c r="I614" s="413" t="s">
        <v>248</v>
      </c>
      <c r="J614" s="413" t="s">
        <v>2403</v>
      </c>
      <c r="K614" s="521" t="s">
        <v>933</v>
      </c>
      <c r="L614" s="417">
        <v>3831</v>
      </c>
      <c r="M614" s="418">
        <v>4807468.58</v>
      </c>
      <c r="N614" s="712">
        <f t="shared" si="173"/>
        <v>4807468.58</v>
      </c>
      <c r="O614" s="753">
        <v>44777</v>
      </c>
      <c r="P614" s="418">
        <f t="shared" si="174"/>
        <v>5598030</v>
      </c>
      <c r="Q614" s="418">
        <f t="shared" si="175"/>
        <v>5598030</v>
      </c>
      <c r="R614" s="698">
        <f t="shared" si="176"/>
        <v>5598030</v>
      </c>
      <c r="S614" s="699">
        <f t="shared" si="180"/>
        <v>1.0579550498735562E-3</v>
      </c>
      <c r="T614" s="688"/>
      <c r="U614" s="689">
        <f t="shared" si="177"/>
        <v>587</v>
      </c>
      <c r="V614" s="690">
        <f t="shared" si="167"/>
        <v>45364</v>
      </c>
      <c r="W614" s="691">
        <f>VLOOKUP(V614,IPC!$B$9:$D$855,3,2)</f>
        <v>141.47999999999999</v>
      </c>
      <c r="X614" s="691">
        <f>VLOOKUP(O614,IPC!$B$9:$D$855,3,1)</f>
        <v>121.5</v>
      </c>
    </row>
    <row r="615" spans="1:24" s="410" customFormat="1" ht="27.6" outlineLevel="2" x14ac:dyDescent="0.25">
      <c r="A615" s="410" t="s">
        <v>76</v>
      </c>
      <c r="B615" s="728" t="s">
        <v>42</v>
      </c>
      <c r="C615" s="792">
        <v>32</v>
      </c>
      <c r="D615" s="557" t="s">
        <v>466</v>
      </c>
      <c r="E615" s="558">
        <v>901143774</v>
      </c>
      <c r="F615" s="457" t="s">
        <v>530</v>
      </c>
      <c r="G615" s="521" t="s">
        <v>108</v>
      </c>
      <c r="H615" s="521" t="s">
        <v>593</v>
      </c>
      <c r="I615" s="413" t="s">
        <v>248</v>
      </c>
      <c r="J615" s="413" t="s">
        <v>2403</v>
      </c>
      <c r="K615" s="521" t="s">
        <v>934</v>
      </c>
      <c r="L615" s="417">
        <v>3918</v>
      </c>
      <c r="M615" s="418">
        <v>6997413.1500000004</v>
      </c>
      <c r="N615" s="712">
        <f t="shared" si="173"/>
        <v>6997413.1500000004</v>
      </c>
      <c r="O615" s="753">
        <v>44787</v>
      </c>
      <c r="P615" s="418">
        <f t="shared" si="174"/>
        <v>8148099</v>
      </c>
      <c r="Q615" s="418">
        <f t="shared" si="175"/>
        <v>8148099</v>
      </c>
      <c r="R615" s="698">
        <f t="shared" si="176"/>
        <v>8148099</v>
      </c>
      <c r="S615" s="699">
        <f t="shared" si="180"/>
        <v>1.5398850102481898E-3</v>
      </c>
      <c r="T615" s="688"/>
      <c r="U615" s="689">
        <f t="shared" si="177"/>
        <v>577</v>
      </c>
      <c r="V615" s="690">
        <f t="shared" si="167"/>
        <v>45364</v>
      </c>
      <c r="W615" s="691">
        <f>VLOOKUP(V615,IPC!$B$9:$D$855,3,2)</f>
        <v>141.47999999999999</v>
      </c>
      <c r="X615" s="691">
        <f>VLOOKUP(O615,IPC!$B$9:$D$855,3,1)</f>
        <v>121.5</v>
      </c>
    </row>
    <row r="616" spans="1:24" s="410" customFormat="1" ht="27.6" outlineLevel="2" x14ac:dyDescent="0.25">
      <c r="A616" s="410" t="s">
        <v>76</v>
      </c>
      <c r="B616" s="728" t="s">
        <v>42</v>
      </c>
      <c r="C616" s="792">
        <v>32</v>
      </c>
      <c r="D616" s="557" t="s">
        <v>466</v>
      </c>
      <c r="E616" s="558">
        <v>901143774</v>
      </c>
      <c r="F616" s="457" t="s">
        <v>530</v>
      </c>
      <c r="G616" s="521" t="s">
        <v>108</v>
      </c>
      <c r="H616" s="521" t="s">
        <v>593</v>
      </c>
      <c r="I616" s="413" t="s">
        <v>248</v>
      </c>
      <c r="J616" s="413" t="s">
        <v>2403</v>
      </c>
      <c r="K616" s="521" t="s">
        <v>935</v>
      </c>
      <c r="L616" s="417">
        <v>4905</v>
      </c>
      <c r="M616" s="418">
        <v>6665257.9500000002</v>
      </c>
      <c r="N616" s="712">
        <f t="shared" si="173"/>
        <v>6665257.9500000002</v>
      </c>
      <c r="O616" s="753">
        <v>44903</v>
      </c>
      <c r="P616" s="418">
        <f t="shared" si="174"/>
        <v>7482351</v>
      </c>
      <c r="Q616" s="418">
        <f t="shared" si="175"/>
        <v>7482351</v>
      </c>
      <c r="R616" s="698">
        <f t="shared" si="176"/>
        <v>7482351</v>
      </c>
      <c r="S616" s="699">
        <f t="shared" si="180"/>
        <v>1.4140672746263336E-3</v>
      </c>
      <c r="T616" s="688"/>
      <c r="U616" s="689">
        <f t="shared" si="177"/>
        <v>461</v>
      </c>
      <c r="V616" s="690">
        <f t="shared" si="167"/>
        <v>45364</v>
      </c>
      <c r="W616" s="691">
        <f>VLOOKUP(V616,IPC!$B$9:$D$855,3,2)</f>
        <v>141.47999999999999</v>
      </c>
      <c r="X616" s="691">
        <f>VLOOKUP(O616,IPC!$B$9:$D$855,3,1)</f>
        <v>126.03</v>
      </c>
    </row>
    <row r="617" spans="1:24" s="410" customFormat="1" outlineLevel="1" x14ac:dyDescent="0.25">
      <c r="B617" s="728"/>
      <c r="C617" s="793"/>
      <c r="D617" s="560" t="s">
        <v>2282</v>
      </c>
      <c r="E617" s="561"/>
      <c r="F617" s="461"/>
      <c r="G617" s="536"/>
      <c r="H617" s="536"/>
      <c r="I617" s="420"/>
      <c r="J617" s="420"/>
      <c r="K617" s="536"/>
      <c r="L617" s="424"/>
      <c r="M617" s="425">
        <f>SUBTOTAL(9,M610:M616)</f>
        <v>40830120.550000004</v>
      </c>
      <c r="N617" s="425">
        <f>SUBTOTAL(9,N610:N616)</f>
        <v>40830120.550000004</v>
      </c>
      <c r="O617" s="755"/>
      <c r="P617" s="425">
        <f>SUBTOTAL(9,P610:P616)</f>
        <v>47592354</v>
      </c>
      <c r="Q617" s="425">
        <f>SUBTOTAL(9,Q610:Q616)</f>
        <v>47592354</v>
      </c>
      <c r="R617" s="460">
        <f>SUBTOTAL(9,R610:R616)</f>
        <v>47592354</v>
      </c>
      <c r="S617" s="706">
        <f>SUBTOTAL(9,S610:S616)</f>
        <v>8.9943375168889672E-3</v>
      </c>
      <c r="T617" s="688"/>
      <c r="U617" s="689"/>
      <c r="V617" s="690"/>
      <c r="W617" s="691"/>
      <c r="X617" s="691"/>
    </row>
    <row r="618" spans="1:24" s="410" customFormat="1" ht="41.4" outlineLevel="2" x14ac:dyDescent="0.25">
      <c r="A618" s="410" t="s">
        <v>76</v>
      </c>
      <c r="B618" s="728" t="s">
        <v>42</v>
      </c>
      <c r="C618" s="792">
        <v>33</v>
      </c>
      <c r="D618" s="557" t="s">
        <v>467</v>
      </c>
      <c r="E618" s="558">
        <v>900294380</v>
      </c>
      <c r="F618" s="457" t="s">
        <v>531</v>
      </c>
      <c r="G618" s="521" t="s">
        <v>108</v>
      </c>
      <c r="H618" s="521" t="s">
        <v>594</v>
      </c>
      <c r="I618" s="413" t="s">
        <v>248</v>
      </c>
      <c r="J618" s="413" t="s">
        <v>2403</v>
      </c>
      <c r="K618" s="521" t="s">
        <v>936</v>
      </c>
      <c r="L618" s="417">
        <v>10733</v>
      </c>
      <c r="M618" s="418">
        <v>489340</v>
      </c>
      <c r="N618" s="712">
        <f t="shared" si="173"/>
        <v>489340</v>
      </c>
      <c r="O618" s="753">
        <v>44643</v>
      </c>
      <c r="P618" s="418">
        <f t="shared" si="174"/>
        <v>595491</v>
      </c>
      <c r="Q618" s="418">
        <f t="shared" si="175"/>
        <v>595491</v>
      </c>
      <c r="R618" s="698">
        <f t="shared" si="176"/>
        <v>595491</v>
      </c>
      <c r="S618" s="699">
        <f t="shared" ref="S618:S625" si="181">+R618/$R$967</f>
        <v>1.125400740268012E-4</v>
      </c>
      <c r="T618" s="688"/>
      <c r="U618" s="689">
        <f t="shared" si="177"/>
        <v>721</v>
      </c>
      <c r="V618" s="690">
        <f t="shared" si="167"/>
        <v>45364</v>
      </c>
      <c r="W618" s="691">
        <f>VLOOKUP(V618,IPC!$B$9:$D$855,3,2)</f>
        <v>141.47999999999999</v>
      </c>
      <c r="X618" s="691">
        <f>VLOOKUP(O618,IPC!$B$9:$D$855,3,1)</f>
        <v>116.26</v>
      </c>
    </row>
    <row r="619" spans="1:24" s="410" customFormat="1" ht="41.4" outlineLevel="2" x14ac:dyDescent="0.25">
      <c r="A619" s="410" t="s">
        <v>76</v>
      </c>
      <c r="B619" s="728" t="s">
        <v>42</v>
      </c>
      <c r="C619" s="792">
        <v>33</v>
      </c>
      <c r="D619" s="557" t="s">
        <v>467</v>
      </c>
      <c r="E619" s="558">
        <v>900294380</v>
      </c>
      <c r="F619" s="457" t="s">
        <v>531</v>
      </c>
      <c r="G619" s="521" t="s">
        <v>108</v>
      </c>
      <c r="H619" s="521" t="s">
        <v>594</v>
      </c>
      <c r="I619" s="413" t="s">
        <v>248</v>
      </c>
      <c r="J619" s="413" t="s">
        <v>2403</v>
      </c>
      <c r="K619" s="521" t="s">
        <v>937</v>
      </c>
      <c r="L619" s="417">
        <v>10734</v>
      </c>
      <c r="M619" s="418">
        <v>1169100</v>
      </c>
      <c r="N619" s="712">
        <f t="shared" si="173"/>
        <v>1169100</v>
      </c>
      <c r="O619" s="753">
        <v>44643</v>
      </c>
      <c r="P619" s="418">
        <f t="shared" si="174"/>
        <v>1422710</v>
      </c>
      <c r="Q619" s="418">
        <f t="shared" si="175"/>
        <v>1422710</v>
      </c>
      <c r="R619" s="698">
        <f t="shared" si="176"/>
        <v>1422710</v>
      </c>
      <c r="S619" s="699">
        <f t="shared" si="181"/>
        <v>2.6887373397527475E-4</v>
      </c>
      <c r="T619" s="688"/>
      <c r="U619" s="689">
        <f t="shared" si="177"/>
        <v>721</v>
      </c>
      <c r="V619" s="690">
        <f t="shared" si="167"/>
        <v>45364</v>
      </c>
      <c r="W619" s="691">
        <f>VLOOKUP(V619,IPC!$B$9:$D$855,3,2)</f>
        <v>141.47999999999999</v>
      </c>
      <c r="X619" s="691">
        <f>VLOOKUP(O619,IPC!$B$9:$D$855,3,1)</f>
        <v>116.26</v>
      </c>
    </row>
    <row r="620" spans="1:24" s="410" customFormat="1" ht="41.4" outlineLevel="2" x14ac:dyDescent="0.25">
      <c r="A620" s="410" t="s">
        <v>76</v>
      </c>
      <c r="B620" s="728" t="s">
        <v>42</v>
      </c>
      <c r="C620" s="792">
        <v>33</v>
      </c>
      <c r="D620" s="557" t="s">
        <v>467</v>
      </c>
      <c r="E620" s="558">
        <v>900294380</v>
      </c>
      <c r="F620" s="457" t="s">
        <v>531</v>
      </c>
      <c r="G620" s="521" t="s">
        <v>108</v>
      </c>
      <c r="H620" s="521" t="s">
        <v>594</v>
      </c>
      <c r="I620" s="413" t="s">
        <v>248</v>
      </c>
      <c r="J620" s="413" t="s">
        <v>2403</v>
      </c>
      <c r="K620" s="521" t="s">
        <v>938</v>
      </c>
      <c r="L620" s="417">
        <v>10735</v>
      </c>
      <c r="M620" s="418">
        <v>1795410</v>
      </c>
      <c r="N620" s="712">
        <f t="shared" si="173"/>
        <v>1795410</v>
      </c>
      <c r="O620" s="753">
        <v>44643</v>
      </c>
      <c r="P620" s="418">
        <f t="shared" si="174"/>
        <v>2184884</v>
      </c>
      <c r="Q620" s="418">
        <f t="shared" si="175"/>
        <v>2184884</v>
      </c>
      <c r="R620" s="698">
        <f t="shared" si="176"/>
        <v>2184884</v>
      </c>
      <c r="S620" s="699">
        <f t="shared" si="181"/>
        <v>4.12914732716319E-4</v>
      </c>
      <c r="T620" s="688"/>
      <c r="U620" s="689">
        <f t="shared" si="177"/>
        <v>721</v>
      </c>
      <c r="V620" s="690">
        <f t="shared" si="167"/>
        <v>45364</v>
      </c>
      <c r="W620" s="691">
        <f>VLOOKUP(V620,IPC!$B$9:$D$855,3,2)</f>
        <v>141.47999999999999</v>
      </c>
      <c r="X620" s="691">
        <f>VLOOKUP(O620,IPC!$B$9:$D$855,3,1)</f>
        <v>116.26</v>
      </c>
    </row>
    <row r="621" spans="1:24" s="410" customFormat="1" ht="41.4" outlineLevel="2" x14ac:dyDescent="0.25">
      <c r="A621" s="410" t="s">
        <v>76</v>
      </c>
      <c r="B621" s="728" t="s">
        <v>42</v>
      </c>
      <c r="C621" s="792">
        <v>33</v>
      </c>
      <c r="D621" s="557" t="s">
        <v>467</v>
      </c>
      <c r="E621" s="558">
        <v>900294380</v>
      </c>
      <c r="F621" s="457" t="s">
        <v>531</v>
      </c>
      <c r="G621" s="521" t="s">
        <v>108</v>
      </c>
      <c r="H621" s="521" t="s">
        <v>594</v>
      </c>
      <c r="I621" s="413" t="s">
        <v>248</v>
      </c>
      <c r="J621" s="413" t="s">
        <v>2403</v>
      </c>
      <c r="K621" s="521" t="s">
        <v>939</v>
      </c>
      <c r="L621" s="417">
        <v>10797</v>
      </c>
      <c r="M621" s="418">
        <v>1169100</v>
      </c>
      <c r="N621" s="712">
        <f t="shared" si="173"/>
        <v>1169100</v>
      </c>
      <c r="O621" s="753">
        <v>44694</v>
      </c>
      <c r="P621" s="418">
        <f t="shared" si="174"/>
        <v>1393465</v>
      </c>
      <c r="Q621" s="418">
        <f t="shared" si="175"/>
        <v>1393465</v>
      </c>
      <c r="R621" s="698">
        <f t="shared" si="176"/>
        <v>1393465</v>
      </c>
      <c r="S621" s="699">
        <f t="shared" si="181"/>
        <v>2.6334680835437738E-4</v>
      </c>
      <c r="T621" s="688"/>
      <c r="U621" s="689">
        <f t="shared" si="177"/>
        <v>670</v>
      </c>
      <c r="V621" s="690">
        <f t="shared" si="167"/>
        <v>45364</v>
      </c>
      <c r="W621" s="691">
        <f>VLOOKUP(V621,IPC!$B$9:$D$855,3,2)</f>
        <v>141.47999999999999</v>
      </c>
      <c r="X621" s="691">
        <f>VLOOKUP(O621,IPC!$B$9:$D$855,3,1)</f>
        <v>118.7</v>
      </c>
    </row>
    <row r="622" spans="1:24" s="410" customFormat="1" ht="41.4" outlineLevel="2" x14ac:dyDescent="0.25">
      <c r="A622" s="410" t="s">
        <v>76</v>
      </c>
      <c r="B622" s="728" t="s">
        <v>42</v>
      </c>
      <c r="C622" s="792">
        <v>33</v>
      </c>
      <c r="D622" s="557" t="s">
        <v>467</v>
      </c>
      <c r="E622" s="558">
        <v>900294380</v>
      </c>
      <c r="F622" s="457" t="s">
        <v>531</v>
      </c>
      <c r="G622" s="521" t="s">
        <v>108</v>
      </c>
      <c r="H622" s="521" t="s">
        <v>594</v>
      </c>
      <c r="I622" s="413" t="s">
        <v>248</v>
      </c>
      <c r="J622" s="413" t="s">
        <v>2403</v>
      </c>
      <c r="K622" s="521" t="s">
        <v>940</v>
      </c>
      <c r="L622" s="417">
        <v>10852</v>
      </c>
      <c r="M622" s="418">
        <v>18000</v>
      </c>
      <c r="N622" s="712">
        <f t="shared" si="173"/>
        <v>18000</v>
      </c>
      <c r="O622" s="753">
        <v>44729</v>
      </c>
      <c r="P622" s="418">
        <f t="shared" si="174"/>
        <v>21345</v>
      </c>
      <c r="Q622" s="418">
        <f t="shared" si="175"/>
        <v>21345</v>
      </c>
      <c r="R622" s="698">
        <f t="shared" si="176"/>
        <v>21345</v>
      </c>
      <c r="S622" s="699">
        <f t="shared" si="181"/>
        <v>4.033928103198993E-6</v>
      </c>
      <c r="T622" s="688"/>
      <c r="U622" s="689">
        <f t="shared" si="177"/>
        <v>635</v>
      </c>
      <c r="V622" s="690">
        <f t="shared" si="167"/>
        <v>45364</v>
      </c>
      <c r="W622" s="691">
        <f>VLOOKUP(V622,IPC!$B$9:$D$855,3,2)</f>
        <v>141.47999999999999</v>
      </c>
      <c r="X622" s="691">
        <f>VLOOKUP(O622,IPC!$B$9:$D$855,3,1)</f>
        <v>119.31</v>
      </c>
    </row>
    <row r="623" spans="1:24" s="410" customFormat="1" ht="41.4" outlineLevel="2" x14ac:dyDescent="0.25">
      <c r="A623" s="410" t="s">
        <v>76</v>
      </c>
      <c r="B623" s="728" t="s">
        <v>42</v>
      </c>
      <c r="C623" s="792">
        <v>33</v>
      </c>
      <c r="D623" s="557" t="s">
        <v>467</v>
      </c>
      <c r="E623" s="558">
        <v>900294380</v>
      </c>
      <c r="F623" s="457" t="s">
        <v>531</v>
      </c>
      <c r="G623" s="521" t="s">
        <v>108</v>
      </c>
      <c r="H623" s="521" t="s">
        <v>594</v>
      </c>
      <c r="I623" s="413" t="s">
        <v>248</v>
      </c>
      <c r="J623" s="413" t="s">
        <v>2403</v>
      </c>
      <c r="K623" s="521" t="s">
        <v>941</v>
      </c>
      <c r="L623" s="417">
        <v>11054</v>
      </c>
      <c r="M623" s="418">
        <v>156375</v>
      </c>
      <c r="N623" s="712">
        <f t="shared" si="173"/>
        <v>156375</v>
      </c>
      <c r="O623" s="753">
        <v>44651</v>
      </c>
      <c r="P623" s="418">
        <f t="shared" si="174"/>
        <v>190297</v>
      </c>
      <c r="Q623" s="418">
        <f t="shared" si="175"/>
        <v>190297</v>
      </c>
      <c r="R623" s="698">
        <f t="shared" si="176"/>
        <v>190297</v>
      </c>
      <c r="S623" s="699">
        <f t="shared" si="181"/>
        <v>3.5963664382968319E-5</v>
      </c>
      <c r="T623" s="688"/>
      <c r="U623" s="689">
        <f t="shared" si="177"/>
        <v>713</v>
      </c>
      <c r="V623" s="690">
        <f t="shared" si="167"/>
        <v>45364</v>
      </c>
      <c r="W623" s="691">
        <f>VLOOKUP(V623,IPC!$B$9:$D$855,3,2)</f>
        <v>141.47999999999999</v>
      </c>
      <c r="X623" s="691">
        <f>VLOOKUP(O623,IPC!$B$9:$D$855,3,1)</f>
        <v>116.26</v>
      </c>
    </row>
    <row r="624" spans="1:24" s="410" customFormat="1" ht="41.4" outlineLevel="2" x14ac:dyDescent="0.25">
      <c r="A624" s="410" t="s">
        <v>76</v>
      </c>
      <c r="B624" s="728" t="s">
        <v>42</v>
      </c>
      <c r="C624" s="792">
        <v>33</v>
      </c>
      <c r="D624" s="557" t="s">
        <v>467</v>
      </c>
      <c r="E624" s="558">
        <v>900294380</v>
      </c>
      <c r="F624" s="457" t="s">
        <v>531</v>
      </c>
      <c r="G624" s="521" t="s">
        <v>108</v>
      </c>
      <c r="H624" s="521" t="s">
        <v>594</v>
      </c>
      <c r="I624" s="413" t="s">
        <v>248</v>
      </c>
      <c r="J624" s="413" t="s">
        <v>2403</v>
      </c>
      <c r="K624" s="521" t="s">
        <v>942</v>
      </c>
      <c r="L624" s="417">
        <v>11075</v>
      </c>
      <c r="M624" s="418">
        <v>3531600</v>
      </c>
      <c r="N624" s="712">
        <f t="shared" si="173"/>
        <v>3531600</v>
      </c>
      <c r="O624" s="753">
        <v>44664</v>
      </c>
      <c r="P624" s="418">
        <f t="shared" si="174"/>
        <v>4244761</v>
      </c>
      <c r="Q624" s="418">
        <f t="shared" si="175"/>
        <v>4244761</v>
      </c>
      <c r="R624" s="698">
        <f t="shared" si="176"/>
        <v>4244761</v>
      </c>
      <c r="S624" s="699">
        <f t="shared" si="181"/>
        <v>8.0220476407885037E-4</v>
      </c>
      <c r="T624" s="688"/>
      <c r="U624" s="689">
        <f t="shared" si="177"/>
        <v>700</v>
      </c>
      <c r="V624" s="690">
        <f t="shared" si="167"/>
        <v>45364</v>
      </c>
      <c r="W624" s="691">
        <f>VLOOKUP(V624,IPC!$B$9:$D$855,3,2)</f>
        <v>141.47999999999999</v>
      </c>
      <c r="X624" s="691">
        <f>VLOOKUP(O624,IPC!$B$9:$D$855,3,1)</f>
        <v>117.71</v>
      </c>
    </row>
    <row r="625" spans="1:24" s="410" customFormat="1" ht="41.4" outlineLevel="2" x14ac:dyDescent="0.25">
      <c r="A625" s="410" t="s">
        <v>76</v>
      </c>
      <c r="B625" s="728" t="s">
        <v>42</v>
      </c>
      <c r="C625" s="792">
        <v>33</v>
      </c>
      <c r="D625" s="557" t="s">
        <v>467</v>
      </c>
      <c r="E625" s="558">
        <v>900294380</v>
      </c>
      <c r="F625" s="457" t="s">
        <v>531</v>
      </c>
      <c r="G625" s="521" t="s">
        <v>108</v>
      </c>
      <c r="H625" s="521" t="s">
        <v>594</v>
      </c>
      <c r="I625" s="413" t="s">
        <v>248</v>
      </c>
      <c r="J625" s="413" t="s">
        <v>2403</v>
      </c>
      <c r="K625" s="521" t="s">
        <v>943</v>
      </c>
      <c r="L625" s="417">
        <v>11122</v>
      </c>
      <c r="M625" s="418">
        <v>2376900</v>
      </c>
      <c r="N625" s="712">
        <f t="shared" si="173"/>
        <v>2376900</v>
      </c>
      <c r="O625" s="753">
        <v>44695</v>
      </c>
      <c r="P625" s="418">
        <f t="shared" si="174"/>
        <v>2833057</v>
      </c>
      <c r="Q625" s="418">
        <f t="shared" si="175"/>
        <v>2833057</v>
      </c>
      <c r="R625" s="698">
        <f t="shared" si="176"/>
        <v>2833057</v>
      </c>
      <c r="S625" s="699">
        <f t="shared" si="181"/>
        <v>5.3541102132886528E-4</v>
      </c>
      <c r="T625" s="688"/>
      <c r="U625" s="689">
        <f t="shared" si="177"/>
        <v>669</v>
      </c>
      <c r="V625" s="690">
        <f t="shared" si="167"/>
        <v>45364</v>
      </c>
      <c r="W625" s="691">
        <f>VLOOKUP(V625,IPC!$B$9:$D$855,3,2)</f>
        <v>141.47999999999999</v>
      </c>
      <c r="X625" s="691">
        <f>VLOOKUP(O625,IPC!$B$9:$D$855,3,1)</f>
        <v>118.7</v>
      </c>
    </row>
    <row r="626" spans="1:24" s="410" customFormat="1" outlineLevel="1" x14ac:dyDescent="0.25">
      <c r="B626" s="728"/>
      <c r="C626" s="793"/>
      <c r="D626" s="560" t="s">
        <v>2283</v>
      </c>
      <c r="E626" s="561"/>
      <c r="F626" s="461"/>
      <c r="G626" s="536"/>
      <c r="H626" s="536"/>
      <c r="I626" s="420"/>
      <c r="J626" s="420"/>
      <c r="K626" s="536"/>
      <c r="L626" s="424"/>
      <c r="M626" s="425">
        <f>SUBTOTAL(9,M618:M625)</f>
        <v>10705825</v>
      </c>
      <c r="N626" s="425">
        <f>SUBTOTAL(9,N618:N625)</f>
        <v>10705825</v>
      </c>
      <c r="O626" s="755"/>
      <c r="P626" s="425">
        <f>SUBTOTAL(9,P618:P625)</f>
        <v>12886010</v>
      </c>
      <c r="Q626" s="425">
        <f>SUBTOTAL(9,Q618:Q625)</f>
        <v>12886010</v>
      </c>
      <c r="R626" s="460">
        <f>SUBTOTAL(9,R618:R625)</f>
        <v>12886010</v>
      </c>
      <c r="S626" s="706">
        <f>SUBTOTAL(9,S618:S625)</f>
        <v>2.4352887269666551E-3</v>
      </c>
      <c r="T626" s="688"/>
      <c r="U626" s="689"/>
      <c r="V626" s="690"/>
      <c r="W626" s="691"/>
      <c r="X626" s="691"/>
    </row>
    <row r="627" spans="1:24" s="410" customFormat="1" ht="27.6" outlineLevel="2" x14ac:dyDescent="0.25">
      <c r="A627" s="410" t="s">
        <v>76</v>
      </c>
      <c r="B627" s="728" t="s">
        <v>42</v>
      </c>
      <c r="C627" s="792">
        <v>34</v>
      </c>
      <c r="D627" s="557" t="s">
        <v>468</v>
      </c>
      <c r="E627" s="558">
        <v>804010334</v>
      </c>
      <c r="F627" s="457" t="s">
        <v>532</v>
      </c>
      <c r="G627" s="521" t="s">
        <v>633</v>
      </c>
      <c r="H627" s="521" t="s">
        <v>595</v>
      </c>
      <c r="I627" s="413" t="s">
        <v>248</v>
      </c>
      <c r="J627" s="413" t="s">
        <v>2403</v>
      </c>
      <c r="K627" s="521" t="s">
        <v>944</v>
      </c>
      <c r="L627" s="417">
        <v>19631</v>
      </c>
      <c r="M627" s="418">
        <v>2767273.5</v>
      </c>
      <c r="N627" s="712">
        <f t="shared" si="173"/>
        <v>2767273.5</v>
      </c>
      <c r="O627" s="753">
        <v>44942</v>
      </c>
      <c r="P627" s="418">
        <f t="shared" si="174"/>
        <v>3052264</v>
      </c>
      <c r="Q627" s="418">
        <f t="shared" si="175"/>
        <v>3052264</v>
      </c>
      <c r="R627" s="698">
        <f t="shared" si="176"/>
        <v>3052264</v>
      </c>
      <c r="S627" s="699">
        <f>+R627/$R$967</f>
        <v>5.7683830067849944E-4</v>
      </c>
      <c r="T627" s="688"/>
      <c r="U627" s="689">
        <f t="shared" si="177"/>
        <v>422</v>
      </c>
      <c r="V627" s="690">
        <f t="shared" si="167"/>
        <v>45364</v>
      </c>
      <c r="W627" s="691">
        <f>VLOOKUP(V627,IPC!$B$9:$D$855,3,2)</f>
        <v>141.47999999999999</v>
      </c>
      <c r="X627" s="691">
        <f>VLOOKUP(O627,IPC!$B$9:$D$855,3,1)</f>
        <v>128.27000000000001</v>
      </c>
    </row>
    <row r="628" spans="1:24" s="410" customFormat="1" outlineLevel="1" x14ac:dyDescent="0.25">
      <c r="B628" s="728"/>
      <c r="C628" s="793"/>
      <c r="D628" s="560" t="s">
        <v>2284</v>
      </c>
      <c r="E628" s="561"/>
      <c r="F628" s="461"/>
      <c r="G628" s="536"/>
      <c r="H628" s="536"/>
      <c r="I628" s="420"/>
      <c r="J628" s="420"/>
      <c r="K628" s="536"/>
      <c r="L628" s="424"/>
      <c r="M628" s="425">
        <f>SUBTOTAL(9,M627:M627)</f>
        <v>2767273.5</v>
      </c>
      <c r="N628" s="425">
        <f>SUBTOTAL(9,N627:N627)</f>
        <v>2767273.5</v>
      </c>
      <c r="O628" s="755"/>
      <c r="P628" s="425">
        <f>SUBTOTAL(9,P627:P627)</f>
        <v>3052264</v>
      </c>
      <c r="Q628" s="425">
        <f>SUBTOTAL(9,Q627:Q627)</f>
        <v>3052264</v>
      </c>
      <c r="R628" s="460">
        <f>SUBTOTAL(9,R627:R627)</f>
        <v>3052264</v>
      </c>
      <c r="S628" s="706">
        <f>SUBTOTAL(9,S627:S627)</f>
        <v>5.7683830067849944E-4</v>
      </c>
      <c r="T628" s="688"/>
      <c r="U628" s="689"/>
      <c r="V628" s="690"/>
      <c r="W628" s="691"/>
      <c r="X628" s="691"/>
    </row>
    <row r="629" spans="1:24" s="410" customFormat="1" ht="41.4" outlineLevel="2" x14ac:dyDescent="0.25">
      <c r="A629" s="410" t="s">
        <v>76</v>
      </c>
      <c r="B629" s="728" t="s">
        <v>42</v>
      </c>
      <c r="C629" s="792">
        <v>35</v>
      </c>
      <c r="D629" s="557" t="s">
        <v>469</v>
      </c>
      <c r="E629" s="558">
        <v>900838110</v>
      </c>
      <c r="F629" s="457" t="s">
        <v>533</v>
      </c>
      <c r="G629" s="521" t="s">
        <v>108</v>
      </c>
      <c r="H629" s="521" t="s">
        <v>596</v>
      </c>
      <c r="I629" s="413" t="s">
        <v>248</v>
      </c>
      <c r="J629" s="413" t="s">
        <v>2403</v>
      </c>
      <c r="K629" s="521" t="s">
        <v>945</v>
      </c>
      <c r="L629" s="417">
        <v>1695</v>
      </c>
      <c r="M629" s="418">
        <v>1459750</v>
      </c>
      <c r="N629" s="712">
        <f t="shared" si="173"/>
        <v>1459750</v>
      </c>
      <c r="O629" s="753">
        <v>45037</v>
      </c>
      <c r="P629" s="418">
        <f t="shared" si="174"/>
        <v>1555161</v>
      </c>
      <c r="Q629" s="418">
        <f t="shared" si="175"/>
        <v>1555161</v>
      </c>
      <c r="R629" s="698">
        <f t="shared" si="176"/>
        <v>1555161</v>
      </c>
      <c r="S629" s="699">
        <f>+R629/$R$967</f>
        <v>2.9390525476219486E-4</v>
      </c>
      <c r="T629" s="688"/>
      <c r="U629" s="689">
        <f t="shared" si="177"/>
        <v>327</v>
      </c>
      <c r="V629" s="690">
        <f t="shared" si="167"/>
        <v>45364</v>
      </c>
      <c r="W629" s="691">
        <f>VLOOKUP(V629,IPC!$B$9:$D$855,3,2)</f>
        <v>141.47999999999999</v>
      </c>
      <c r="X629" s="691">
        <f>VLOOKUP(O629,IPC!$B$9:$D$855,3,1)</f>
        <v>132.80000000000001</v>
      </c>
    </row>
    <row r="630" spans="1:24" s="410" customFormat="1" ht="41.4" outlineLevel="2" x14ac:dyDescent="0.25">
      <c r="A630" s="410" t="s">
        <v>76</v>
      </c>
      <c r="B630" s="728" t="s">
        <v>42</v>
      </c>
      <c r="C630" s="792">
        <v>35</v>
      </c>
      <c r="D630" s="557" t="s">
        <v>469</v>
      </c>
      <c r="E630" s="558">
        <v>900838110</v>
      </c>
      <c r="F630" s="457" t="s">
        <v>533</v>
      </c>
      <c r="G630" s="521" t="s">
        <v>108</v>
      </c>
      <c r="H630" s="521" t="s">
        <v>596</v>
      </c>
      <c r="I630" s="413" t="s">
        <v>248</v>
      </c>
      <c r="J630" s="413" t="s">
        <v>2403</v>
      </c>
      <c r="K630" s="521" t="s">
        <v>946</v>
      </c>
      <c r="L630" s="417">
        <v>2291</v>
      </c>
      <c r="M630" s="418">
        <v>1901250</v>
      </c>
      <c r="N630" s="712">
        <f t="shared" si="173"/>
        <v>1901250</v>
      </c>
      <c r="O630" s="753">
        <v>45218</v>
      </c>
      <c r="P630" s="418">
        <f t="shared" si="174"/>
        <v>1971336</v>
      </c>
      <c r="Q630" s="418">
        <f t="shared" si="175"/>
        <v>1971336</v>
      </c>
      <c r="R630" s="698">
        <f t="shared" si="176"/>
        <v>1971336</v>
      </c>
      <c r="S630" s="699">
        <f>+R630/$R$967</f>
        <v>3.7255693095562847E-4</v>
      </c>
      <c r="T630" s="688"/>
      <c r="U630" s="689">
        <f t="shared" si="177"/>
        <v>146</v>
      </c>
      <c r="V630" s="690">
        <f t="shared" si="167"/>
        <v>45364</v>
      </c>
      <c r="W630" s="691">
        <f>VLOOKUP(V630,IPC!$B$9:$D$855,3,2)</f>
        <v>141.47999999999999</v>
      </c>
      <c r="X630" s="691">
        <f>VLOOKUP(O630,IPC!$B$9:$D$855,3,1)</f>
        <v>136.44999999999999</v>
      </c>
    </row>
    <row r="631" spans="1:24" s="410" customFormat="1" ht="41.4" outlineLevel="2" x14ac:dyDescent="0.25">
      <c r="A631" s="410" t="s">
        <v>76</v>
      </c>
      <c r="B631" s="728" t="s">
        <v>42</v>
      </c>
      <c r="C631" s="792">
        <v>35</v>
      </c>
      <c r="D631" s="557" t="s">
        <v>469</v>
      </c>
      <c r="E631" s="558">
        <v>900838110</v>
      </c>
      <c r="F631" s="457" t="s">
        <v>533</v>
      </c>
      <c r="G631" s="521" t="s">
        <v>108</v>
      </c>
      <c r="H631" s="521" t="s">
        <v>596</v>
      </c>
      <c r="I631" s="413" t="s">
        <v>248</v>
      </c>
      <c r="J631" s="413" t="s">
        <v>2403</v>
      </c>
      <c r="K631" s="521" t="s">
        <v>947</v>
      </c>
      <c r="L631" s="417">
        <v>2354</v>
      </c>
      <c r="M631" s="418">
        <v>3217500</v>
      </c>
      <c r="N631" s="712">
        <f t="shared" si="173"/>
        <v>3217500</v>
      </c>
      <c r="O631" s="753">
        <v>45232</v>
      </c>
      <c r="P631" s="418">
        <f t="shared" si="174"/>
        <v>3320533</v>
      </c>
      <c r="Q631" s="418">
        <f t="shared" si="175"/>
        <v>3320533</v>
      </c>
      <c r="R631" s="698">
        <f t="shared" si="176"/>
        <v>3320533</v>
      </c>
      <c r="S631" s="699">
        <f>+R631/$R$967</f>
        <v>6.2753766157412334E-4</v>
      </c>
      <c r="T631" s="688"/>
      <c r="U631" s="689">
        <f t="shared" si="177"/>
        <v>132</v>
      </c>
      <c r="V631" s="690">
        <f t="shared" si="167"/>
        <v>45364</v>
      </c>
      <c r="W631" s="691">
        <f>VLOOKUP(V631,IPC!$B$9:$D$855,3,2)</f>
        <v>141.47999999999999</v>
      </c>
      <c r="X631" s="691">
        <f>VLOOKUP(O631,IPC!$B$9:$D$855,3,1)</f>
        <v>137.09</v>
      </c>
    </row>
    <row r="632" spans="1:24" s="410" customFormat="1" outlineLevel="1" x14ac:dyDescent="0.25">
      <c r="B632" s="728"/>
      <c r="C632" s="793"/>
      <c r="D632" s="560" t="s">
        <v>2285</v>
      </c>
      <c r="E632" s="561"/>
      <c r="F632" s="461"/>
      <c r="G632" s="536"/>
      <c r="H632" s="536"/>
      <c r="I632" s="420"/>
      <c r="J632" s="420"/>
      <c r="K632" s="536"/>
      <c r="L632" s="424"/>
      <c r="M632" s="425">
        <f>SUBTOTAL(9,M629:M631)</f>
        <v>6578500</v>
      </c>
      <c r="N632" s="425">
        <f>SUBTOTAL(9,N629:N631)</f>
        <v>6578500</v>
      </c>
      <c r="O632" s="755"/>
      <c r="P632" s="425">
        <f>SUBTOTAL(9,P629:P631)</f>
        <v>6847030</v>
      </c>
      <c r="Q632" s="425">
        <f>SUBTOTAL(9,Q629:Q631)</f>
        <v>6847030</v>
      </c>
      <c r="R632" s="460">
        <f>SUBTOTAL(9,R629:R631)</f>
        <v>6847030</v>
      </c>
      <c r="S632" s="706">
        <f>SUBTOTAL(9,S629:S631)</f>
        <v>1.2939998472919468E-3</v>
      </c>
      <c r="T632" s="688"/>
      <c r="U632" s="689"/>
      <c r="V632" s="690"/>
      <c r="W632" s="691"/>
      <c r="X632" s="691"/>
    </row>
    <row r="633" spans="1:24" s="410" customFormat="1" ht="27.6" outlineLevel="2" x14ac:dyDescent="0.25">
      <c r="A633" s="410" t="s">
        <v>76</v>
      </c>
      <c r="B633" s="728" t="s">
        <v>42</v>
      </c>
      <c r="C633" s="792">
        <v>36</v>
      </c>
      <c r="D633" s="557" t="s">
        <v>470</v>
      </c>
      <c r="E633" s="558">
        <v>830091676</v>
      </c>
      <c r="F633" s="457" t="s">
        <v>534</v>
      </c>
      <c r="G633" s="521" t="s">
        <v>108</v>
      </c>
      <c r="H633" s="521" t="s">
        <v>597</v>
      </c>
      <c r="I633" s="413" t="s">
        <v>248</v>
      </c>
      <c r="J633" s="413" t="s">
        <v>2403</v>
      </c>
      <c r="K633" s="521" t="s">
        <v>948</v>
      </c>
      <c r="L633" s="417">
        <v>93093</v>
      </c>
      <c r="M633" s="418">
        <v>706060</v>
      </c>
      <c r="N633" s="712">
        <f t="shared" si="173"/>
        <v>706060</v>
      </c>
      <c r="O633" s="753">
        <v>45090</v>
      </c>
      <c r="P633" s="418">
        <f t="shared" si="174"/>
        <v>746699</v>
      </c>
      <c r="Q633" s="418">
        <f t="shared" si="175"/>
        <v>746699</v>
      </c>
      <c r="R633" s="698">
        <f t="shared" si="176"/>
        <v>746699</v>
      </c>
      <c r="S633" s="699">
        <f t="shared" ref="S633:S639" si="182">+R633/$R$967</f>
        <v>1.411164244896034E-4</v>
      </c>
      <c r="T633" s="688"/>
      <c r="U633" s="689">
        <f t="shared" si="177"/>
        <v>274</v>
      </c>
      <c r="V633" s="690">
        <f t="shared" si="167"/>
        <v>45364</v>
      </c>
      <c r="W633" s="691">
        <f>VLOOKUP(V633,IPC!$B$9:$D$855,3,2)</f>
        <v>141.47999999999999</v>
      </c>
      <c r="X633" s="691">
        <f>VLOOKUP(O633,IPC!$B$9:$D$855,3,1)</f>
        <v>133.78</v>
      </c>
    </row>
    <row r="634" spans="1:24" s="410" customFormat="1" ht="27.6" outlineLevel="2" x14ac:dyDescent="0.25">
      <c r="A634" s="410" t="s">
        <v>76</v>
      </c>
      <c r="B634" s="728" t="s">
        <v>42</v>
      </c>
      <c r="C634" s="792">
        <v>36</v>
      </c>
      <c r="D634" s="557" t="s">
        <v>470</v>
      </c>
      <c r="E634" s="558">
        <v>830091676</v>
      </c>
      <c r="F634" s="457" t="s">
        <v>534</v>
      </c>
      <c r="G634" s="521" t="s">
        <v>108</v>
      </c>
      <c r="H634" s="521" t="s">
        <v>597</v>
      </c>
      <c r="I634" s="413" t="s">
        <v>248</v>
      </c>
      <c r="J634" s="413" t="s">
        <v>2403</v>
      </c>
      <c r="K634" s="521" t="s">
        <v>949</v>
      </c>
      <c r="L634" s="417">
        <v>93451</v>
      </c>
      <c r="M634" s="418">
        <v>3040557</v>
      </c>
      <c r="N634" s="712">
        <f t="shared" si="173"/>
        <v>3040557</v>
      </c>
      <c r="O634" s="753">
        <v>45100</v>
      </c>
      <c r="P634" s="418">
        <f t="shared" si="174"/>
        <v>3215563</v>
      </c>
      <c r="Q634" s="418">
        <f t="shared" si="175"/>
        <v>3215563</v>
      </c>
      <c r="R634" s="698">
        <f t="shared" si="176"/>
        <v>3215563</v>
      </c>
      <c r="S634" s="699">
        <f t="shared" si="182"/>
        <v>6.0769969329149047E-4</v>
      </c>
      <c r="T634" s="688"/>
      <c r="U634" s="689">
        <f t="shared" si="177"/>
        <v>264</v>
      </c>
      <c r="V634" s="690">
        <f t="shared" si="167"/>
        <v>45364</v>
      </c>
      <c r="W634" s="691">
        <f>VLOOKUP(V634,IPC!$B$9:$D$855,3,2)</f>
        <v>141.47999999999999</v>
      </c>
      <c r="X634" s="691">
        <f>VLOOKUP(O634,IPC!$B$9:$D$855,3,1)</f>
        <v>133.78</v>
      </c>
    </row>
    <row r="635" spans="1:24" s="410" customFormat="1" ht="27.6" outlineLevel="2" x14ac:dyDescent="0.25">
      <c r="A635" s="410" t="s">
        <v>76</v>
      </c>
      <c r="B635" s="728" t="s">
        <v>42</v>
      </c>
      <c r="C635" s="792">
        <v>36</v>
      </c>
      <c r="D635" s="557" t="s">
        <v>470</v>
      </c>
      <c r="E635" s="558">
        <v>830091676</v>
      </c>
      <c r="F635" s="457" t="s">
        <v>534</v>
      </c>
      <c r="G635" s="521" t="s">
        <v>108</v>
      </c>
      <c r="H635" s="521" t="s">
        <v>597</v>
      </c>
      <c r="I635" s="413" t="s">
        <v>248</v>
      </c>
      <c r="J635" s="413" t="s">
        <v>2403</v>
      </c>
      <c r="K635" s="521" t="s">
        <v>950</v>
      </c>
      <c r="L635" s="417">
        <v>95057</v>
      </c>
      <c r="M635" s="418">
        <v>3585884</v>
      </c>
      <c r="N635" s="712">
        <f t="shared" si="173"/>
        <v>3585884</v>
      </c>
      <c r="O635" s="753">
        <v>45140</v>
      </c>
      <c r="P635" s="418">
        <f t="shared" si="174"/>
        <v>3747181</v>
      </c>
      <c r="Q635" s="418">
        <f t="shared" si="175"/>
        <v>3747181</v>
      </c>
      <c r="R635" s="698">
        <f t="shared" si="176"/>
        <v>3747181</v>
      </c>
      <c r="S635" s="699">
        <f t="shared" si="182"/>
        <v>7.0816859890715891E-4</v>
      </c>
      <c r="T635" s="688"/>
      <c r="U635" s="689">
        <f t="shared" si="177"/>
        <v>224</v>
      </c>
      <c r="V635" s="690">
        <f t="shared" si="167"/>
        <v>45364</v>
      </c>
      <c r="W635" s="691">
        <f>VLOOKUP(V635,IPC!$B$9:$D$855,3,2)</f>
        <v>141.47999999999999</v>
      </c>
      <c r="X635" s="691">
        <f>VLOOKUP(O635,IPC!$B$9:$D$855,3,1)</f>
        <v>135.38999999999999</v>
      </c>
    </row>
    <row r="636" spans="1:24" s="410" customFormat="1" ht="27.6" outlineLevel="2" x14ac:dyDescent="0.25">
      <c r="A636" s="410" t="s">
        <v>76</v>
      </c>
      <c r="B636" s="728" t="s">
        <v>42</v>
      </c>
      <c r="C636" s="792">
        <v>36</v>
      </c>
      <c r="D636" s="557" t="s">
        <v>470</v>
      </c>
      <c r="E636" s="558">
        <v>830091676</v>
      </c>
      <c r="F636" s="457" t="s">
        <v>534</v>
      </c>
      <c r="G636" s="521" t="s">
        <v>108</v>
      </c>
      <c r="H636" s="521" t="s">
        <v>597</v>
      </c>
      <c r="I636" s="413" t="s">
        <v>248</v>
      </c>
      <c r="J636" s="413" t="s">
        <v>2403</v>
      </c>
      <c r="K636" s="521" t="s">
        <v>931</v>
      </c>
      <c r="L636" s="417">
        <v>95388</v>
      </c>
      <c r="M636" s="418">
        <v>3585884</v>
      </c>
      <c r="N636" s="712">
        <f t="shared" si="173"/>
        <v>3585884</v>
      </c>
      <c r="O636" s="753">
        <v>45150</v>
      </c>
      <c r="P636" s="418">
        <f t="shared" si="174"/>
        <v>3747181</v>
      </c>
      <c r="Q636" s="418">
        <f t="shared" si="175"/>
        <v>3747181</v>
      </c>
      <c r="R636" s="698">
        <f t="shared" si="176"/>
        <v>3747181</v>
      </c>
      <c r="S636" s="699">
        <f t="shared" si="182"/>
        <v>7.0816859890715891E-4</v>
      </c>
      <c r="T636" s="688"/>
      <c r="U636" s="689">
        <f t="shared" si="177"/>
        <v>214</v>
      </c>
      <c r="V636" s="690">
        <f t="shared" si="167"/>
        <v>45364</v>
      </c>
      <c r="W636" s="691">
        <f>VLOOKUP(V636,IPC!$B$9:$D$855,3,2)</f>
        <v>141.47999999999999</v>
      </c>
      <c r="X636" s="691">
        <f>VLOOKUP(O636,IPC!$B$9:$D$855,3,1)</f>
        <v>135.38999999999999</v>
      </c>
    </row>
    <row r="637" spans="1:24" s="410" customFormat="1" ht="27.6" outlineLevel="2" x14ac:dyDescent="0.25">
      <c r="A637" s="410" t="s">
        <v>76</v>
      </c>
      <c r="B637" s="728" t="s">
        <v>42</v>
      </c>
      <c r="C637" s="792">
        <v>36</v>
      </c>
      <c r="D637" s="557" t="s">
        <v>470</v>
      </c>
      <c r="E637" s="558">
        <v>830091676</v>
      </c>
      <c r="F637" s="457" t="s">
        <v>534</v>
      </c>
      <c r="G637" s="521" t="s">
        <v>108</v>
      </c>
      <c r="H637" s="521" t="s">
        <v>597</v>
      </c>
      <c r="I637" s="413" t="s">
        <v>248</v>
      </c>
      <c r="J637" s="413" t="s">
        <v>2403</v>
      </c>
      <c r="K637" s="521" t="s">
        <v>932</v>
      </c>
      <c r="L637" s="417">
        <v>97413</v>
      </c>
      <c r="M637" s="418">
        <v>3405424</v>
      </c>
      <c r="N637" s="712">
        <f t="shared" si="173"/>
        <v>3405424</v>
      </c>
      <c r="O637" s="753">
        <v>45203</v>
      </c>
      <c r="P637" s="418">
        <f t="shared" si="174"/>
        <v>3530959</v>
      </c>
      <c r="Q637" s="418">
        <f t="shared" si="175"/>
        <v>3530959</v>
      </c>
      <c r="R637" s="698">
        <f t="shared" si="176"/>
        <v>3530959</v>
      </c>
      <c r="S637" s="699">
        <f t="shared" si="182"/>
        <v>6.6730544583478162E-4</v>
      </c>
      <c r="T637" s="688"/>
      <c r="U637" s="689">
        <f t="shared" si="177"/>
        <v>161</v>
      </c>
      <c r="V637" s="690">
        <f t="shared" si="167"/>
        <v>45364</v>
      </c>
      <c r="W637" s="691">
        <f>VLOOKUP(V637,IPC!$B$9:$D$855,3,2)</f>
        <v>141.47999999999999</v>
      </c>
      <c r="X637" s="691">
        <f>VLOOKUP(O637,IPC!$B$9:$D$855,3,1)</f>
        <v>136.44999999999999</v>
      </c>
    </row>
    <row r="638" spans="1:24" s="410" customFormat="1" ht="27.6" outlineLevel="2" x14ac:dyDescent="0.25">
      <c r="A638" s="410" t="s">
        <v>76</v>
      </c>
      <c r="B638" s="728" t="s">
        <v>42</v>
      </c>
      <c r="C638" s="792">
        <v>36</v>
      </c>
      <c r="D638" s="557" t="s">
        <v>470</v>
      </c>
      <c r="E638" s="558">
        <v>830091676</v>
      </c>
      <c r="F638" s="457" t="s">
        <v>534</v>
      </c>
      <c r="G638" s="521" t="s">
        <v>108</v>
      </c>
      <c r="H638" s="521" t="s">
        <v>597</v>
      </c>
      <c r="I638" s="413" t="s">
        <v>248</v>
      </c>
      <c r="J638" s="413" t="s">
        <v>2403</v>
      </c>
      <c r="K638" s="521" t="s">
        <v>933</v>
      </c>
      <c r="L638" s="417">
        <v>97463</v>
      </c>
      <c r="M638" s="418">
        <v>3675638</v>
      </c>
      <c r="N638" s="712">
        <f t="shared" si="173"/>
        <v>3675638</v>
      </c>
      <c r="O638" s="753" t="s">
        <v>2493</v>
      </c>
      <c r="P638" s="418">
        <f t="shared" si="174"/>
        <v>0</v>
      </c>
      <c r="Q638" s="418">
        <f t="shared" si="175"/>
        <v>0</v>
      </c>
      <c r="R638" s="698">
        <f t="shared" si="176"/>
        <v>0</v>
      </c>
      <c r="S638" s="699">
        <f t="shared" si="182"/>
        <v>0</v>
      </c>
      <c r="T638" s="688"/>
      <c r="U638" s="689">
        <f t="shared" si="177"/>
        <v>160</v>
      </c>
      <c r="V638" s="690">
        <f t="shared" si="167"/>
        <v>45364</v>
      </c>
      <c r="W638" s="691">
        <f>VLOOKUP(V638,IPC!$B$9:$D$855,3,2)</f>
        <v>141.47999999999999</v>
      </c>
      <c r="X638" s="691" t="e">
        <f>VLOOKUP(O638,IPC!$B$9:$D$855,3,1)</f>
        <v>#N/A</v>
      </c>
    </row>
    <row r="639" spans="1:24" s="410" customFormat="1" ht="27.6" outlineLevel="2" x14ac:dyDescent="0.25">
      <c r="A639" s="410" t="s">
        <v>76</v>
      </c>
      <c r="B639" s="728" t="s">
        <v>42</v>
      </c>
      <c r="C639" s="792">
        <v>36</v>
      </c>
      <c r="D639" s="557" t="s">
        <v>470</v>
      </c>
      <c r="E639" s="558">
        <v>830091676</v>
      </c>
      <c r="F639" s="457" t="s">
        <v>534</v>
      </c>
      <c r="G639" s="521" t="s">
        <v>108</v>
      </c>
      <c r="H639" s="521" t="s">
        <v>597</v>
      </c>
      <c r="I639" s="413" t="s">
        <v>248</v>
      </c>
      <c r="J639" s="413" t="s">
        <v>2403</v>
      </c>
      <c r="K639" s="521" t="s">
        <v>934</v>
      </c>
      <c r="L639" s="417">
        <v>98998</v>
      </c>
      <c r="M639" s="418">
        <v>7875181</v>
      </c>
      <c r="N639" s="712">
        <f t="shared" si="173"/>
        <v>7875181</v>
      </c>
      <c r="O639" s="753">
        <v>45245</v>
      </c>
      <c r="P639" s="418">
        <f t="shared" si="174"/>
        <v>8127366</v>
      </c>
      <c r="Q639" s="418">
        <f t="shared" si="175"/>
        <v>8127366</v>
      </c>
      <c r="R639" s="698">
        <f t="shared" si="176"/>
        <v>8127366</v>
      </c>
      <c r="S639" s="699">
        <f t="shared" si="182"/>
        <v>1.5359667422058555E-3</v>
      </c>
      <c r="T639" s="688"/>
      <c r="U639" s="689">
        <f t="shared" si="177"/>
        <v>119</v>
      </c>
      <c r="V639" s="690">
        <f t="shared" si="167"/>
        <v>45364</v>
      </c>
      <c r="W639" s="691">
        <f>VLOOKUP(V639,IPC!$B$9:$D$855,3,2)</f>
        <v>141.47999999999999</v>
      </c>
      <c r="X639" s="691">
        <f>VLOOKUP(O639,IPC!$B$9:$D$855,3,1)</f>
        <v>137.09</v>
      </c>
    </row>
    <row r="640" spans="1:24" s="410" customFormat="1" outlineLevel="1" x14ac:dyDescent="0.25">
      <c r="B640" s="728"/>
      <c r="C640" s="793"/>
      <c r="D640" s="560" t="s">
        <v>2286</v>
      </c>
      <c r="E640" s="561"/>
      <c r="F640" s="461"/>
      <c r="G640" s="536"/>
      <c r="H640" s="536"/>
      <c r="I640" s="420"/>
      <c r="J640" s="420"/>
      <c r="K640" s="536"/>
      <c r="L640" s="424"/>
      <c r="M640" s="425">
        <f>SUBTOTAL(9,M633:M639)</f>
        <v>25874628</v>
      </c>
      <c r="N640" s="425">
        <f>SUBTOTAL(9,N633:N639)</f>
        <v>25874628</v>
      </c>
      <c r="O640" s="755"/>
      <c r="P640" s="425">
        <f>SUBTOTAL(9,P633:P639)</f>
        <v>23114949</v>
      </c>
      <c r="Q640" s="425">
        <f>SUBTOTAL(9,Q633:Q639)</f>
        <v>23114949</v>
      </c>
      <c r="R640" s="460">
        <f>SUBTOTAL(9,R633:R639)</f>
        <v>23114949</v>
      </c>
      <c r="S640" s="706">
        <f>SUBTOTAL(9,S633:S639)</f>
        <v>4.3684255036360491E-3</v>
      </c>
      <c r="T640" s="688"/>
      <c r="U640" s="689"/>
      <c r="V640" s="690"/>
      <c r="W640" s="691"/>
      <c r="X640" s="691"/>
    </row>
    <row r="641" spans="1:24" s="410" customFormat="1" ht="27.6" outlineLevel="2" x14ac:dyDescent="0.25">
      <c r="A641" s="410" t="s">
        <v>76</v>
      </c>
      <c r="B641" s="728" t="s">
        <v>2546</v>
      </c>
      <c r="C641" s="792">
        <v>37</v>
      </c>
      <c r="D641" s="557" t="s">
        <v>471</v>
      </c>
      <c r="E641" s="558">
        <v>901329259</v>
      </c>
      <c r="F641" s="457" t="s">
        <v>535</v>
      </c>
      <c r="G641" s="521" t="s">
        <v>239</v>
      </c>
      <c r="H641" s="521" t="s">
        <v>598</v>
      </c>
      <c r="I641" s="413" t="s">
        <v>248</v>
      </c>
      <c r="J641" s="413" t="s">
        <v>2403</v>
      </c>
      <c r="K641" s="521" t="s">
        <v>961</v>
      </c>
      <c r="L641" s="417">
        <v>3509</v>
      </c>
      <c r="M641" s="418">
        <v>8367.4500000000007</v>
      </c>
      <c r="N641" s="712">
        <f t="shared" si="173"/>
        <v>8367.4500000000007</v>
      </c>
      <c r="O641" s="753">
        <v>45250</v>
      </c>
      <c r="P641" s="418">
        <f t="shared" si="174"/>
        <v>8635</v>
      </c>
      <c r="Q641" s="418">
        <f t="shared" si="175"/>
        <v>8635</v>
      </c>
      <c r="R641" s="698">
        <f t="shared" si="176"/>
        <v>8635</v>
      </c>
      <c r="S641" s="699">
        <f>+R641/$R$967</f>
        <v>1.6319029829526027E-6</v>
      </c>
      <c r="T641" s="688"/>
      <c r="U641" s="689">
        <f t="shared" si="177"/>
        <v>114</v>
      </c>
      <c r="V641" s="690">
        <f t="shared" si="167"/>
        <v>45364</v>
      </c>
      <c r="W641" s="691">
        <f>VLOOKUP(V641,IPC!$B$9:$D$855,3,2)</f>
        <v>141.47999999999999</v>
      </c>
      <c r="X641" s="691">
        <f>VLOOKUP(O641,IPC!$B$9:$D$855,3,1)</f>
        <v>137.09</v>
      </c>
    </row>
    <row r="642" spans="1:24" s="410" customFormat="1" outlineLevel="1" x14ac:dyDescent="0.25">
      <c r="B642" s="728"/>
      <c r="C642" s="793"/>
      <c r="D642" s="560" t="s">
        <v>2287</v>
      </c>
      <c r="E642" s="561"/>
      <c r="F642" s="461"/>
      <c r="G642" s="536"/>
      <c r="H642" s="536"/>
      <c r="I642" s="420"/>
      <c r="J642" s="420"/>
      <c r="K642" s="536"/>
      <c r="L642" s="424"/>
      <c r="M642" s="425">
        <f>SUBTOTAL(9,M641:M641)</f>
        <v>8367.4500000000007</v>
      </c>
      <c r="N642" s="425">
        <f>SUBTOTAL(9,N641:N641)</f>
        <v>8367.4500000000007</v>
      </c>
      <c r="O642" s="755"/>
      <c r="P642" s="425">
        <f>SUBTOTAL(9,P641:P641)</f>
        <v>8635</v>
      </c>
      <c r="Q642" s="425">
        <f>SUBTOTAL(9,Q641:Q641)</f>
        <v>8635</v>
      </c>
      <c r="R642" s="460">
        <f>SUBTOTAL(9,R641:R641)</f>
        <v>8635</v>
      </c>
      <c r="S642" s="706">
        <f>SUBTOTAL(9,S641:S641)</f>
        <v>1.6319029829526027E-6</v>
      </c>
      <c r="T642" s="688"/>
      <c r="U642" s="689"/>
      <c r="V642" s="690"/>
      <c r="W642" s="691"/>
      <c r="X642" s="691"/>
    </row>
    <row r="643" spans="1:24" s="410" customFormat="1" ht="27.6" outlineLevel="2" x14ac:dyDescent="0.25">
      <c r="A643" s="410" t="s">
        <v>76</v>
      </c>
      <c r="B643" s="728" t="s">
        <v>42</v>
      </c>
      <c r="C643" s="792">
        <v>38</v>
      </c>
      <c r="D643" s="557" t="s">
        <v>2459</v>
      </c>
      <c r="E643" s="558">
        <v>901094337</v>
      </c>
      <c r="F643" s="457" t="s">
        <v>2463</v>
      </c>
      <c r="G643" s="521" t="s">
        <v>2464</v>
      </c>
      <c r="H643" s="521" t="s">
        <v>2461</v>
      </c>
      <c r="I643" s="413" t="s">
        <v>248</v>
      </c>
      <c r="J643" s="413" t="s">
        <v>2403</v>
      </c>
      <c r="K643" s="521" t="s">
        <v>2476</v>
      </c>
      <c r="L643" s="417">
        <v>1142</v>
      </c>
      <c r="M643" s="418">
        <v>5494125</v>
      </c>
      <c r="N643" s="712">
        <f t="shared" si="173"/>
        <v>5494125</v>
      </c>
      <c r="O643" s="753">
        <v>45354</v>
      </c>
      <c r="P643" s="418">
        <f t="shared" si="174"/>
        <v>5494125</v>
      </c>
      <c r="Q643" s="418">
        <f t="shared" si="175"/>
        <v>5494125</v>
      </c>
      <c r="R643" s="698">
        <f t="shared" si="176"/>
        <v>5494125</v>
      </c>
      <c r="S643" s="699">
        <f>+R643/$R$967</f>
        <v>1.0383183527752713E-3</v>
      </c>
      <c r="T643" s="688"/>
      <c r="U643" s="689">
        <f t="shared" si="177"/>
        <v>10</v>
      </c>
      <c r="V643" s="690">
        <f t="shared" si="167"/>
        <v>45364</v>
      </c>
      <c r="W643" s="691">
        <f>VLOOKUP(V643,IPC!$B$9:$D$855,3,2)</f>
        <v>141.47999999999999</v>
      </c>
      <c r="X643" s="691">
        <f>VLOOKUP(O643,IPC!$B$9:$D$855,3,1)</f>
        <v>141.47999999999999</v>
      </c>
    </row>
    <row r="644" spans="1:24" s="410" customFormat="1" outlineLevel="1" x14ac:dyDescent="0.25">
      <c r="B644" s="728"/>
      <c r="C644" s="793"/>
      <c r="D644" s="560" t="s">
        <v>2542</v>
      </c>
      <c r="E644" s="561"/>
      <c r="F644" s="461"/>
      <c r="G644" s="536"/>
      <c r="H644" s="536"/>
      <c r="I644" s="420"/>
      <c r="J644" s="420"/>
      <c r="K644" s="536"/>
      <c r="L644" s="424"/>
      <c r="M644" s="425">
        <f>SUBTOTAL(9,M643:M643)</f>
        <v>5494125</v>
      </c>
      <c r="N644" s="425">
        <f>SUBTOTAL(9,N643:N643)</f>
        <v>5494125</v>
      </c>
      <c r="O644" s="755"/>
      <c r="P644" s="425">
        <f>SUBTOTAL(9,P643:P643)</f>
        <v>5494125</v>
      </c>
      <c r="Q644" s="425">
        <f>SUBTOTAL(9,Q643:Q643)</f>
        <v>5494125</v>
      </c>
      <c r="R644" s="460">
        <f>SUBTOTAL(9,R643:R643)</f>
        <v>5494125</v>
      </c>
      <c r="S644" s="706">
        <f>SUBTOTAL(9,S643:S643)</f>
        <v>1.0383183527752713E-3</v>
      </c>
      <c r="T644" s="688"/>
      <c r="U644" s="689"/>
      <c r="V644" s="690"/>
      <c r="W644" s="691"/>
      <c r="X644" s="691"/>
    </row>
    <row r="645" spans="1:24" s="410" customFormat="1" ht="41.4" outlineLevel="2" x14ac:dyDescent="0.25">
      <c r="A645" s="410" t="s">
        <v>76</v>
      </c>
      <c r="B645" s="728" t="s">
        <v>42</v>
      </c>
      <c r="C645" s="792">
        <v>39</v>
      </c>
      <c r="D645" s="557" t="s">
        <v>472</v>
      </c>
      <c r="E645" s="558">
        <v>800174043</v>
      </c>
      <c r="F645" s="457" t="s">
        <v>536</v>
      </c>
      <c r="G645" s="521" t="s">
        <v>108</v>
      </c>
      <c r="H645" s="521" t="s">
        <v>599</v>
      </c>
      <c r="I645" s="413" t="s">
        <v>248</v>
      </c>
      <c r="J645" s="413" t="s">
        <v>2403</v>
      </c>
      <c r="K645" s="521" t="s">
        <v>962</v>
      </c>
      <c r="L645" s="417">
        <v>566956</v>
      </c>
      <c r="M645" s="418">
        <v>12095751</v>
      </c>
      <c r="N645" s="712">
        <f t="shared" si="173"/>
        <v>12095751</v>
      </c>
      <c r="O645" s="753">
        <v>44425</v>
      </c>
      <c r="P645" s="418">
        <f t="shared" si="174"/>
        <v>15611265</v>
      </c>
      <c r="Q645" s="418">
        <f t="shared" si="175"/>
        <v>15611265</v>
      </c>
      <c r="R645" s="698">
        <f t="shared" si="176"/>
        <v>15611265</v>
      </c>
      <c r="S645" s="699">
        <f t="shared" ref="S645:S657" si="183">+R645/$R$967</f>
        <v>2.9503265687508468E-3</v>
      </c>
      <c r="T645" s="688"/>
      <c r="U645" s="689">
        <f t="shared" si="177"/>
        <v>939</v>
      </c>
      <c r="V645" s="690">
        <f t="shared" si="167"/>
        <v>45364</v>
      </c>
      <c r="W645" s="691">
        <f>VLOOKUP(V645,IPC!$B$9:$D$855,3,2)</f>
        <v>141.47999999999999</v>
      </c>
      <c r="X645" s="691">
        <f>VLOOKUP(O645,IPC!$B$9:$D$855,3,1)</f>
        <v>109.62</v>
      </c>
    </row>
    <row r="646" spans="1:24" s="410" customFormat="1" ht="41.4" outlineLevel="2" x14ac:dyDescent="0.25">
      <c r="A646" s="410" t="s">
        <v>76</v>
      </c>
      <c r="B646" s="728" t="s">
        <v>42</v>
      </c>
      <c r="C646" s="792">
        <v>39</v>
      </c>
      <c r="D646" s="557" t="s">
        <v>472</v>
      </c>
      <c r="E646" s="558">
        <v>800174043</v>
      </c>
      <c r="F646" s="457" t="s">
        <v>536</v>
      </c>
      <c r="G646" s="521" t="s">
        <v>108</v>
      </c>
      <c r="H646" s="521" t="s">
        <v>599</v>
      </c>
      <c r="I646" s="413" t="s">
        <v>248</v>
      </c>
      <c r="J646" s="413" t="s">
        <v>2403</v>
      </c>
      <c r="K646" s="521" t="s">
        <v>963</v>
      </c>
      <c r="L646" s="417">
        <v>567042</v>
      </c>
      <c r="M646" s="418">
        <v>4787250</v>
      </c>
      <c r="N646" s="712">
        <f t="shared" si="173"/>
        <v>4787250</v>
      </c>
      <c r="O646" s="753">
        <v>44433</v>
      </c>
      <c r="P646" s="418">
        <f t="shared" si="174"/>
        <v>6178618</v>
      </c>
      <c r="Q646" s="418">
        <f t="shared" si="175"/>
        <v>6178618</v>
      </c>
      <c r="R646" s="698">
        <f t="shared" si="176"/>
        <v>6178618</v>
      </c>
      <c r="S646" s="699">
        <f t="shared" si="183"/>
        <v>1.1676786502286792E-3</v>
      </c>
      <c r="T646" s="688"/>
      <c r="U646" s="689">
        <f t="shared" si="177"/>
        <v>931</v>
      </c>
      <c r="V646" s="690">
        <f t="shared" si="167"/>
        <v>45364</v>
      </c>
      <c r="W646" s="691">
        <f>VLOOKUP(V646,IPC!$B$9:$D$855,3,2)</f>
        <v>141.47999999999999</v>
      </c>
      <c r="X646" s="691">
        <f>VLOOKUP(O646,IPC!$B$9:$D$855,3,1)</f>
        <v>109.62</v>
      </c>
    </row>
    <row r="647" spans="1:24" s="410" customFormat="1" ht="41.4" outlineLevel="2" x14ac:dyDescent="0.25">
      <c r="A647" s="410" t="s">
        <v>76</v>
      </c>
      <c r="B647" s="728" t="s">
        <v>42</v>
      </c>
      <c r="C647" s="792">
        <v>39</v>
      </c>
      <c r="D647" s="557" t="s">
        <v>472</v>
      </c>
      <c r="E647" s="558">
        <v>800174043</v>
      </c>
      <c r="F647" s="457" t="s">
        <v>536</v>
      </c>
      <c r="G647" s="521" t="s">
        <v>108</v>
      </c>
      <c r="H647" s="521" t="s">
        <v>599</v>
      </c>
      <c r="I647" s="413" t="s">
        <v>248</v>
      </c>
      <c r="J647" s="413" t="s">
        <v>2403</v>
      </c>
      <c r="K647" s="521" t="s">
        <v>964</v>
      </c>
      <c r="L647" s="417">
        <v>567048</v>
      </c>
      <c r="M647" s="418">
        <v>946000</v>
      </c>
      <c r="N647" s="712">
        <f t="shared" si="173"/>
        <v>946000</v>
      </c>
      <c r="O647" s="753">
        <v>44434</v>
      </c>
      <c r="P647" s="418">
        <f t="shared" si="174"/>
        <v>1220946</v>
      </c>
      <c r="Q647" s="418">
        <f t="shared" si="175"/>
        <v>1220946</v>
      </c>
      <c r="R647" s="698">
        <f t="shared" si="176"/>
        <v>1220946</v>
      </c>
      <c r="S647" s="699">
        <f t="shared" si="183"/>
        <v>2.3074295534731309E-4</v>
      </c>
      <c r="T647" s="688"/>
      <c r="U647" s="689">
        <f t="shared" si="177"/>
        <v>930</v>
      </c>
      <c r="V647" s="690">
        <f t="shared" si="167"/>
        <v>45364</v>
      </c>
      <c r="W647" s="691">
        <f>VLOOKUP(V647,IPC!$B$9:$D$855,3,2)</f>
        <v>141.47999999999999</v>
      </c>
      <c r="X647" s="691">
        <f>VLOOKUP(O647,IPC!$B$9:$D$855,3,1)</f>
        <v>109.62</v>
      </c>
    </row>
    <row r="648" spans="1:24" s="410" customFormat="1" ht="41.4" outlineLevel="2" x14ac:dyDescent="0.25">
      <c r="A648" s="410" t="s">
        <v>76</v>
      </c>
      <c r="B648" s="728" t="s">
        <v>42</v>
      </c>
      <c r="C648" s="792">
        <v>39</v>
      </c>
      <c r="D648" s="557" t="s">
        <v>472</v>
      </c>
      <c r="E648" s="558">
        <v>800174043</v>
      </c>
      <c r="F648" s="457" t="s">
        <v>536</v>
      </c>
      <c r="G648" s="521" t="s">
        <v>108</v>
      </c>
      <c r="H648" s="521" t="s">
        <v>599</v>
      </c>
      <c r="I648" s="413" t="s">
        <v>248</v>
      </c>
      <c r="J648" s="413" t="s">
        <v>2403</v>
      </c>
      <c r="K648" s="521" t="s">
        <v>965</v>
      </c>
      <c r="L648" s="417">
        <v>567280</v>
      </c>
      <c r="M648" s="418">
        <v>28000</v>
      </c>
      <c r="N648" s="712">
        <f t="shared" si="173"/>
        <v>28000</v>
      </c>
      <c r="O648" s="753">
        <v>44459</v>
      </c>
      <c r="P648" s="418">
        <f t="shared" si="174"/>
        <v>36000</v>
      </c>
      <c r="Q648" s="418">
        <f t="shared" si="175"/>
        <v>36000</v>
      </c>
      <c r="R648" s="698">
        <f t="shared" si="176"/>
        <v>36000</v>
      </c>
      <c r="S648" s="699">
        <f t="shared" si="183"/>
        <v>6.803532992043277E-6</v>
      </c>
      <c r="T648" s="688"/>
      <c r="U648" s="689">
        <f t="shared" si="177"/>
        <v>905</v>
      </c>
      <c r="V648" s="690">
        <f t="shared" si="167"/>
        <v>45364</v>
      </c>
      <c r="W648" s="691">
        <f>VLOOKUP(V648,IPC!$B$9:$D$855,3,2)</f>
        <v>141.47999999999999</v>
      </c>
      <c r="X648" s="691">
        <f>VLOOKUP(O648,IPC!$B$9:$D$855,3,1)</f>
        <v>110.04</v>
      </c>
    </row>
    <row r="649" spans="1:24" s="410" customFormat="1" ht="41.4" outlineLevel="2" x14ac:dyDescent="0.25">
      <c r="A649" s="410" t="s">
        <v>76</v>
      </c>
      <c r="B649" s="728" t="s">
        <v>42</v>
      </c>
      <c r="C649" s="792">
        <v>39</v>
      </c>
      <c r="D649" s="557" t="s">
        <v>472</v>
      </c>
      <c r="E649" s="558">
        <v>800174043</v>
      </c>
      <c r="F649" s="457" t="s">
        <v>536</v>
      </c>
      <c r="G649" s="521" t="s">
        <v>108</v>
      </c>
      <c r="H649" s="521" t="s">
        <v>599</v>
      </c>
      <c r="I649" s="413" t="s">
        <v>248</v>
      </c>
      <c r="J649" s="413" t="s">
        <v>2403</v>
      </c>
      <c r="K649" s="521" t="s">
        <v>966</v>
      </c>
      <c r="L649" s="417">
        <v>567595</v>
      </c>
      <c r="M649" s="418">
        <v>1669200</v>
      </c>
      <c r="N649" s="712">
        <f t="shared" si="173"/>
        <v>1669200</v>
      </c>
      <c r="O649" s="753">
        <v>44483</v>
      </c>
      <c r="P649" s="418">
        <f t="shared" si="174"/>
        <v>2145724</v>
      </c>
      <c r="Q649" s="418">
        <f t="shared" si="175"/>
        <v>2145724</v>
      </c>
      <c r="R649" s="698">
        <f t="shared" si="176"/>
        <v>2145724</v>
      </c>
      <c r="S649" s="699">
        <f t="shared" si="183"/>
        <v>4.0551400071719637E-4</v>
      </c>
      <c r="T649" s="688"/>
      <c r="U649" s="689">
        <f t="shared" si="177"/>
        <v>881</v>
      </c>
      <c r="V649" s="690">
        <f t="shared" si="167"/>
        <v>45364</v>
      </c>
      <c r="W649" s="691">
        <f>VLOOKUP(V649,IPC!$B$9:$D$855,3,2)</f>
        <v>141.47999999999999</v>
      </c>
      <c r="X649" s="691">
        <f>VLOOKUP(O649,IPC!$B$9:$D$855,3,1)</f>
        <v>110.06</v>
      </c>
    </row>
    <row r="650" spans="1:24" s="410" customFormat="1" ht="41.4" outlineLevel="2" x14ac:dyDescent="0.25">
      <c r="A650" s="410" t="s">
        <v>76</v>
      </c>
      <c r="B650" s="728" t="s">
        <v>42</v>
      </c>
      <c r="C650" s="792">
        <v>39</v>
      </c>
      <c r="D650" s="557" t="s">
        <v>472</v>
      </c>
      <c r="E650" s="558">
        <v>800174043</v>
      </c>
      <c r="F650" s="457" t="s">
        <v>536</v>
      </c>
      <c r="G650" s="521" t="s">
        <v>108</v>
      </c>
      <c r="H650" s="521" t="s">
        <v>599</v>
      </c>
      <c r="I650" s="413" t="s">
        <v>248</v>
      </c>
      <c r="J650" s="413" t="s">
        <v>2403</v>
      </c>
      <c r="K650" s="521" t="s">
        <v>967</v>
      </c>
      <c r="L650" s="417">
        <v>567606</v>
      </c>
      <c r="M650" s="418">
        <v>984750</v>
      </c>
      <c r="N650" s="712">
        <f t="shared" si="173"/>
        <v>984750</v>
      </c>
      <c r="O650" s="753">
        <v>44486</v>
      </c>
      <c r="P650" s="418">
        <f t="shared" si="174"/>
        <v>1265877</v>
      </c>
      <c r="Q650" s="418">
        <f t="shared" si="175"/>
        <v>1265877</v>
      </c>
      <c r="R650" s="698">
        <f t="shared" si="176"/>
        <v>1265877</v>
      </c>
      <c r="S650" s="699">
        <f t="shared" si="183"/>
        <v>2.3923433148246575E-4</v>
      </c>
      <c r="T650" s="688"/>
      <c r="U650" s="689">
        <f t="shared" si="177"/>
        <v>878</v>
      </c>
      <c r="V650" s="690">
        <f t="shared" si="167"/>
        <v>45364</v>
      </c>
      <c r="W650" s="691">
        <f>VLOOKUP(V650,IPC!$B$9:$D$855,3,2)</f>
        <v>141.47999999999999</v>
      </c>
      <c r="X650" s="691">
        <f>VLOOKUP(O650,IPC!$B$9:$D$855,3,1)</f>
        <v>110.06</v>
      </c>
    </row>
    <row r="651" spans="1:24" s="410" customFormat="1" ht="41.4" outlineLevel="2" x14ac:dyDescent="0.25">
      <c r="A651" s="410" t="s">
        <v>76</v>
      </c>
      <c r="B651" s="728" t="s">
        <v>42</v>
      </c>
      <c r="C651" s="792">
        <v>39</v>
      </c>
      <c r="D651" s="557" t="s">
        <v>472</v>
      </c>
      <c r="E651" s="558">
        <v>800174043</v>
      </c>
      <c r="F651" s="457" t="s">
        <v>536</v>
      </c>
      <c r="G651" s="521" t="s">
        <v>108</v>
      </c>
      <c r="H651" s="521" t="s">
        <v>599</v>
      </c>
      <c r="I651" s="413" t="s">
        <v>248</v>
      </c>
      <c r="J651" s="413" t="s">
        <v>2403</v>
      </c>
      <c r="K651" s="521" t="s">
        <v>968</v>
      </c>
      <c r="L651" s="417">
        <v>567607</v>
      </c>
      <c r="M651" s="418">
        <v>1151475</v>
      </c>
      <c r="N651" s="712">
        <f t="shared" si="173"/>
        <v>1151475</v>
      </c>
      <c r="O651" s="753">
        <v>44486</v>
      </c>
      <c r="P651" s="418">
        <f t="shared" si="174"/>
        <v>1480199</v>
      </c>
      <c r="Q651" s="418">
        <f t="shared" si="175"/>
        <v>1480199</v>
      </c>
      <c r="R651" s="698">
        <f t="shared" si="176"/>
        <v>1480199</v>
      </c>
      <c r="S651" s="699">
        <f t="shared" si="183"/>
        <v>2.7973840920248518E-4</v>
      </c>
      <c r="T651" s="688"/>
      <c r="U651" s="689">
        <f t="shared" si="177"/>
        <v>878</v>
      </c>
      <c r="V651" s="690">
        <f t="shared" si="167"/>
        <v>45364</v>
      </c>
      <c r="W651" s="691">
        <f>VLOOKUP(V651,IPC!$B$9:$D$855,3,2)</f>
        <v>141.47999999999999</v>
      </c>
      <c r="X651" s="691">
        <f>VLOOKUP(O651,IPC!$B$9:$D$855,3,1)</f>
        <v>110.06</v>
      </c>
    </row>
    <row r="652" spans="1:24" s="410" customFormat="1" ht="41.4" outlineLevel="2" x14ac:dyDescent="0.25">
      <c r="A652" s="410" t="s">
        <v>76</v>
      </c>
      <c r="B652" s="728" t="s">
        <v>42</v>
      </c>
      <c r="C652" s="792">
        <v>39</v>
      </c>
      <c r="D652" s="557" t="s">
        <v>472</v>
      </c>
      <c r="E652" s="558">
        <v>800174043</v>
      </c>
      <c r="F652" s="457" t="s">
        <v>536</v>
      </c>
      <c r="G652" s="521" t="s">
        <v>108</v>
      </c>
      <c r="H652" s="521" t="s">
        <v>599</v>
      </c>
      <c r="I652" s="413" t="s">
        <v>248</v>
      </c>
      <c r="J652" s="413" t="s">
        <v>2403</v>
      </c>
      <c r="K652" s="521" t="s">
        <v>969</v>
      </c>
      <c r="L652" s="417">
        <v>567608</v>
      </c>
      <c r="M652" s="418">
        <v>1251900</v>
      </c>
      <c r="N652" s="712">
        <f t="shared" si="173"/>
        <v>1251900</v>
      </c>
      <c r="O652" s="753">
        <v>44486</v>
      </c>
      <c r="P652" s="418">
        <f t="shared" si="174"/>
        <v>1609293</v>
      </c>
      <c r="Q652" s="418">
        <f t="shared" si="175"/>
        <v>1609293</v>
      </c>
      <c r="R652" s="698">
        <f t="shared" si="176"/>
        <v>1609293</v>
      </c>
      <c r="S652" s="699">
        <f t="shared" si="183"/>
        <v>3.0413550053789724E-4</v>
      </c>
      <c r="T652" s="688"/>
      <c r="U652" s="689">
        <f t="shared" si="177"/>
        <v>878</v>
      </c>
      <c r="V652" s="690">
        <f t="shared" si="167"/>
        <v>45364</v>
      </c>
      <c r="W652" s="691">
        <f>VLOOKUP(V652,IPC!$B$9:$D$855,3,2)</f>
        <v>141.47999999999999</v>
      </c>
      <c r="X652" s="691">
        <f>VLOOKUP(O652,IPC!$B$9:$D$855,3,1)</f>
        <v>110.06</v>
      </c>
    </row>
    <row r="653" spans="1:24" s="410" customFormat="1" ht="41.4" outlineLevel="2" x14ac:dyDescent="0.25">
      <c r="A653" s="410" t="s">
        <v>76</v>
      </c>
      <c r="B653" s="728" t="s">
        <v>42</v>
      </c>
      <c r="C653" s="792">
        <v>39</v>
      </c>
      <c r="D653" s="557" t="s">
        <v>472</v>
      </c>
      <c r="E653" s="558">
        <v>800174043</v>
      </c>
      <c r="F653" s="457" t="s">
        <v>536</v>
      </c>
      <c r="G653" s="521" t="s">
        <v>108</v>
      </c>
      <c r="H653" s="521" t="s">
        <v>599</v>
      </c>
      <c r="I653" s="413" t="s">
        <v>248</v>
      </c>
      <c r="J653" s="413" t="s">
        <v>2403</v>
      </c>
      <c r="K653" s="521" t="s">
        <v>970</v>
      </c>
      <c r="L653" s="417">
        <v>567959</v>
      </c>
      <c r="M653" s="418">
        <v>4630275</v>
      </c>
      <c r="N653" s="712">
        <f t="shared" si="173"/>
        <v>4630275</v>
      </c>
      <c r="O653" s="753">
        <v>44516</v>
      </c>
      <c r="P653" s="418">
        <f t="shared" si="174"/>
        <v>5923068</v>
      </c>
      <c r="Q653" s="418">
        <f t="shared" si="175"/>
        <v>5923068</v>
      </c>
      <c r="R653" s="698">
        <f t="shared" si="176"/>
        <v>5923068</v>
      </c>
      <c r="S653" s="699">
        <f t="shared" si="183"/>
        <v>1.1193830153365498E-3</v>
      </c>
      <c r="T653" s="688"/>
      <c r="U653" s="689">
        <f t="shared" si="177"/>
        <v>848</v>
      </c>
      <c r="V653" s="690">
        <f t="shared" si="167"/>
        <v>45364</v>
      </c>
      <c r="W653" s="691">
        <f>VLOOKUP(V653,IPC!$B$9:$D$855,3,2)</f>
        <v>141.47999999999999</v>
      </c>
      <c r="X653" s="691">
        <f>VLOOKUP(O653,IPC!$B$9:$D$855,3,1)</f>
        <v>110.6</v>
      </c>
    </row>
    <row r="654" spans="1:24" s="410" customFormat="1" ht="41.4" outlineLevel="2" x14ac:dyDescent="0.25">
      <c r="A654" s="410" t="s">
        <v>76</v>
      </c>
      <c r="B654" s="728" t="s">
        <v>42</v>
      </c>
      <c r="C654" s="792">
        <v>39</v>
      </c>
      <c r="D654" s="557" t="s">
        <v>472</v>
      </c>
      <c r="E654" s="558">
        <v>800174043</v>
      </c>
      <c r="F654" s="457" t="s">
        <v>536</v>
      </c>
      <c r="G654" s="521" t="s">
        <v>108</v>
      </c>
      <c r="H654" s="521" t="s">
        <v>599</v>
      </c>
      <c r="I654" s="413" t="s">
        <v>248</v>
      </c>
      <c r="J654" s="413" t="s">
        <v>2403</v>
      </c>
      <c r="K654" s="521" t="s">
        <v>971</v>
      </c>
      <c r="L654" s="417">
        <v>568113</v>
      </c>
      <c r="M654" s="418">
        <v>1792840</v>
      </c>
      <c r="N654" s="712">
        <f t="shared" si="173"/>
        <v>1792840</v>
      </c>
      <c r="O654" s="753">
        <v>44560</v>
      </c>
      <c r="P654" s="418">
        <f t="shared" si="174"/>
        <v>2276735</v>
      </c>
      <c r="Q654" s="418">
        <f t="shared" si="175"/>
        <v>2276735</v>
      </c>
      <c r="R654" s="698">
        <f t="shared" si="176"/>
        <v>2276735</v>
      </c>
      <c r="S654" s="699">
        <f t="shared" si="183"/>
        <v>4.3027338018443472E-4</v>
      </c>
      <c r="T654" s="688"/>
      <c r="U654" s="689">
        <f t="shared" si="177"/>
        <v>804</v>
      </c>
      <c r="V654" s="690">
        <f t="shared" si="167"/>
        <v>45364</v>
      </c>
      <c r="W654" s="691">
        <f>VLOOKUP(V654,IPC!$B$9:$D$855,3,2)</f>
        <v>141.47999999999999</v>
      </c>
      <c r="X654" s="691">
        <f>VLOOKUP(O654,IPC!$B$9:$D$855,3,1)</f>
        <v>111.41</v>
      </c>
    </row>
    <row r="655" spans="1:24" s="410" customFormat="1" ht="41.4" outlineLevel="2" x14ac:dyDescent="0.25">
      <c r="A655" s="410" t="s">
        <v>76</v>
      </c>
      <c r="B655" s="728" t="s">
        <v>42</v>
      </c>
      <c r="C655" s="792">
        <v>39</v>
      </c>
      <c r="D655" s="557" t="s">
        <v>472</v>
      </c>
      <c r="E655" s="558">
        <v>800174043</v>
      </c>
      <c r="F655" s="457" t="s">
        <v>536</v>
      </c>
      <c r="G655" s="521" t="s">
        <v>108</v>
      </c>
      <c r="H655" s="521" t="s">
        <v>599</v>
      </c>
      <c r="I655" s="413" t="s">
        <v>248</v>
      </c>
      <c r="J655" s="413" t="s">
        <v>2403</v>
      </c>
      <c r="K655" s="521" t="s">
        <v>972</v>
      </c>
      <c r="L655" s="417">
        <v>568374</v>
      </c>
      <c r="M655" s="418">
        <v>3689400</v>
      </c>
      <c r="N655" s="712">
        <f t="shared" si="173"/>
        <v>3689400</v>
      </c>
      <c r="O655" s="753">
        <v>44545</v>
      </c>
      <c r="P655" s="418">
        <f t="shared" si="174"/>
        <v>4685184</v>
      </c>
      <c r="Q655" s="418">
        <f t="shared" si="175"/>
        <v>4685184</v>
      </c>
      <c r="R655" s="698">
        <f t="shared" si="176"/>
        <v>4685184</v>
      </c>
      <c r="S655" s="699">
        <f t="shared" si="183"/>
        <v>8.8543899771648029E-4</v>
      </c>
      <c r="T655" s="688"/>
      <c r="U655" s="689">
        <f t="shared" si="177"/>
        <v>819</v>
      </c>
      <c r="V655" s="690">
        <f t="shared" si="167"/>
        <v>45364</v>
      </c>
      <c r="W655" s="691">
        <f>VLOOKUP(V655,IPC!$B$9:$D$855,3,2)</f>
        <v>141.47999999999999</v>
      </c>
      <c r="X655" s="691">
        <f>VLOOKUP(O655,IPC!$B$9:$D$855,3,1)</f>
        <v>111.41</v>
      </c>
    </row>
    <row r="656" spans="1:24" s="410" customFormat="1" ht="41.4" outlineLevel="2" x14ac:dyDescent="0.25">
      <c r="A656" s="410" t="s">
        <v>76</v>
      </c>
      <c r="B656" s="728" t="s">
        <v>42</v>
      </c>
      <c r="C656" s="792">
        <v>40</v>
      </c>
      <c r="D656" s="557" t="s">
        <v>472</v>
      </c>
      <c r="E656" s="558">
        <v>800174044</v>
      </c>
      <c r="F656" s="457" t="s">
        <v>536</v>
      </c>
      <c r="G656" s="521" t="s">
        <v>108</v>
      </c>
      <c r="H656" s="521" t="s">
        <v>599</v>
      </c>
      <c r="I656" s="413" t="s">
        <v>248</v>
      </c>
      <c r="J656" s="413" t="s">
        <v>2403</v>
      </c>
      <c r="K656" s="521" t="s">
        <v>973</v>
      </c>
      <c r="L656" s="417">
        <v>568432</v>
      </c>
      <c r="M656" s="418">
        <v>973050</v>
      </c>
      <c r="N656" s="712">
        <f t="shared" si="173"/>
        <v>973050</v>
      </c>
      <c r="O656" s="753">
        <v>44553</v>
      </c>
      <c r="P656" s="418">
        <f t="shared" si="174"/>
        <v>1235680</v>
      </c>
      <c r="Q656" s="418">
        <f t="shared" si="175"/>
        <v>1235680</v>
      </c>
      <c r="R656" s="698">
        <f t="shared" si="176"/>
        <v>1235680</v>
      </c>
      <c r="S656" s="699">
        <f t="shared" si="183"/>
        <v>2.3352749021133434E-4</v>
      </c>
      <c r="T656" s="688"/>
      <c r="U656" s="689">
        <f t="shared" si="177"/>
        <v>811</v>
      </c>
      <c r="V656" s="690">
        <f t="shared" si="167"/>
        <v>45364</v>
      </c>
      <c r="W656" s="691">
        <f>VLOOKUP(V656,IPC!$B$9:$D$855,3,2)</f>
        <v>141.47999999999999</v>
      </c>
      <c r="X656" s="691">
        <f>VLOOKUP(O656,IPC!$B$9:$D$855,3,1)</f>
        <v>111.41</v>
      </c>
    </row>
    <row r="657" spans="1:24" s="410" customFormat="1" ht="41.4" outlineLevel="2" x14ac:dyDescent="0.25">
      <c r="A657" s="410" t="s">
        <v>76</v>
      </c>
      <c r="B657" s="728" t="s">
        <v>42</v>
      </c>
      <c r="C657" s="792">
        <v>41</v>
      </c>
      <c r="D657" s="557" t="s">
        <v>472</v>
      </c>
      <c r="E657" s="558">
        <v>800174045</v>
      </c>
      <c r="F657" s="457" t="s">
        <v>536</v>
      </c>
      <c r="G657" s="521" t="s">
        <v>108</v>
      </c>
      <c r="H657" s="521" t="s">
        <v>599</v>
      </c>
      <c r="I657" s="413" t="s">
        <v>248</v>
      </c>
      <c r="J657" s="413" t="s">
        <v>2403</v>
      </c>
      <c r="K657" s="521" t="s">
        <v>974</v>
      </c>
      <c r="L657" s="417">
        <v>568760</v>
      </c>
      <c r="M657" s="418">
        <v>3155100</v>
      </c>
      <c r="N657" s="712">
        <f t="shared" si="173"/>
        <v>3155100</v>
      </c>
      <c r="O657" s="753">
        <v>44574</v>
      </c>
      <c r="P657" s="418">
        <f t="shared" si="174"/>
        <v>3941229</v>
      </c>
      <c r="Q657" s="418">
        <f t="shared" si="175"/>
        <v>3941229</v>
      </c>
      <c r="R657" s="698">
        <f t="shared" si="176"/>
        <v>3941229</v>
      </c>
      <c r="S657" s="699">
        <f t="shared" si="183"/>
        <v>7.4484115363049254E-4</v>
      </c>
      <c r="T657" s="688"/>
      <c r="U657" s="689">
        <f t="shared" si="177"/>
        <v>790</v>
      </c>
      <c r="V657" s="690">
        <f t="shared" si="167"/>
        <v>45364</v>
      </c>
      <c r="W657" s="691">
        <f>VLOOKUP(V657,IPC!$B$9:$D$855,3,2)</f>
        <v>141.47999999999999</v>
      </c>
      <c r="X657" s="691">
        <f>VLOOKUP(O657,IPC!$B$9:$D$855,3,1)</f>
        <v>113.26</v>
      </c>
    </row>
    <row r="658" spans="1:24" s="410" customFormat="1" outlineLevel="1" x14ac:dyDescent="0.25">
      <c r="B658" s="728"/>
      <c r="C658" s="793"/>
      <c r="D658" s="560" t="s">
        <v>2288</v>
      </c>
      <c r="E658" s="561"/>
      <c r="F658" s="461"/>
      <c r="G658" s="536"/>
      <c r="H658" s="536"/>
      <c r="I658" s="420"/>
      <c r="J658" s="420"/>
      <c r="K658" s="536"/>
      <c r="L658" s="424"/>
      <c r="M658" s="425">
        <f>SUBTOTAL(9,M645:M657)</f>
        <v>37154991</v>
      </c>
      <c r="N658" s="425">
        <f>SUBTOTAL(9,N645:N657)</f>
        <v>37154991</v>
      </c>
      <c r="O658" s="755"/>
      <c r="P658" s="425">
        <f>SUBTOTAL(9,P645:P657)</f>
        <v>47609818</v>
      </c>
      <c r="Q658" s="425">
        <f>SUBTOTAL(9,Q645:Q657)</f>
        <v>47609818</v>
      </c>
      <c r="R658" s="460">
        <f>SUBTOTAL(9,R645:R657)</f>
        <v>47609818</v>
      </c>
      <c r="S658" s="706">
        <f>SUBTOTAL(9,S645:S657)</f>
        <v>8.9976379863382187E-3</v>
      </c>
      <c r="T658" s="688"/>
      <c r="U658" s="689"/>
      <c r="V658" s="690"/>
      <c r="W658" s="691"/>
      <c r="X658" s="691"/>
    </row>
    <row r="659" spans="1:24" s="410" customFormat="1" ht="27.6" outlineLevel="2" x14ac:dyDescent="0.25">
      <c r="A659" s="410" t="s">
        <v>76</v>
      </c>
      <c r="B659" s="728" t="s">
        <v>42</v>
      </c>
      <c r="C659" s="792">
        <v>42</v>
      </c>
      <c r="D659" s="557" t="s">
        <v>473</v>
      </c>
      <c r="E659" s="558">
        <v>900876754</v>
      </c>
      <c r="F659" s="457" t="s">
        <v>537</v>
      </c>
      <c r="G659" s="521" t="s">
        <v>635</v>
      </c>
      <c r="H659" s="521" t="s">
        <v>600</v>
      </c>
      <c r="I659" s="413" t="s">
        <v>248</v>
      </c>
      <c r="J659" s="413" t="s">
        <v>2403</v>
      </c>
      <c r="K659" s="521" t="s">
        <v>975</v>
      </c>
      <c r="L659" s="417">
        <v>316</v>
      </c>
      <c r="M659" s="418">
        <v>2826750</v>
      </c>
      <c r="N659" s="712">
        <f t="shared" si="173"/>
        <v>2826750</v>
      </c>
      <c r="O659" s="753">
        <v>44635</v>
      </c>
      <c r="P659" s="418">
        <f t="shared" si="174"/>
        <v>3439950</v>
      </c>
      <c r="Q659" s="418">
        <f t="shared" si="175"/>
        <v>3439950</v>
      </c>
      <c r="R659" s="698">
        <f t="shared" si="176"/>
        <v>3439950</v>
      </c>
      <c r="S659" s="699">
        <f>+R659/$R$967</f>
        <v>6.5010592544386867E-4</v>
      </c>
      <c r="T659" s="688"/>
      <c r="U659" s="689">
        <f t="shared" si="177"/>
        <v>729</v>
      </c>
      <c r="V659" s="690">
        <f t="shared" si="167"/>
        <v>45364</v>
      </c>
      <c r="W659" s="691">
        <f>VLOOKUP(V659,IPC!$B$9:$D$855,3,2)</f>
        <v>141.47999999999999</v>
      </c>
      <c r="X659" s="691">
        <f>VLOOKUP(O659,IPC!$B$9:$D$855,3,1)</f>
        <v>116.26</v>
      </c>
    </row>
    <row r="660" spans="1:24" s="410" customFormat="1" ht="27.6" outlineLevel="2" x14ac:dyDescent="0.25">
      <c r="A660" s="410" t="s">
        <v>76</v>
      </c>
      <c r="B660" s="728" t="s">
        <v>42</v>
      </c>
      <c r="C660" s="792">
        <v>42</v>
      </c>
      <c r="D660" s="557" t="s">
        <v>473</v>
      </c>
      <c r="E660" s="558">
        <v>900876754</v>
      </c>
      <c r="F660" s="457" t="s">
        <v>537</v>
      </c>
      <c r="G660" s="521" t="s">
        <v>635</v>
      </c>
      <c r="H660" s="521" t="s">
        <v>600</v>
      </c>
      <c r="I660" s="413" t="s">
        <v>248</v>
      </c>
      <c r="J660" s="413" t="s">
        <v>2403</v>
      </c>
      <c r="K660" s="521" t="s">
        <v>976</v>
      </c>
      <c r="L660" s="417">
        <v>317</v>
      </c>
      <c r="M660" s="418">
        <v>10608000</v>
      </c>
      <c r="N660" s="712">
        <f t="shared" si="173"/>
        <v>10608000</v>
      </c>
      <c r="O660" s="753">
        <v>44635</v>
      </c>
      <c r="P660" s="418">
        <f t="shared" si="174"/>
        <v>12909168</v>
      </c>
      <c r="Q660" s="418">
        <f t="shared" si="175"/>
        <v>12909168</v>
      </c>
      <c r="R660" s="698">
        <f t="shared" si="176"/>
        <v>12909168</v>
      </c>
      <c r="S660" s="699">
        <f>+R660/$R$967</f>
        <v>2.4396652885508145E-3</v>
      </c>
      <c r="T660" s="688"/>
      <c r="U660" s="689">
        <f t="shared" si="177"/>
        <v>729</v>
      </c>
      <c r="V660" s="690">
        <f t="shared" si="167"/>
        <v>45364</v>
      </c>
      <c r="W660" s="691">
        <f>VLOOKUP(V660,IPC!$B$9:$D$855,3,2)</f>
        <v>141.47999999999999</v>
      </c>
      <c r="X660" s="691">
        <f>VLOOKUP(O660,IPC!$B$9:$D$855,3,1)</f>
        <v>116.26</v>
      </c>
    </row>
    <row r="661" spans="1:24" s="410" customFormat="1" ht="27.6" outlineLevel="2" x14ac:dyDescent="0.25">
      <c r="A661" s="410" t="s">
        <v>76</v>
      </c>
      <c r="B661" s="728" t="s">
        <v>42</v>
      </c>
      <c r="C661" s="792">
        <v>42</v>
      </c>
      <c r="D661" s="557" t="s">
        <v>473</v>
      </c>
      <c r="E661" s="558">
        <v>900876754</v>
      </c>
      <c r="F661" s="457" t="s">
        <v>537</v>
      </c>
      <c r="G661" s="521" t="s">
        <v>635</v>
      </c>
      <c r="H661" s="521" t="s">
        <v>600</v>
      </c>
      <c r="I661" s="413" t="s">
        <v>248</v>
      </c>
      <c r="J661" s="413" t="s">
        <v>2403</v>
      </c>
      <c r="K661" s="521" t="s">
        <v>977</v>
      </c>
      <c r="L661" s="417">
        <v>318</v>
      </c>
      <c r="M661" s="418">
        <v>7137000</v>
      </c>
      <c r="N661" s="712">
        <f t="shared" si="173"/>
        <v>7137000</v>
      </c>
      <c r="O661" s="753">
        <v>44635</v>
      </c>
      <c r="P661" s="418">
        <f t="shared" si="174"/>
        <v>8685212</v>
      </c>
      <c r="Q661" s="418">
        <f t="shared" si="175"/>
        <v>8685212</v>
      </c>
      <c r="R661" s="698">
        <f t="shared" si="176"/>
        <v>8685212</v>
      </c>
      <c r="S661" s="699">
        <f>+R661/$R$967</f>
        <v>1.6413923995802827E-3</v>
      </c>
      <c r="T661" s="688"/>
      <c r="U661" s="689">
        <f t="shared" si="177"/>
        <v>729</v>
      </c>
      <c r="V661" s="690">
        <f t="shared" si="167"/>
        <v>45364</v>
      </c>
      <c r="W661" s="691">
        <f>VLOOKUP(V661,IPC!$B$9:$D$855,3,2)</f>
        <v>141.47999999999999</v>
      </c>
      <c r="X661" s="691">
        <f>VLOOKUP(O661,IPC!$B$9:$D$855,3,1)</f>
        <v>116.26</v>
      </c>
    </row>
    <row r="662" spans="1:24" s="410" customFormat="1" ht="27.6" outlineLevel="2" x14ac:dyDescent="0.25">
      <c r="A662" s="410" t="s">
        <v>76</v>
      </c>
      <c r="B662" s="728" t="s">
        <v>42</v>
      </c>
      <c r="C662" s="792">
        <v>42</v>
      </c>
      <c r="D662" s="557" t="s">
        <v>473</v>
      </c>
      <c r="E662" s="558">
        <v>900876754</v>
      </c>
      <c r="F662" s="457" t="s">
        <v>537</v>
      </c>
      <c r="G662" s="521" t="s">
        <v>635</v>
      </c>
      <c r="H662" s="521" t="s">
        <v>600</v>
      </c>
      <c r="I662" s="413" t="s">
        <v>248</v>
      </c>
      <c r="J662" s="413" t="s">
        <v>2403</v>
      </c>
      <c r="K662" s="521" t="s">
        <v>978</v>
      </c>
      <c r="L662" s="417">
        <v>319</v>
      </c>
      <c r="M662" s="418">
        <v>4972500</v>
      </c>
      <c r="N662" s="712">
        <f t="shared" si="173"/>
        <v>4972500</v>
      </c>
      <c r="O662" s="753">
        <v>44635</v>
      </c>
      <c r="P662" s="418">
        <f t="shared" si="174"/>
        <v>6051172</v>
      </c>
      <c r="Q662" s="418">
        <f t="shared" si="175"/>
        <v>6051172</v>
      </c>
      <c r="R662" s="698">
        <f t="shared" si="176"/>
        <v>6051172</v>
      </c>
      <c r="S662" s="699">
        <f>+R662/$R$967</f>
        <v>1.1435930095146805E-3</v>
      </c>
      <c r="T662" s="688"/>
      <c r="U662" s="689">
        <f t="shared" si="177"/>
        <v>729</v>
      </c>
      <c r="V662" s="690">
        <f t="shared" si="167"/>
        <v>45364</v>
      </c>
      <c r="W662" s="691">
        <f>VLOOKUP(V662,IPC!$B$9:$D$855,3,2)</f>
        <v>141.47999999999999</v>
      </c>
      <c r="X662" s="691">
        <f>VLOOKUP(O662,IPC!$B$9:$D$855,3,1)</f>
        <v>116.26</v>
      </c>
    </row>
    <row r="663" spans="1:24" s="410" customFormat="1" outlineLevel="1" x14ac:dyDescent="0.25">
      <c r="B663" s="728"/>
      <c r="C663" s="793"/>
      <c r="D663" s="560" t="s">
        <v>2289</v>
      </c>
      <c r="E663" s="561"/>
      <c r="F663" s="461"/>
      <c r="G663" s="536"/>
      <c r="H663" s="536"/>
      <c r="I663" s="420"/>
      <c r="J663" s="420"/>
      <c r="K663" s="536"/>
      <c r="L663" s="424"/>
      <c r="M663" s="425">
        <f>SUBTOTAL(9,M659:M662)</f>
        <v>25544250</v>
      </c>
      <c r="N663" s="425">
        <f>SUBTOTAL(9,N659:N662)</f>
        <v>25544250</v>
      </c>
      <c r="O663" s="755"/>
      <c r="P663" s="425">
        <f>SUBTOTAL(9,P659:P662)</f>
        <v>31085502</v>
      </c>
      <c r="Q663" s="425">
        <f>SUBTOTAL(9,Q659:Q662)</f>
        <v>31085502</v>
      </c>
      <c r="R663" s="460">
        <f>SUBTOTAL(9,R659:R662)</f>
        <v>31085502</v>
      </c>
      <c r="S663" s="706">
        <f>SUBTOTAL(9,S659:S662)</f>
        <v>5.8747566230896459E-3</v>
      </c>
      <c r="T663" s="688"/>
      <c r="U663" s="689"/>
      <c r="V663" s="690"/>
      <c r="W663" s="691"/>
      <c r="X663" s="691"/>
    </row>
    <row r="664" spans="1:24" s="410" customFormat="1" ht="27.6" outlineLevel="2" x14ac:dyDescent="0.25">
      <c r="A664" s="410" t="s">
        <v>76</v>
      </c>
      <c r="B664" s="728" t="s">
        <v>42</v>
      </c>
      <c r="C664" s="792">
        <v>43</v>
      </c>
      <c r="D664" s="557" t="s">
        <v>1870</v>
      </c>
      <c r="E664" s="558">
        <v>900691119</v>
      </c>
      <c r="F664" s="457" t="s">
        <v>1712</v>
      </c>
      <c r="G664" s="521" t="s">
        <v>239</v>
      </c>
      <c r="H664" s="521" t="s">
        <v>1889</v>
      </c>
      <c r="I664" s="413" t="s">
        <v>248</v>
      </c>
      <c r="J664" s="413" t="s">
        <v>2403</v>
      </c>
      <c r="K664" s="521" t="s">
        <v>1904</v>
      </c>
      <c r="L664" s="417">
        <v>15920</v>
      </c>
      <c r="M664" s="418">
        <v>2580514.2000000002</v>
      </c>
      <c r="N664" s="712">
        <f t="shared" si="173"/>
        <v>2580514.2000000002</v>
      </c>
      <c r="O664" s="753">
        <v>45323</v>
      </c>
      <c r="P664" s="418">
        <f t="shared" si="174"/>
        <v>2598698</v>
      </c>
      <c r="Q664" s="418">
        <f t="shared" si="175"/>
        <v>2598698</v>
      </c>
      <c r="R664" s="698">
        <f t="shared" si="176"/>
        <v>2598698</v>
      </c>
      <c r="S664" s="699">
        <f>+R664/$R$967</f>
        <v>4.9112021053769107E-4</v>
      </c>
      <c r="T664" s="688"/>
      <c r="U664" s="689">
        <f t="shared" si="177"/>
        <v>41</v>
      </c>
      <c r="V664" s="690">
        <f t="shared" si="167"/>
        <v>45364</v>
      </c>
      <c r="W664" s="691">
        <f>VLOOKUP(V664,IPC!$B$9:$D$855,3,2)</f>
        <v>141.47999999999999</v>
      </c>
      <c r="X664" s="691">
        <f>VLOOKUP(O664,IPC!$B$9:$D$855,3,1)</f>
        <v>140.49</v>
      </c>
    </row>
    <row r="665" spans="1:24" s="410" customFormat="1" ht="27.6" outlineLevel="2" x14ac:dyDescent="0.25">
      <c r="A665" s="410" t="s">
        <v>76</v>
      </c>
      <c r="B665" s="728" t="s">
        <v>42</v>
      </c>
      <c r="C665" s="792">
        <v>43</v>
      </c>
      <c r="D665" s="557" t="s">
        <v>1870</v>
      </c>
      <c r="E665" s="558">
        <v>900691119</v>
      </c>
      <c r="F665" s="457" t="s">
        <v>1712</v>
      </c>
      <c r="G665" s="521" t="s">
        <v>239</v>
      </c>
      <c r="H665" s="521" t="s">
        <v>1889</v>
      </c>
      <c r="I665" s="413" t="s">
        <v>248</v>
      </c>
      <c r="J665" s="413" t="s">
        <v>2403</v>
      </c>
      <c r="K665" s="521" t="s">
        <v>1725</v>
      </c>
      <c r="L665" s="417">
        <v>16143</v>
      </c>
      <c r="M665" s="418">
        <v>2593547.1</v>
      </c>
      <c r="N665" s="712">
        <f t="shared" si="173"/>
        <v>2593547.1</v>
      </c>
      <c r="O665" s="753">
        <v>45306</v>
      </c>
      <c r="P665" s="418">
        <f t="shared" si="174"/>
        <v>2640200</v>
      </c>
      <c r="Q665" s="418">
        <f t="shared" si="175"/>
        <v>2640200</v>
      </c>
      <c r="R665" s="698">
        <f t="shared" si="176"/>
        <v>2640200</v>
      </c>
      <c r="S665" s="699">
        <f>+R665/$R$967</f>
        <v>4.9896355015535167E-4</v>
      </c>
      <c r="T665" s="688"/>
      <c r="U665" s="689">
        <f t="shared" si="177"/>
        <v>58</v>
      </c>
      <c r="V665" s="690">
        <f t="shared" si="167"/>
        <v>45364</v>
      </c>
      <c r="W665" s="691">
        <f>VLOOKUP(V665,IPC!$B$9:$D$855,3,2)</f>
        <v>141.47999999999999</v>
      </c>
      <c r="X665" s="691">
        <f>VLOOKUP(O665,IPC!$B$9:$D$855,3,1)</f>
        <v>138.97999999999999</v>
      </c>
    </row>
    <row r="666" spans="1:24" s="410" customFormat="1" ht="27.6" outlineLevel="2" x14ac:dyDescent="0.25">
      <c r="A666" s="410" t="s">
        <v>76</v>
      </c>
      <c r="B666" s="728" t="s">
        <v>42</v>
      </c>
      <c r="C666" s="792">
        <v>43</v>
      </c>
      <c r="D666" s="557" t="s">
        <v>1870</v>
      </c>
      <c r="E666" s="558">
        <v>900691119</v>
      </c>
      <c r="F666" s="457" t="s">
        <v>1712</v>
      </c>
      <c r="G666" s="521" t="s">
        <v>239</v>
      </c>
      <c r="H666" s="521" t="s">
        <v>1889</v>
      </c>
      <c r="I666" s="413" t="s">
        <v>248</v>
      </c>
      <c r="J666" s="413" t="s">
        <v>2403</v>
      </c>
      <c r="K666" s="521" t="s">
        <v>1905</v>
      </c>
      <c r="L666" s="417">
        <v>16965</v>
      </c>
      <c r="M666" s="418">
        <v>1490094.9</v>
      </c>
      <c r="N666" s="712">
        <f t="shared" si="173"/>
        <v>1490094.9</v>
      </c>
      <c r="O666" s="753">
        <v>45341</v>
      </c>
      <c r="P666" s="418">
        <f t="shared" si="174"/>
        <v>1500595</v>
      </c>
      <c r="Q666" s="418">
        <f t="shared" si="175"/>
        <v>1500595</v>
      </c>
      <c r="R666" s="698">
        <f t="shared" si="176"/>
        <v>1500595</v>
      </c>
      <c r="S666" s="699">
        <f>+R666/$R$967</f>
        <v>2.8359298861653281E-4</v>
      </c>
      <c r="T666" s="688"/>
      <c r="U666" s="689">
        <f t="shared" si="177"/>
        <v>23</v>
      </c>
      <c r="V666" s="690">
        <f t="shared" si="167"/>
        <v>45364</v>
      </c>
      <c r="W666" s="691">
        <f>VLOOKUP(V666,IPC!$B$9:$D$855,3,2)</f>
        <v>141.47999999999999</v>
      </c>
      <c r="X666" s="691">
        <f>VLOOKUP(O666,IPC!$B$9:$D$855,3,1)</f>
        <v>140.49</v>
      </c>
    </row>
    <row r="667" spans="1:24" s="410" customFormat="1" outlineLevel="1" x14ac:dyDescent="0.25">
      <c r="B667" s="728"/>
      <c r="C667" s="793"/>
      <c r="D667" s="560" t="s">
        <v>2290</v>
      </c>
      <c r="E667" s="561"/>
      <c r="F667" s="461"/>
      <c r="G667" s="536"/>
      <c r="H667" s="536"/>
      <c r="I667" s="420"/>
      <c r="J667" s="420"/>
      <c r="K667" s="536"/>
      <c r="L667" s="424"/>
      <c r="M667" s="425">
        <f>SUBTOTAL(9,M664:M666)</f>
        <v>6664156.2000000011</v>
      </c>
      <c r="N667" s="425">
        <f>SUBTOTAL(9,N664:N666)</f>
        <v>6664156.2000000011</v>
      </c>
      <c r="O667" s="755"/>
      <c r="P667" s="425">
        <f>SUBTOTAL(9,P664:P666)</f>
        <v>6739493</v>
      </c>
      <c r="Q667" s="425">
        <f>SUBTOTAL(9,Q664:Q666)</f>
        <v>6739493</v>
      </c>
      <c r="R667" s="460">
        <f>SUBTOTAL(9,R664:R666)</f>
        <v>6739493</v>
      </c>
      <c r="S667" s="706">
        <f>SUBTOTAL(9,S664:S666)</f>
        <v>1.2736767493095756E-3</v>
      </c>
      <c r="T667" s="688"/>
      <c r="U667" s="689"/>
      <c r="V667" s="690"/>
      <c r="W667" s="691"/>
      <c r="X667" s="691"/>
    </row>
    <row r="668" spans="1:24" s="410" customFormat="1" ht="27.6" outlineLevel="2" x14ac:dyDescent="0.25">
      <c r="A668" s="410" t="s">
        <v>76</v>
      </c>
      <c r="B668" s="728" t="s">
        <v>42</v>
      </c>
      <c r="C668" s="792">
        <v>44</v>
      </c>
      <c r="D668" s="557" t="s">
        <v>474</v>
      </c>
      <c r="E668" s="558">
        <v>900308070</v>
      </c>
      <c r="F668" s="457" t="s">
        <v>538</v>
      </c>
      <c r="G668" s="521" t="s">
        <v>239</v>
      </c>
      <c r="H668" s="759" t="s">
        <v>601</v>
      </c>
      <c r="I668" s="413" t="s">
        <v>248</v>
      </c>
      <c r="J668" s="413" t="s">
        <v>2403</v>
      </c>
      <c r="K668" s="521" t="s">
        <v>979</v>
      </c>
      <c r="L668" s="417">
        <v>12365</v>
      </c>
      <c r="M668" s="418">
        <v>1651402.03</v>
      </c>
      <c r="N668" s="712">
        <f t="shared" si="173"/>
        <v>1651402.03</v>
      </c>
      <c r="O668" s="753">
        <v>44803</v>
      </c>
      <c r="P668" s="418">
        <f t="shared" si="174"/>
        <v>1922966</v>
      </c>
      <c r="Q668" s="418">
        <f t="shared" si="175"/>
        <v>1922966</v>
      </c>
      <c r="R668" s="698">
        <f t="shared" si="176"/>
        <v>1922966</v>
      </c>
      <c r="S668" s="699">
        <f t="shared" ref="S668:S701" si="184">+R668/$R$967</f>
        <v>3.6341562843270812E-4</v>
      </c>
      <c r="T668" s="688"/>
      <c r="U668" s="689">
        <f t="shared" si="177"/>
        <v>561</v>
      </c>
      <c r="V668" s="690">
        <f t="shared" si="167"/>
        <v>45364</v>
      </c>
      <c r="W668" s="691">
        <f>VLOOKUP(V668,IPC!$B$9:$D$855,3,2)</f>
        <v>141.47999999999999</v>
      </c>
      <c r="X668" s="691">
        <f>VLOOKUP(O668,IPC!$B$9:$D$855,3,1)</f>
        <v>121.5</v>
      </c>
    </row>
    <row r="669" spans="1:24" s="410" customFormat="1" ht="27.6" outlineLevel="2" x14ac:dyDescent="0.25">
      <c r="A669" s="410" t="s">
        <v>76</v>
      </c>
      <c r="B669" s="728" t="s">
        <v>42</v>
      </c>
      <c r="C669" s="792">
        <v>44</v>
      </c>
      <c r="D669" s="557" t="s">
        <v>474</v>
      </c>
      <c r="E669" s="558">
        <v>900308070</v>
      </c>
      <c r="F669" s="457" t="s">
        <v>538</v>
      </c>
      <c r="G669" s="521" t="s">
        <v>239</v>
      </c>
      <c r="H669" s="521" t="s">
        <v>601</v>
      </c>
      <c r="I669" s="413" t="s">
        <v>248</v>
      </c>
      <c r="J669" s="413" t="s">
        <v>2403</v>
      </c>
      <c r="K669" s="521" t="s">
        <v>980</v>
      </c>
      <c r="L669" s="417">
        <v>12366</v>
      </c>
      <c r="M669" s="418">
        <v>1671078.43</v>
      </c>
      <c r="N669" s="712">
        <f t="shared" si="173"/>
        <v>1671078.43</v>
      </c>
      <c r="O669" s="753">
        <v>44803</v>
      </c>
      <c r="P669" s="418">
        <f t="shared" si="174"/>
        <v>1945878</v>
      </c>
      <c r="Q669" s="418">
        <f t="shared" si="175"/>
        <v>1945878</v>
      </c>
      <c r="R669" s="698">
        <f t="shared" si="176"/>
        <v>1945878</v>
      </c>
      <c r="S669" s="699">
        <f t="shared" si="184"/>
        <v>3.6774569920808856E-4</v>
      </c>
      <c r="T669" s="688"/>
      <c r="U669" s="689">
        <f t="shared" si="177"/>
        <v>561</v>
      </c>
      <c r="V669" s="690">
        <f t="shared" si="167"/>
        <v>45364</v>
      </c>
      <c r="W669" s="691">
        <f>VLOOKUP(V669,IPC!$B$9:$D$855,3,2)</f>
        <v>141.47999999999999</v>
      </c>
      <c r="X669" s="691">
        <f>VLOOKUP(O669,IPC!$B$9:$D$855,3,1)</f>
        <v>121.5</v>
      </c>
    </row>
    <row r="670" spans="1:24" s="410" customFormat="1" outlineLevel="2" x14ac:dyDescent="0.3">
      <c r="A670" s="410" t="s">
        <v>76</v>
      </c>
      <c r="B670" s="728" t="s">
        <v>42</v>
      </c>
      <c r="C670" s="792">
        <v>44</v>
      </c>
      <c r="D670" s="557" t="s">
        <v>474</v>
      </c>
      <c r="E670" s="558">
        <v>900308070</v>
      </c>
      <c r="F670" s="457" t="s">
        <v>538</v>
      </c>
      <c r="G670" s="521" t="s">
        <v>239</v>
      </c>
      <c r="H670" s="795" t="s">
        <v>601</v>
      </c>
      <c r="I670" s="413" t="s">
        <v>248</v>
      </c>
      <c r="J670" s="413" t="s">
        <v>2403</v>
      </c>
      <c r="K670" s="521" t="s">
        <v>981</v>
      </c>
      <c r="L670" s="796">
        <v>12367</v>
      </c>
      <c r="M670" s="418">
        <v>1671078.43</v>
      </c>
      <c r="N670" s="712">
        <f t="shared" si="173"/>
        <v>1671078.43</v>
      </c>
      <c r="O670" s="753">
        <v>44803</v>
      </c>
      <c r="P670" s="418">
        <f t="shared" si="174"/>
        <v>1945878</v>
      </c>
      <c r="Q670" s="418">
        <f t="shared" si="175"/>
        <v>1945878</v>
      </c>
      <c r="R670" s="698">
        <f t="shared" si="176"/>
        <v>1945878</v>
      </c>
      <c r="S670" s="699">
        <f t="shared" si="184"/>
        <v>3.6774569920808856E-4</v>
      </c>
      <c r="T670" s="688"/>
      <c r="U670" s="689">
        <f t="shared" si="177"/>
        <v>561</v>
      </c>
      <c r="V670" s="690">
        <f t="shared" si="167"/>
        <v>45364</v>
      </c>
      <c r="W670" s="691">
        <f>VLOOKUP(V670,IPC!$B$9:$D$855,3,2)</f>
        <v>141.47999999999999</v>
      </c>
      <c r="X670" s="691">
        <f>VLOOKUP(O670,IPC!$B$9:$D$855,3,1)</f>
        <v>121.5</v>
      </c>
    </row>
    <row r="671" spans="1:24" s="410" customFormat="1" outlineLevel="2" x14ac:dyDescent="0.3">
      <c r="A671" s="410" t="s">
        <v>76</v>
      </c>
      <c r="B671" s="728" t="s">
        <v>42</v>
      </c>
      <c r="C671" s="792">
        <v>44</v>
      </c>
      <c r="D671" s="557" t="s">
        <v>474</v>
      </c>
      <c r="E671" s="558">
        <v>900308070</v>
      </c>
      <c r="F671" s="457" t="s">
        <v>538</v>
      </c>
      <c r="G671" s="521" t="s">
        <v>239</v>
      </c>
      <c r="H671" s="795" t="s">
        <v>601</v>
      </c>
      <c r="I671" s="413" t="s">
        <v>248</v>
      </c>
      <c r="J671" s="413" t="s">
        <v>2403</v>
      </c>
      <c r="K671" s="521" t="s">
        <v>982</v>
      </c>
      <c r="L671" s="799">
        <v>12414</v>
      </c>
      <c r="M671" s="418">
        <v>1563252.9</v>
      </c>
      <c r="N671" s="712">
        <f t="shared" si="173"/>
        <v>1563252.9</v>
      </c>
      <c r="O671" s="753">
        <v>44806</v>
      </c>
      <c r="P671" s="418">
        <f t="shared" si="174"/>
        <v>1803547</v>
      </c>
      <c r="Q671" s="418">
        <f t="shared" si="175"/>
        <v>1803547</v>
      </c>
      <c r="R671" s="698">
        <f t="shared" si="176"/>
        <v>1803547</v>
      </c>
      <c r="S671" s="699">
        <f t="shared" si="184"/>
        <v>3.4084698658890769E-4</v>
      </c>
      <c r="T671" s="688"/>
      <c r="U671" s="689">
        <f t="shared" si="177"/>
        <v>558</v>
      </c>
      <c r="V671" s="690">
        <f t="shared" si="167"/>
        <v>45364</v>
      </c>
      <c r="W671" s="691">
        <f>VLOOKUP(V671,IPC!$B$9:$D$855,3,2)</f>
        <v>141.47999999999999</v>
      </c>
      <c r="X671" s="691">
        <f>VLOOKUP(O671,IPC!$B$9:$D$855,3,1)</f>
        <v>122.63</v>
      </c>
    </row>
    <row r="672" spans="1:24" s="410" customFormat="1" outlineLevel="2" x14ac:dyDescent="0.3">
      <c r="A672" s="410" t="s">
        <v>76</v>
      </c>
      <c r="B672" s="728" t="s">
        <v>42</v>
      </c>
      <c r="C672" s="792">
        <v>44</v>
      </c>
      <c r="D672" s="557" t="s">
        <v>474</v>
      </c>
      <c r="E672" s="558">
        <v>900308070</v>
      </c>
      <c r="F672" s="457" t="s">
        <v>538</v>
      </c>
      <c r="G672" s="521" t="s">
        <v>239</v>
      </c>
      <c r="H672" s="795" t="s">
        <v>601</v>
      </c>
      <c r="I672" s="413" t="s">
        <v>248</v>
      </c>
      <c r="J672" s="413" t="s">
        <v>2403</v>
      </c>
      <c r="K672" s="521" t="s">
        <v>983</v>
      </c>
      <c r="L672" s="799">
        <v>12428</v>
      </c>
      <c r="M672" s="418">
        <v>1608073.53</v>
      </c>
      <c r="N672" s="712">
        <f>IF(U672&gt;1,M672,0)</f>
        <v>1608073.53</v>
      </c>
      <c r="O672" s="753">
        <v>44809</v>
      </c>
      <c r="P672" s="418">
        <f>IFERROR(ROUND((N672*(W672/X672)),0),0)</f>
        <v>1855258</v>
      </c>
      <c r="Q672" s="418">
        <f>+P672-N672+M672</f>
        <v>1855258</v>
      </c>
      <c r="R672" s="698">
        <f>+Q672</f>
        <v>1855258</v>
      </c>
      <c r="S672" s="699">
        <f t="shared" si="184"/>
        <v>3.5061969477089515E-4</v>
      </c>
      <c r="T672" s="688"/>
      <c r="U672" s="689">
        <f>+$U$7-O672</f>
        <v>555</v>
      </c>
      <c r="V672" s="690">
        <f t="shared" si="167"/>
        <v>45364</v>
      </c>
      <c r="W672" s="691">
        <f>VLOOKUP(V672,IPC!$B$9:$D$855,3,2)</f>
        <v>141.47999999999999</v>
      </c>
      <c r="X672" s="691">
        <f>VLOOKUP(O672,IPC!$B$9:$D$855,3,1)</f>
        <v>122.63</v>
      </c>
    </row>
    <row r="673" spans="1:24" s="410" customFormat="1" outlineLevel="2" x14ac:dyDescent="0.3">
      <c r="A673" s="410" t="s">
        <v>76</v>
      </c>
      <c r="B673" s="728" t="s">
        <v>42</v>
      </c>
      <c r="C673" s="792">
        <v>44</v>
      </c>
      <c r="D673" s="557" t="s">
        <v>474</v>
      </c>
      <c r="E673" s="558">
        <v>900308070</v>
      </c>
      <c r="F673" s="457" t="s">
        <v>538</v>
      </c>
      <c r="G673" s="521" t="s">
        <v>239</v>
      </c>
      <c r="H673" s="795" t="s">
        <v>601</v>
      </c>
      <c r="I673" s="413" t="s">
        <v>248</v>
      </c>
      <c r="J673" s="413" t="s">
        <v>2403</v>
      </c>
      <c r="K673" s="521" t="s">
        <v>770</v>
      </c>
      <c r="L673" s="799">
        <v>12429</v>
      </c>
      <c r="M673" s="418">
        <v>1671078.43</v>
      </c>
      <c r="N673" s="712">
        <f t="shared" ref="N673:N674" si="185">IF(U673&gt;1,M673,0)</f>
        <v>1671078.43</v>
      </c>
      <c r="O673" s="753">
        <v>44809</v>
      </c>
      <c r="P673" s="418">
        <f t="shared" ref="P673:P674" si="186">IFERROR(ROUND((N673*(W673/X673)),0),0)</f>
        <v>1927947</v>
      </c>
      <c r="Q673" s="418">
        <f t="shared" ref="Q673:Q674" si="187">+P673-N673+M673</f>
        <v>1927947</v>
      </c>
      <c r="R673" s="698">
        <f t="shared" ref="R673:R674" si="188">+Q673</f>
        <v>1927947</v>
      </c>
      <c r="S673" s="699">
        <f t="shared" si="184"/>
        <v>3.6435697281696834E-4</v>
      </c>
      <c r="T673" s="688"/>
      <c r="U673" s="689">
        <f t="shared" ref="U673:U674" si="189">+$U$7-O673</f>
        <v>555</v>
      </c>
      <c r="V673" s="690">
        <f t="shared" si="167"/>
        <v>45364</v>
      </c>
      <c r="W673" s="691">
        <f>VLOOKUP(V673,IPC!$B$9:$D$855,3,2)</f>
        <v>141.47999999999999</v>
      </c>
      <c r="X673" s="691">
        <f>VLOOKUP(O673,IPC!$B$9:$D$855,3,1)</f>
        <v>122.63</v>
      </c>
    </row>
    <row r="674" spans="1:24" s="410" customFormat="1" outlineLevel="2" x14ac:dyDescent="0.3">
      <c r="A674" s="410" t="s">
        <v>76</v>
      </c>
      <c r="B674" s="728" t="s">
        <v>42</v>
      </c>
      <c r="C674" s="792">
        <v>44</v>
      </c>
      <c r="D674" s="557" t="s">
        <v>474</v>
      </c>
      <c r="E674" s="558">
        <v>900308070</v>
      </c>
      <c r="F674" s="457" t="s">
        <v>538</v>
      </c>
      <c r="G674" s="521" t="s">
        <v>239</v>
      </c>
      <c r="H674" s="795" t="s">
        <v>601</v>
      </c>
      <c r="I674" s="413" t="s">
        <v>248</v>
      </c>
      <c r="J674" s="413" t="s">
        <v>2403</v>
      </c>
      <c r="K674" s="521" t="s">
        <v>984</v>
      </c>
      <c r="L674" s="799">
        <v>12451</v>
      </c>
      <c r="M674" s="418">
        <v>111690</v>
      </c>
      <c r="N674" s="712">
        <f t="shared" si="185"/>
        <v>111690</v>
      </c>
      <c r="O674" s="753">
        <v>44810</v>
      </c>
      <c r="P674" s="418">
        <f t="shared" si="186"/>
        <v>128858</v>
      </c>
      <c r="Q674" s="418">
        <f t="shared" si="187"/>
        <v>128858</v>
      </c>
      <c r="R674" s="698">
        <f t="shared" si="188"/>
        <v>128858</v>
      </c>
      <c r="S674" s="699">
        <f t="shared" si="184"/>
        <v>2.4352490396908682E-5</v>
      </c>
      <c r="T674" s="688"/>
      <c r="U674" s="689">
        <f t="shared" si="189"/>
        <v>554</v>
      </c>
      <c r="V674" s="690">
        <f t="shared" si="167"/>
        <v>45364</v>
      </c>
      <c r="W674" s="691">
        <f>VLOOKUP(V674,IPC!$B$9:$D$855,3,2)</f>
        <v>141.47999999999999</v>
      </c>
      <c r="X674" s="691">
        <f>VLOOKUP(O674,IPC!$B$9:$D$855,3,1)</f>
        <v>122.63</v>
      </c>
    </row>
    <row r="675" spans="1:24" s="410" customFormat="1" outlineLevel="2" x14ac:dyDescent="0.3">
      <c r="A675" s="410" t="s">
        <v>76</v>
      </c>
      <c r="B675" s="728" t="s">
        <v>42</v>
      </c>
      <c r="C675" s="792">
        <v>44</v>
      </c>
      <c r="D675" s="557" t="s">
        <v>474</v>
      </c>
      <c r="E675" s="558">
        <v>900308070</v>
      </c>
      <c r="F675" s="457" t="s">
        <v>538</v>
      </c>
      <c r="G675" s="521" t="s">
        <v>239</v>
      </c>
      <c r="H675" s="795" t="s">
        <v>601</v>
      </c>
      <c r="I675" s="413" t="s">
        <v>248</v>
      </c>
      <c r="J675" s="413" t="s">
        <v>2403</v>
      </c>
      <c r="K675" s="521" t="s">
        <v>985</v>
      </c>
      <c r="L675" s="799">
        <v>12468</v>
      </c>
      <c r="M675" s="418">
        <v>2217373.17</v>
      </c>
      <c r="N675" s="712">
        <f>IF(U675&gt;1,M675,0)</f>
        <v>2217373.17</v>
      </c>
      <c r="O675" s="753">
        <v>44811</v>
      </c>
      <c r="P675" s="418">
        <f>IFERROR(ROUND((N675*(W675/X675)),0),0)</f>
        <v>2558215</v>
      </c>
      <c r="Q675" s="418">
        <f>+P675-N675+M675</f>
        <v>2558215</v>
      </c>
      <c r="R675" s="698">
        <f>+Q675</f>
        <v>2558215</v>
      </c>
      <c r="S675" s="699">
        <f t="shared" si="184"/>
        <v>4.8346944870111087E-4</v>
      </c>
      <c r="T675" s="688"/>
      <c r="U675" s="689">
        <f>+$U$7-O675</f>
        <v>553</v>
      </c>
      <c r="V675" s="690">
        <f t="shared" si="167"/>
        <v>45364</v>
      </c>
      <c r="W675" s="691">
        <f>VLOOKUP(V675,IPC!$B$9:$D$855,3,2)</f>
        <v>141.47999999999999</v>
      </c>
      <c r="X675" s="691">
        <f>VLOOKUP(O675,IPC!$B$9:$D$855,3,1)</f>
        <v>122.63</v>
      </c>
    </row>
    <row r="676" spans="1:24" s="410" customFormat="1" outlineLevel="2" x14ac:dyDescent="0.3">
      <c r="A676" s="410" t="s">
        <v>76</v>
      </c>
      <c r="B676" s="728" t="s">
        <v>42</v>
      </c>
      <c r="C676" s="792">
        <v>44</v>
      </c>
      <c r="D676" s="557" t="s">
        <v>474</v>
      </c>
      <c r="E676" s="558">
        <v>900308070</v>
      </c>
      <c r="F676" s="457" t="s">
        <v>538</v>
      </c>
      <c r="G676" s="521" t="s">
        <v>239</v>
      </c>
      <c r="H676" s="795" t="s">
        <v>601</v>
      </c>
      <c r="I676" s="413" t="s">
        <v>248</v>
      </c>
      <c r="J676" s="413" t="s">
        <v>2403</v>
      </c>
      <c r="K676" s="521" t="s">
        <v>986</v>
      </c>
      <c r="L676" s="799">
        <v>12469</v>
      </c>
      <c r="M676" s="418">
        <v>33468.75</v>
      </c>
      <c r="N676" s="712">
        <f>IF(U676&gt;1,M676,0)</f>
        <v>33468.75</v>
      </c>
      <c r="O676" s="753">
        <v>44811</v>
      </c>
      <c r="P676" s="418">
        <f>IFERROR(ROUND((N676*(W676/X676)),0),0)</f>
        <v>38613</v>
      </c>
      <c r="Q676" s="418">
        <f>+P676-N676+M676</f>
        <v>38613</v>
      </c>
      <c r="R676" s="698">
        <f>+Q676</f>
        <v>38613</v>
      </c>
      <c r="S676" s="699">
        <f t="shared" si="184"/>
        <v>7.297356095049085E-6</v>
      </c>
      <c r="T676" s="688"/>
      <c r="U676" s="689">
        <f>+$U$7-O676</f>
        <v>553</v>
      </c>
      <c r="V676" s="690">
        <f t="shared" si="167"/>
        <v>45364</v>
      </c>
      <c r="W676" s="691">
        <f>VLOOKUP(V676,IPC!$B$9:$D$855,3,2)</f>
        <v>141.47999999999999</v>
      </c>
      <c r="X676" s="691">
        <f>VLOOKUP(O676,IPC!$B$9:$D$855,3,1)</f>
        <v>122.63</v>
      </c>
    </row>
    <row r="677" spans="1:24" s="410" customFormat="1" outlineLevel="2" x14ac:dyDescent="0.3">
      <c r="A677" s="410" t="s">
        <v>76</v>
      </c>
      <c r="B677" s="728" t="s">
        <v>42</v>
      </c>
      <c r="C677" s="792">
        <v>44</v>
      </c>
      <c r="D677" s="557" t="s">
        <v>474</v>
      </c>
      <c r="E677" s="558">
        <v>900308070</v>
      </c>
      <c r="F677" s="457" t="s">
        <v>538</v>
      </c>
      <c r="G677" s="521" t="s">
        <v>239</v>
      </c>
      <c r="H677" s="795" t="s">
        <v>601</v>
      </c>
      <c r="I677" s="413" t="s">
        <v>248</v>
      </c>
      <c r="J677" s="413" t="s">
        <v>2403</v>
      </c>
      <c r="K677" s="521" t="s">
        <v>987</v>
      </c>
      <c r="L677" s="799">
        <v>12503</v>
      </c>
      <c r="M677" s="418">
        <v>2012097.28</v>
      </c>
      <c r="N677" s="712">
        <f>IF(U677&gt;1,M677,0)</f>
        <v>2012097.28</v>
      </c>
      <c r="O677" s="753">
        <v>44817</v>
      </c>
      <c r="P677" s="418">
        <f>IFERROR(ROUND((N677*(W677/X677)),0),0)</f>
        <v>2321386</v>
      </c>
      <c r="Q677" s="418">
        <f>+P677-N677+M677</f>
        <v>2321386</v>
      </c>
      <c r="R677" s="698">
        <f>+Q677</f>
        <v>2321386</v>
      </c>
      <c r="S677" s="699">
        <f t="shared" si="184"/>
        <v>4.3871183995187151E-4</v>
      </c>
      <c r="T677" s="688"/>
      <c r="U677" s="689">
        <f>+$U$7-O677</f>
        <v>547</v>
      </c>
      <c r="V677" s="690">
        <f t="shared" si="167"/>
        <v>45364</v>
      </c>
      <c r="W677" s="691">
        <f>VLOOKUP(V677,IPC!$B$9:$D$855,3,2)</f>
        <v>141.47999999999999</v>
      </c>
      <c r="X677" s="691">
        <f>VLOOKUP(O677,IPC!$B$9:$D$855,3,1)</f>
        <v>122.63</v>
      </c>
    </row>
    <row r="678" spans="1:24" s="410" customFormat="1" outlineLevel="2" x14ac:dyDescent="0.3">
      <c r="A678" s="410" t="s">
        <v>76</v>
      </c>
      <c r="B678" s="728" t="s">
        <v>42</v>
      </c>
      <c r="C678" s="792">
        <v>44</v>
      </c>
      <c r="D678" s="557" t="s">
        <v>474</v>
      </c>
      <c r="E678" s="558">
        <v>900308070</v>
      </c>
      <c r="F678" s="457" t="s">
        <v>538</v>
      </c>
      <c r="G678" s="521" t="s">
        <v>239</v>
      </c>
      <c r="H678" s="795" t="s">
        <v>601</v>
      </c>
      <c r="I678" s="413" t="s">
        <v>248</v>
      </c>
      <c r="J678" s="413" t="s">
        <v>2403</v>
      </c>
      <c r="K678" s="521" t="s">
        <v>988</v>
      </c>
      <c r="L678" s="800">
        <v>12504</v>
      </c>
      <c r="M678" s="418">
        <v>1778903.95</v>
      </c>
      <c r="N678" s="712">
        <f>IF(U678&gt;1,M678,0)</f>
        <v>1778903.95</v>
      </c>
      <c r="O678" s="753">
        <v>44817</v>
      </c>
      <c r="P678" s="418">
        <f>IFERROR(ROUND((N678*(W678/X678)),0),0)</f>
        <v>2052347</v>
      </c>
      <c r="Q678" s="418">
        <f>+P678-N678+M678</f>
        <v>2052347</v>
      </c>
      <c r="R678" s="698">
        <f>+Q678</f>
        <v>2052347</v>
      </c>
      <c r="S678" s="699">
        <f t="shared" si="184"/>
        <v>3.87866959045029E-4</v>
      </c>
      <c r="T678" s="688"/>
      <c r="U678" s="689">
        <f>+$U$7-O678</f>
        <v>547</v>
      </c>
      <c r="V678" s="690">
        <f t="shared" si="167"/>
        <v>45364</v>
      </c>
      <c r="W678" s="691">
        <f>VLOOKUP(V678,IPC!$B$9:$D$855,3,2)</f>
        <v>141.47999999999999</v>
      </c>
      <c r="X678" s="691">
        <f>VLOOKUP(O678,IPC!$B$9:$D$855,3,1)</f>
        <v>122.63</v>
      </c>
    </row>
    <row r="679" spans="1:24" s="410" customFormat="1" ht="27.6" outlineLevel="2" x14ac:dyDescent="0.3">
      <c r="B679" s="728" t="s">
        <v>42</v>
      </c>
      <c r="C679" s="792">
        <v>44</v>
      </c>
      <c r="D679" s="557" t="s">
        <v>474</v>
      </c>
      <c r="E679" s="558">
        <v>900308070</v>
      </c>
      <c r="F679" s="457" t="s">
        <v>538</v>
      </c>
      <c r="G679" s="521" t="s">
        <v>239</v>
      </c>
      <c r="H679" s="759" t="s">
        <v>601</v>
      </c>
      <c r="I679" s="413" t="s">
        <v>248</v>
      </c>
      <c r="J679" s="413" t="s">
        <v>2403</v>
      </c>
      <c r="K679" s="521" t="s">
        <v>989</v>
      </c>
      <c r="L679" s="800">
        <v>12584</v>
      </c>
      <c r="M679" s="418">
        <v>205263</v>
      </c>
      <c r="N679" s="712">
        <f>IF(U679&gt;1,M679,0)</f>
        <v>205263</v>
      </c>
      <c r="O679" s="753">
        <v>44825</v>
      </c>
      <c r="P679" s="418">
        <f>IFERROR(ROUND((N679*(W679/X679)),0),0)</f>
        <v>236815</v>
      </c>
      <c r="Q679" s="418">
        <f>+P679-N679+M679</f>
        <v>236815</v>
      </c>
      <c r="R679" s="698">
        <f>+Q679</f>
        <v>236815</v>
      </c>
      <c r="S679" s="699">
        <f t="shared" si="184"/>
        <v>4.4754962930853576E-5</v>
      </c>
      <c r="T679" s="688"/>
      <c r="U679" s="801">
        <f>+$U$7-O679</f>
        <v>539</v>
      </c>
      <c r="V679" s="690">
        <f t="shared" si="167"/>
        <v>45364</v>
      </c>
      <c r="W679" s="691">
        <f>VLOOKUP(V679,IPC!$B$9:$D$855,3,2)</f>
        <v>141.47999999999999</v>
      </c>
      <c r="X679" s="691">
        <f>VLOOKUP(O679,IPC!$B$9:$D$855,3,1)</f>
        <v>122.63</v>
      </c>
    </row>
    <row r="680" spans="1:24" s="410" customFormat="1" ht="27.6" outlineLevel="2" x14ac:dyDescent="0.25">
      <c r="A680" s="410" t="s">
        <v>76</v>
      </c>
      <c r="B680" s="728" t="s">
        <v>42</v>
      </c>
      <c r="C680" s="792">
        <v>44</v>
      </c>
      <c r="D680" s="557" t="s">
        <v>474</v>
      </c>
      <c r="E680" s="558">
        <v>900308070</v>
      </c>
      <c r="F680" s="457" t="s">
        <v>538</v>
      </c>
      <c r="G680" s="521" t="s">
        <v>239</v>
      </c>
      <c r="H680" s="521" t="s">
        <v>601</v>
      </c>
      <c r="I680" s="413" t="s">
        <v>248</v>
      </c>
      <c r="J680" s="413" t="s">
        <v>2403</v>
      </c>
      <c r="K680" s="521" t="s">
        <v>990</v>
      </c>
      <c r="L680" s="417">
        <v>12736</v>
      </c>
      <c r="M680" s="418">
        <v>410526</v>
      </c>
      <c r="N680" s="712">
        <f t="shared" ref="N680:N746" si="190">IF(U680&gt;1,M680,0)</f>
        <v>410526</v>
      </c>
      <c r="O680" s="753">
        <v>44843</v>
      </c>
      <c r="P680" s="418">
        <f t="shared" ref="P680:P746" si="191">IFERROR(ROUND((N680*(W680/X680)),0),0)</f>
        <v>470255</v>
      </c>
      <c r="Q680" s="418">
        <f t="shared" ref="Q680:Q746" si="192">+P680-N680+M680</f>
        <v>470255</v>
      </c>
      <c r="R680" s="698">
        <f t="shared" ref="R680:R746" si="193">+Q680</f>
        <v>470255</v>
      </c>
      <c r="S680" s="699">
        <f t="shared" si="184"/>
        <v>8.8872094643703084E-5</v>
      </c>
      <c r="T680" s="688"/>
      <c r="U680" s="689">
        <f t="shared" ref="U680:U872" si="194">+$U$7-O680</f>
        <v>521</v>
      </c>
      <c r="V680" s="690">
        <f t="shared" si="167"/>
        <v>45364</v>
      </c>
      <c r="W680" s="691">
        <f>VLOOKUP(V680,IPC!$B$9:$D$855,3,2)</f>
        <v>141.47999999999999</v>
      </c>
      <c r="X680" s="691">
        <f>VLOOKUP(O680,IPC!$B$9:$D$855,3,1)</f>
        <v>123.51</v>
      </c>
    </row>
    <row r="681" spans="1:24" s="410" customFormat="1" ht="27.6" outlineLevel="2" x14ac:dyDescent="0.25">
      <c r="A681" s="410" t="s">
        <v>76</v>
      </c>
      <c r="B681" s="728" t="s">
        <v>42</v>
      </c>
      <c r="C681" s="792">
        <v>44</v>
      </c>
      <c r="D681" s="557" t="s">
        <v>474</v>
      </c>
      <c r="E681" s="558">
        <v>900308070</v>
      </c>
      <c r="F681" s="457" t="s">
        <v>538</v>
      </c>
      <c r="G681" s="521" t="s">
        <v>239</v>
      </c>
      <c r="H681" s="521" t="s">
        <v>601</v>
      </c>
      <c r="I681" s="413" t="s">
        <v>248</v>
      </c>
      <c r="J681" s="413" t="s">
        <v>2403</v>
      </c>
      <c r="K681" s="521" t="s">
        <v>991</v>
      </c>
      <c r="L681" s="417">
        <v>12751</v>
      </c>
      <c r="M681" s="418">
        <v>410526</v>
      </c>
      <c r="N681" s="712">
        <f t="shared" si="190"/>
        <v>410526</v>
      </c>
      <c r="O681" s="753">
        <v>44844</v>
      </c>
      <c r="P681" s="418">
        <f t="shared" si="191"/>
        <v>470255</v>
      </c>
      <c r="Q681" s="418">
        <f t="shared" si="192"/>
        <v>470255</v>
      </c>
      <c r="R681" s="698">
        <f t="shared" si="193"/>
        <v>470255</v>
      </c>
      <c r="S681" s="699">
        <f t="shared" si="184"/>
        <v>8.8872094643703084E-5</v>
      </c>
      <c r="T681" s="688"/>
      <c r="U681" s="689">
        <f t="shared" si="194"/>
        <v>520</v>
      </c>
      <c r="V681" s="690">
        <f t="shared" si="167"/>
        <v>45364</v>
      </c>
      <c r="W681" s="691">
        <f>VLOOKUP(V681,IPC!$B$9:$D$855,3,2)</f>
        <v>141.47999999999999</v>
      </c>
      <c r="X681" s="691">
        <f>VLOOKUP(O681,IPC!$B$9:$D$855,3,1)</f>
        <v>123.51</v>
      </c>
    </row>
    <row r="682" spans="1:24" s="410" customFormat="1" ht="27.6" outlineLevel="2" x14ac:dyDescent="0.25">
      <c r="A682" s="410" t="s">
        <v>76</v>
      </c>
      <c r="B682" s="728" t="s">
        <v>42</v>
      </c>
      <c r="C682" s="792">
        <v>44</v>
      </c>
      <c r="D682" s="557" t="s">
        <v>474</v>
      </c>
      <c r="E682" s="558">
        <v>900308070</v>
      </c>
      <c r="F682" s="457" t="s">
        <v>538</v>
      </c>
      <c r="G682" s="521" t="s">
        <v>239</v>
      </c>
      <c r="H682" s="521" t="s">
        <v>601</v>
      </c>
      <c r="I682" s="413" t="s">
        <v>248</v>
      </c>
      <c r="J682" s="413" t="s">
        <v>2403</v>
      </c>
      <c r="K682" s="521" t="s">
        <v>992</v>
      </c>
      <c r="L682" s="417">
        <v>12779</v>
      </c>
      <c r="M682" s="418">
        <v>1781925.66</v>
      </c>
      <c r="N682" s="712">
        <f t="shared" si="190"/>
        <v>1781925.66</v>
      </c>
      <c r="O682" s="753">
        <v>44846</v>
      </c>
      <c r="P682" s="418">
        <f t="shared" si="191"/>
        <v>2041186</v>
      </c>
      <c r="Q682" s="418">
        <f t="shared" si="192"/>
        <v>2041186</v>
      </c>
      <c r="R682" s="698">
        <f t="shared" si="193"/>
        <v>2041186</v>
      </c>
      <c r="S682" s="699">
        <f t="shared" si="184"/>
        <v>3.8575767483046801E-4</v>
      </c>
      <c r="T682" s="688"/>
      <c r="U682" s="689">
        <f t="shared" si="194"/>
        <v>518</v>
      </c>
      <c r="V682" s="690">
        <f t="shared" si="167"/>
        <v>45364</v>
      </c>
      <c r="W682" s="691">
        <f>VLOOKUP(V682,IPC!$B$9:$D$855,3,2)</f>
        <v>141.47999999999999</v>
      </c>
      <c r="X682" s="691">
        <f>VLOOKUP(O682,IPC!$B$9:$D$855,3,1)</f>
        <v>123.51</v>
      </c>
    </row>
    <row r="683" spans="1:24" s="410" customFormat="1" ht="27.6" outlineLevel="2" x14ac:dyDescent="0.25">
      <c r="A683" s="410" t="s">
        <v>76</v>
      </c>
      <c r="B683" s="728" t="s">
        <v>42</v>
      </c>
      <c r="C683" s="792">
        <v>44</v>
      </c>
      <c r="D683" s="557" t="s">
        <v>474</v>
      </c>
      <c r="E683" s="558">
        <v>900308070</v>
      </c>
      <c r="F683" s="457" t="s">
        <v>538</v>
      </c>
      <c r="G683" s="521" t="s">
        <v>239</v>
      </c>
      <c r="H683" s="521" t="s">
        <v>601</v>
      </c>
      <c r="I683" s="413" t="s">
        <v>248</v>
      </c>
      <c r="J683" s="413" t="s">
        <v>2403</v>
      </c>
      <c r="K683" s="521" t="s">
        <v>993</v>
      </c>
      <c r="L683" s="417">
        <v>12780</v>
      </c>
      <c r="M683" s="418">
        <v>65263</v>
      </c>
      <c r="N683" s="712">
        <f t="shared" si="190"/>
        <v>65263</v>
      </c>
      <c r="O683" s="753">
        <v>44846</v>
      </c>
      <c r="P683" s="418">
        <f t="shared" si="191"/>
        <v>74758</v>
      </c>
      <c r="Q683" s="418">
        <f t="shared" si="192"/>
        <v>74758</v>
      </c>
      <c r="R683" s="698">
        <f t="shared" si="193"/>
        <v>74758</v>
      </c>
      <c r="S683" s="699">
        <f t="shared" si="184"/>
        <v>1.4128292206088091E-5</v>
      </c>
      <c r="T683" s="688"/>
      <c r="U683" s="689">
        <f t="shared" si="194"/>
        <v>518</v>
      </c>
      <c r="V683" s="690">
        <f t="shared" si="167"/>
        <v>45364</v>
      </c>
      <c r="W683" s="691">
        <f>VLOOKUP(V683,IPC!$B$9:$D$855,3,2)</f>
        <v>141.47999999999999</v>
      </c>
      <c r="X683" s="691">
        <f>VLOOKUP(O683,IPC!$B$9:$D$855,3,1)</f>
        <v>123.51</v>
      </c>
    </row>
    <row r="684" spans="1:24" s="410" customFormat="1" ht="27.6" outlineLevel="2" x14ac:dyDescent="0.25">
      <c r="A684" s="410" t="s">
        <v>76</v>
      </c>
      <c r="B684" s="728" t="s">
        <v>42</v>
      </c>
      <c r="C684" s="792">
        <v>44</v>
      </c>
      <c r="D684" s="557" t="s">
        <v>474</v>
      </c>
      <c r="E684" s="558">
        <v>900308070</v>
      </c>
      <c r="F684" s="457" t="s">
        <v>538</v>
      </c>
      <c r="G684" s="521" t="s">
        <v>239</v>
      </c>
      <c r="H684" s="521" t="s">
        <v>601</v>
      </c>
      <c r="I684" s="413" t="s">
        <v>248</v>
      </c>
      <c r="J684" s="413" t="s">
        <v>2403</v>
      </c>
      <c r="K684" s="521" t="s">
        <v>994</v>
      </c>
      <c r="L684" s="417">
        <v>12821</v>
      </c>
      <c r="M684" s="418">
        <v>2809466.53</v>
      </c>
      <c r="N684" s="712">
        <f t="shared" si="190"/>
        <v>2809466.53</v>
      </c>
      <c r="O684" s="753">
        <v>44850</v>
      </c>
      <c r="P684" s="418">
        <f t="shared" si="191"/>
        <v>3218228</v>
      </c>
      <c r="Q684" s="418">
        <f t="shared" si="192"/>
        <v>3218228</v>
      </c>
      <c r="R684" s="698">
        <f t="shared" si="193"/>
        <v>3218228</v>
      </c>
      <c r="S684" s="699">
        <f t="shared" si="184"/>
        <v>6.0820334371992923E-4</v>
      </c>
      <c r="T684" s="688"/>
      <c r="U684" s="689">
        <f t="shared" si="194"/>
        <v>514</v>
      </c>
      <c r="V684" s="690">
        <f t="shared" si="167"/>
        <v>45364</v>
      </c>
      <c r="W684" s="691">
        <f>VLOOKUP(V684,IPC!$B$9:$D$855,3,2)</f>
        <v>141.47999999999999</v>
      </c>
      <c r="X684" s="691">
        <f>VLOOKUP(O684,IPC!$B$9:$D$855,3,1)</f>
        <v>123.51</v>
      </c>
    </row>
    <row r="685" spans="1:24" s="410" customFormat="1" ht="27.6" outlineLevel="2" x14ac:dyDescent="0.25">
      <c r="A685" s="410" t="s">
        <v>76</v>
      </c>
      <c r="B685" s="728" t="s">
        <v>42</v>
      </c>
      <c r="C685" s="792">
        <v>44</v>
      </c>
      <c r="D685" s="557" t="s">
        <v>474</v>
      </c>
      <c r="E685" s="558">
        <v>900308070</v>
      </c>
      <c r="F685" s="457" t="s">
        <v>538</v>
      </c>
      <c r="G685" s="521" t="s">
        <v>239</v>
      </c>
      <c r="H685" s="521" t="s">
        <v>601</v>
      </c>
      <c r="I685" s="413" t="s">
        <v>248</v>
      </c>
      <c r="J685" s="413" t="s">
        <v>2403</v>
      </c>
      <c r="K685" s="521" t="s">
        <v>995</v>
      </c>
      <c r="L685" s="417">
        <v>12838</v>
      </c>
      <c r="M685" s="418">
        <v>1979579.69</v>
      </c>
      <c r="N685" s="712">
        <f t="shared" si="190"/>
        <v>1979579.69</v>
      </c>
      <c r="O685" s="753">
        <v>44851</v>
      </c>
      <c r="P685" s="418">
        <f t="shared" si="191"/>
        <v>2267597</v>
      </c>
      <c r="Q685" s="418">
        <f t="shared" si="192"/>
        <v>2267597</v>
      </c>
      <c r="R685" s="698">
        <f t="shared" si="193"/>
        <v>2267597</v>
      </c>
      <c r="S685" s="699">
        <f t="shared" si="184"/>
        <v>4.2854641672662107E-4</v>
      </c>
      <c r="T685" s="688"/>
      <c r="U685" s="689">
        <f t="shared" si="194"/>
        <v>513</v>
      </c>
      <c r="V685" s="690">
        <f t="shared" si="167"/>
        <v>45364</v>
      </c>
      <c r="W685" s="691">
        <f>VLOOKUP(V685,IPC!$B$9:$D$855,3,2)</f>
        <v>141.47999999999999</v>
      </c>
      <c r="X685" s="691">
        <f>VLOOKUP(O685,IPC!$B$9:$D$855,3,1)</f>
        <v>123.51</v>
      </c>
    </row>
    <row r="686" spans="1:24" s="410" customFormat="1" ht="27.6" outlineLevel="2" x14ac:dyDescent="0.25">
      <c r="A686" s="410" t="s">
        <v>76</v>
      </c>
      <c r="B686" s="728" t="s">
        <v>42</v>
      </c>
      <c r="C686" s="792">
        <v>44</v>
      </c>
      <c r="D686" s="557" t="s">
        <v>474</v>
      </c>
      <c r="E686" s="558">
        <v>900308070</v>
      </c>
      <c r="F686" s="457" t="s">
        <v>538</v>
      </c>
      <c r="G686" s="521" t="s">
        <v>239</v>
      </c>
      <c r="H686" s="521" t="s">
        <v>601</v>
      </c>
      <c r="I686" s="413" t="s">
        <v>248</v>
      </c>
      <c r="J686" s="413" t="s">
        <v>2403</v>
      </c>
      <c r="K686" s="521" t="s">
        <v>996</v>
      </c>
      <c r="L686" s="417">
        <v>12960</v>
      </c>
      <c r="M686" s="418">
        <v>3590275.24</v>
      </c>
      <c r="N686" s="712">
        <f t="shared" si="190"/>
        <v>3590275.24</v>
      </c>
      <c r="O686" s="753">
        <v>44864</v>
      </c>
      <c r="P686" s="418">
        <f t="shared" si="191"/>
        <v>4112640</v>
      </c>
      <c r="Q686" s="418">
        <f t="shared" si="192"/>
        <v>4112640</v>
      </c>
      <c r="R686" s="698">
        <f t="shared" si="193"/>
        <v>4112640</v>
      </c>
      <c r="S686" s="699">
        <f t="shared" si="184"/>
        <v>7.7723560901102394E-4</v>
      </c>
      <c r="T686" s="688"/>
      <c r="U686" s="689">
        <f t="shared" si="194"/>
        <v>500</v>
      </c>
      <c r="V686" s="690">
        <f t="shared" si="167"/>
        <v>45364</v>
      </c>
      <c r="W686" s="691">
        <f>VLOOKUP(V686,IPC!$B$9:$D$855,3,2)</f>
        <v>141.47999999999999</v>
      </c>
      <c r="X686" s="691">
        <f>VLOOKUP(O686,IPC!$B$9:$D$855,3,1)</f>
        <v>123.51</v>
      </c>
    </row>
    <row r="687" spans="1:24" s="410" customFormat="1" ht="27.6" outlineLevel="2" x14ac:dyDescent="0.25">
      <c r="A687" s="410" t="s">
        <v>76</v>
      </c>
      <c r="B687" s="728" t="s">
        <v>42</v>
      </c>
      <c r="C687" s="792">
        <v>44</v>
      </c>
      <c r="D687" s="557" t="s">
        <v>474</v>
      </c>
      <c r="E687" s="558">
        <v>900308070</v>
      </c>
      <c r="F687" s="457" t="s">
        <v>538</v>
      </c>
      <c r="G687" s="521" t="s">
        <v>239</v>
      </c>
      <c r="H687" s="521" t="s">
        <v>601</v>
      </c>
      <c r="I687" s="413" t="s">
        <v>248</v>
      </c>
      <c r="J687" s="413" t="s">
        <v>2403</v>
      </c>
      <c r="K687" s="521" t="s">
        <v>997</v>
      </c>
      <c r="L687" s="417">
        <v>12961</v>
      </c>
      <c r="M687" s="418">
        <v>54737</v>
      </c>
      <c r="N687" s="712">
        <f t="shared" si="190"/>
        <v>54737</v>
      </c>
      <c r="O687" s="753">
        <v>44864</v>
      </c>
      <c r="P687" s="418">
        <f t="shared" si="191"/>
        <v>62701</v>
      </c>
      <c r="Q687" s="418">
        <f t="shared" si="192"/>
        <v>62701</v>
      </c>
      <c r="R687" s="698">
        <f t="shared" si="193"/>
        <v>62701</v>
      </c>
      <c r="S687" s="699">
        <f t="shared" si="184"/>
        <v>1.1849675614836264E-5</v>
      </c>
      <c r="T687" s="688"/>
      <c r="U687" s="689">
        <f t="shared" si="194"/>
        <v>500</v>
      </c>
      <c r="V687" s="690">
        <f t="shared" si="167"/>
        <v>45364</v>
      </c>
      <c r="W687" s="691">
        <f>VLOOKUP(V687,IPC!$B$9:$D$855,3,2)</f>
        <v>141.47999999999999</v>
      </c>
      <c r="X687" s="691">
        <f>VLOOKUP(O687,IPC!$B$9:$D$855,3,1)</f>
        <v>123.51</v>
      </c>
    </row>
    <row r="688" spans="1:24" s="410" customFormat="1" ht="27.6" outlineLevel="2" x14ac:dyDescent="0.25">
      <c r="A688" s="410" t="s">
        <v>76</v>
      </c>
      <c r="B688" s="728" t="s">
        <v>42</v>
      </c>
      <c r="C688" s="792">
        <v>44</v>
      </c>
      <c r="D688" s="557" t="s">
        <v>474</v>
      </c>
      <c r="E688" s="558">
        <v>900308070</v>
      </c>
      <c r="F688" s="457" t="s">
        <v>538</v>
      </c>
      <c r="G688" s="521" t="s">
        <v>239</v>
      </c>
      <c r="H688" s="521" t="s">
        <v>601</v>
      </c>
      <c r="I688" s="413" t="s">
        <v>248</v>
      </c>
      <c r="J688" s="413" t="s">
        <v>2403</v>
      </c>
      <c r="K688" s="521" t="s">
        <v>998</v>
      </c>
      <c r="L688" s="417">
        <v>13057</v>
      </c>
      <c r="M688" s="418">
        <v>205263</v>
      </c>
      <c r="N688" s="712">
        <f t="shared" si="190"/>
        <v>205263</v>
      </c>
      <c r="O688" s="753">
        <v>44871</v>
      </c>
      <c r="P688" s="418">
        <f t="shared" si="191"/>
        <v>233333</v>
      </c>
      <c r="Q688" s="418">
        <f t="shared" si="192"/>
        <v>233333</v>
      </c>
      <c r="R688" s="698">
        <f t="shared" si="193"/>
        <v>233333</v>
      </c>
      <c r="S688" s="699">
        <f t="shared" si="184"/>
        <v>4.4096910100900945E-5</v>
      </c>
      <c r="T688" s="688"/>
      <c r="U688" s="689">
        <f t="shared" si="194"/>
        <v>493</v>
      </c>
      <c r="V688" s="690">
        <f t="shared" si="167"/>
        <v>45364</v>
      </c>
      <c r="W688" s="691">
        <f>VLOOKUP(V688,IPC!$B$9:$D$855,3,2)</f>
        <v>141.47999999999999</v>
      </c>
      <c r="X688" s="691">
        <f>VLOOKUP(O688,IPC!$B$9:$D$855,3,1)</f>
        <v>124.46</v>
      </c>
    </row>
    <row r="689" spans="1:24" s="410" customFormat="1" ht="27.6" outlineLevel="2" x14ac:dyDescent="0.25">
      <c r="A689" s="410" t="s">
        <v>76</v>
      </c>
      <c r="B689" s="728" t="s">
        <v>42</v>
      </c>
      <c r="C689" s="792">
        <v>44</v>
      </c>
      <c r="D689" s="557" t="s">
        <v>474</v>
      </c>
      <c r="E689" s="558">
        <v>900308070</v>
      </c>
      <c r="F689" s="457" t="s">
        <v>538</v>
      </c>
      <c r="G689" s="521" t="s">
        <v>239</v>
      </c>
      <c r="H689" s="521" t="s">
        <v>601</v>
      </c>
      <c r="I689" s="413" t="s">
        <v>248</v>
      </c>
      <c r="J689" s="413" t="s">
        <v>2403</v>
      </c>
      <c r="K689" s="521" t="s">
        <v>999</v>
      </c>
      <c r="L689" s="417">
        <v>13058</v>
      </c>
      <c r="M689" s="418">
        <v>465264</v>
      </c>
      <c r="N689" s="712">
        <f t="shared" si="190"/>
        <v>465264</v>
      </c>
      <c r="O689" s="753">
        <v>44871</v>
      </c>
      <c r="P689" s="418">
        <f t="shared" si="191"/>
        <v>528889</v>
      </c>
      <c r="Q689" s="418">
        <f t="shared" si="192"/>
        <v>528889</v>
      </c>
      <c r="R689" s="698">
        <f t="shared" si="193"/>
        <v>528889</v>
      </c>
      <c r="S689" s="699">
        <f t="shared" si="184"/>
        <v>9.9953160017466017E-5</v>
      </c>
      <c r="T689" s="688"/>
      <c r="U689" s="689">
        <f t="shared" si="194"/>
        <v>493</v>
      </c>
      <c r="V689" s="690">
        <f t="shared" si="167"/>
        <v>45364</v>
      </c>
      <c r="W689" s="691">
        <f>VLOOKUP(V689,IPC!$B$9:$D$855,3,2)</f>
        <v>141.47999999999999</v>
      </c>
      <c r="X689" s="691">
        <f>VLOOKUP(O689,IPC!$B$9:$D$855,3,1)</f>
        <v>124.46</v>
      </c>
    </row>
    <row r="690" spans="1:24" s="410" customFormat="1" ht="27.6" outlineLevel="2" x14ac:dyDescent="0.25">
      <c r="A690" s="410" t="s">
        <v>76</v>
      </c>
      <c r="B690" s="728" t="s">
        <v>42</v>
      </c>
      <c r="C690" s="792">
        <v>44</v>
      </c>
      <c r="D690" s="557" t="s">
        <v>474</v>
      </c>
      <c r="E690" s="558">
        <v>900308070</v>
      </c>
      <c r="F690" s="457" t="s">
        <v>538</v>
      </c>
      <c r="G690" s="521" t="s">
        <v>239</v>
      </c>
      <c r="H690" s="521" t="s">
        <v>601</v>
      </c>
      <c r="I690" s="413" t="s">
        <v>248</v>
      </c>
      <c r="J690" s="413" t="s">
        <v>2403</v>
      </c>
      <c r="K690" s="521" t="s">
        <v>1000</v>
      </c>
      <c r="L690" s="417">
        <v>13059</v>
      </c>
      <c r="M690" s="418">
        <v>167344.94</v>
      </c>
      <c r="N690" s="712">
        <f t="shared" si="190"/>
        <v>167344.94</v>
      </c>
      <c r="O690" s="753">
        <v>44871</v>
      </c>
      <c r="P690" s="418">
        <f t="shared" si="191"/>
        <v>190229</v>
      </c>
      <c r="Q690" s="418">
        <f t="shared" si="192"/>
        <v>190229</v>
      </c>
      <c r="R690" s="698">
        <f t="shared" si="193"/>
        <v>190229</v>
      </c>
      <c r="S690" s="699">
        <f t="shared" si="184"/>
        <v>3.5950813265094462E-5</v>
      </c>
      <c r="T690" s="688"/>
      <c r="U690" s="689">
        <f t="shared" si="194"/>
        <v>493</v>
      </c>
      <c r="V690" s="690">
        <f t="shared" si="167"/>
        <v>45364</v>
      </c>
      <c r="W690" s="691">
        <f>VLOOKUP(V690,IPC!$B$9:$D$855,3,2)</f>
        <v>141.47999999999999</v>
      </c>
      <c r="X690" s="691">
        <f>VLOOKUP(O690,IPC!$B$9:$D$855,3,1)</f>
        <v>124.46</v>
      </c>
    </row>
    <row r="691" spans="1:24" s="410" customFormat="1" ht="27.6" outlineLevel="2" x14ac:dyDescent="0.25">
      <c r="A691" s="410" t="s">
        <v>76</v>
      </c>
      <c r="B691" s="728" t="s">
        <v>42</v>
      </c>
      <c r="C691" s="792">
        <v>44</v>
      </c>
      <c r="D691" s="557" t="s">
        <v>474</v>
      </c>
      <c r="E691" s="558">
        <v>900308070</v>
      </c>
      <c r="F691" s="457" t="s">
        <v>538</v>
      </c>
      <c r="G691" s="521" t="s">
        <v>239</v>
      </c>
      <c r="H691" s="521" t="s">
        <v>601</v>
      </c>
      <c r="I691" s="413" t="s">
        <v>248</v>
      </c>
      <c r="J691" s="413" t="s">
        <v>2403</v>
      </c>
      <c r="K691" s="521" t="s">
        <v>1001</v>
      </c>
      <c r="L691" s="417">
        <v>13125</v>
      </c>
      <c r="M691" s="418">
        <v>1671078.43</v>
      </c>
      <c r="N691" s="712">
        <f t="shared" si="190"/>
        <v>1671078.43</v>
      </c>
      <c r="O691" s="753">
        <v>44879</v>
      </c>
      <c r="P691" s="418">
        <f t="shared" si="191"/>
        <v>1899600</v>
      </c>
      <c r="Q691" s="418">
        <f t="shared" si="192"/>
        <v>1899600</v>
      </c>
      <c r="R691" s="698">
        <f t="shared" si="193"/>
        <v>1899600</v>
      </c>
      <c r="S691" s="699">
        <f t="shared" si="184"/>
        <v>3.5899975754681693E-4</v>
      </c>
      <c r="T691" s="688"/>
      <c r="U691" s="689">
        <f t="shared" si="194"/>
        <v>485</v>
      </c>
      <c r="V691" s="690">
        <f t="shared" si="167"/>
        <v>45364</v>
      </c>
      <c r="W691" s="691">
        <f>VLOOKUP(V691,IPC!$B$9:$D$855,3,2)</f>
        <v>141.47999999999999</v>
      </c>
      <c r="X691" s="691">
        <f>VLOOKUP(O691,IPC!$B$9:$D$855,3,1)</f>
        <v>124.46</v>
      </c>
    </row>
    <row r="692" spans="1:24" s="410" customFormat="1" ht="27.6" outlineLevel="2" x14ac:dyDescent="0.25">
      <c r="A692" s="410" t="s">
        <v>76</v>
      </c>
      <c r="B692" s="728" t="s">
        <v>42</v>
      </c>
      <c r="C692" s="792">
        <v>44</v>
      </c>
      <c r="D692" s="557" t="s">
        <v>474</v>
      </c>
      <c r="E692" s="558">
        <v>900308070</v>
      </c>
      <c r="F692" s="457" t="s">
        <v>538</v>
      </c>
      <c r="G692" s="521" t="s">
        <v>239</v>
      </c>
      <c r="H692" s="521" t="s">
        <v>601</v>
      </c>
      <c r="I692" s="413" t="s">
        <v>248</v>
      </c>
      <c r="J692" s="413" t="s">
        <v>2403</v>
      </c>
      <c r="K692" s="521" t="s">
        <v>1002</v>
      </c>
      <c r="L692" s="417">
        <v>13313</v>
      </c>
      <c r="M692" s="418">
        <v>1608073.53</v>
      </c>
      <c r="N692" s="712">
        <f t="shared" si="190"/>
        <v>1608073.53</v>
      </c>
      <c r="O692" s="753">
        <v>44896</v>
      </c>
      <c r="P692" s="418">
        <f t="shared" si="191"/>
        <v>1805207</v>
      </c>
      <c r="Q692" s="418">
        <f t="shared" si="192"/>
        <v>1805207</v>
      </c>
      <c r="R692" s="698">
        <f t="shared" si="193"/>
        <v>1805207</v>
      </c>
      <c r="S692" s="699">
        <f t="shared" si="184"/>
        <v>3.4116070505465189E-4</v>
      </c>
      <c r="T692" s="688"/>
      <c r="U692" s="689">
        <f t="shared" si="194"/>
        <v>468</v>
      </c>
      <c r="V692" s="690">
        <f t="shared" si="167"/>
        <v>45364</v>
      </c>
      <c r="W692" s="691">
        <f>VLOOKUP(V692,IPC!$B$9:$D$855,3,2)</f>
        <v>141.47999999999999</v>
      </c>
      <c r="X692" s="691">
        <f>VLOOKUP(O692,IPC!$B$9:$D$855,3,1)</f>
        <v>126.03</v>
      </c>
    </row>
    <row r="693" spans="1:24" s="410" customFormat="1" ht="27.6" outlineLevel="2" x14ac:dyDescent="0.25">
      <c r="A693" s="410" t="s">
        <v>76</v>
      </c>
      <c r="B693" s="728" t="s">
        <v>42</v>
      </c>
      <c r="C693" s="792">
        <v>44</v>
      </c>
      <c r="D693" s="557" t="s">
        <v>474</v>
      </c>
      <c r="E693" s="558">
        <v>900308070</v>
      </c>
      <c r="F693" s="457" t="s">
        <v>538</v>
      </c>
      <c r="G693" s="521" t="s">
        <v>239</v>
      </c>
      <c r="H693" s="521" t="s">
        <v>601</v>
      </c>
      <c r="I693" s="413" t="s">
        <v>248</v>
      </c>
      <c r="J693" s="413" t="s">
        <v>2403</v>
      </c>
      <c r="K693" s="521" t="s">
        <v>1003</v>
      </c>
      <c r="L693" s="417">
        <v>13314</v>
      </c>
      <c r="M693" s="418">
        <v>111690</v>
      </c>
      <c r="N693" s="712">
        <f t="shared" si="190"/>
        <v>111690</v>
      </c>
      <c r="O693" s="753">
        <v>44896</v>
      </c>
      <c r="P693" s="418">
        <f t="shared" si="191"/>
        <v>125382</v>
      </c>
      <c r="Q693" s="418">
        <f t="shared" si="192"/>
        <v>125382</v>
      </c>
      <c r="R693" s="698">
        <f t="shared" si="193"/>
        <v>125382</v>
      </c>
      <c r="S693" s="699">
        <f t="shared" si="184"/>
        <v>2.3695571489121393E-5</v>
      </c>
      <c r="T693" s="688"/>
      <c r="U693" s="689">
        <f t="shared" si="194"/>
        <v>468</v>
      </c>
      <c r="V693" s="690">
        <f t="shared" si="167"/>
        <v>45364</v>
      </c>
      <c r="W693" s="691">
        <f>VLOOKUP(V693,IPC!$B$9:$D$855,3,2)</f>
        <v>141.47999999999999</v>
      </c>
      <c r="X693" s="691">
        <f>VLOOKUP(O693,IPC!$B$9:$D$855,3,1)</f>
        <v>126.03</v>
      </c>
    </row>
    <row r="694" spans="1:24" s="410" customFormat="1" ht="27.6" outlineLevel="2" x14ac:dyDescent="0.25">
      <c r="A694" s="410" t="s">
        <v>76</v>
      </c>
      <c r="B694" s="728" t="s">
        <v>42</v>
      </c>
      <c r="C694" s="792">
        <v>44</v>
      </c>
      <c r="D694" s="557" t="s">
        <v>474</v>
      </c>
      <c r="E694" s="558">
        <v>900308070</v>
      </c>
      <c r="F694" s="457" t="s">
        <v>538</v>
      </c>
      <c r="G694" s="521" t="s">
        <v>239</v>
      </c>
      <c r="H694" s="521" t="s">
        <v>601</v>
      </c>
      <c r="I694" s="413" t="s">
        <v>248</v>
      </c>
      <c r="J694" s="413" t="s">
        <v>2403</v>
      </c>
      <c r="K694" s="521" t="s">
        <v>1004</v>
      </c>
      <c r="L694" s="417">
        <v>13315</v>
      </c>
      <c r="M694" s="418">
        <v>1500248.01</v>
      </c>
      <c r="N694" s="712">
        <f t="shared" si="190"/>
        <v>1500248.01</v>
      </c>
      <c r="O694" s="753">
        <v>44896</v>
      </c>
      <c r="P694" s="418">
        <f t="shared" si="191"/>
        <v>1684163</v>
      </c>
      <c r="Q694" s="418">
        <f t="shared" si="192"/>
        <v>1684163</v>
      </c>
      <c r="R694" s="698">
        <f t="shared" si="193"/>
        <v>1684163</v>
      </c>
      <c r="S694" s="699">
        <f t="shared" si="184"/>
        <v>3.1828495929107171E-4</v>
      </c>
      <c r="T694" s="688"/>
      <c r="U694" s="689">
        <f t="shared" si="194"/>
        <v>468</v>
      </c>
      <c r="V694" s="690">
        <f t="shared" si="167"/>
        <v>45364</v>
      </c>
      <c r="W694" s="691">
        <f>VLOOKUP(V694,IPC!$B$9:$D$855,3,2)</f>
        <v>141.47999999999999</v>
      </c>
      <c r="X694" s="691">
        <f>VLOOKUP(O694,IPC!$B$9:$D$855,3,1)</f>
        <v>126.03</v>
      </c>
    </row>
    <row r="695" spans="1:24" s="410" customFormat="1" ht="27.6" outlineLevel="2" x14ac:dyDescent="0.25">
      <c r="A695" s="410" t="s">
        <v>76</v>
      </c>
      <c r="B695" s="728" t="s">
        <v>42</v>
      </c>
      <c r="C695" s="792">
        <v>44</v>
      </c>
      <c r="D695" s="557" t="s">
        <v>474</v>
      </c>
      <c r="E695" s="558">
        <v>900308070</v>
      </c>
      <c r="F695" s="457" t="s">
        <v>538</v>
      </c>
      <c r="G695" s="521" t="s">
        <v>239</v>
      </c>
      <c r="H695" s="521" t="s">
        <v>601</v>
      </c>
      <c r="I695" s="413" t="s">
        <v>248</v>
      </c>
      <c r="J695" s="413" t="s">
        <v>2403</v>
      </c>
      <c r="K695" s="521" t="s">
        <v>1005</v>
      </c>
      <c r="L695" s="417">
        <v>13316</v>
      </c>
      <c r="M695" s="418">
        <v>232632</v>
      </c>
      <c r="N695" s="712">
        <f t="shared" si="190"/>
        <v>232632</v>
      </c>
      <c r="O695" s="753">
        <v>44896</v>
      </c>
      <c r="P695" s="418">
        <f t="shared" si="191"/>
        <v>261150</v>
      </c>
      <c r="Q695" s="418">
        <f t="shared" si="192"/>
        <v>261150</v>
      </c>
      <c r="R695" s="698">
        <f t="shared" si="193"/>
        <v>261150</v>
      </c>
      <c r="S695" s="699">
        <f t="shared" si="184"/>
        <v>4.935396224644727E-5</v>
      </c>
      <c r="T695" s="688"/>
      <c r="U695" s="689">
        <f t="shared" si="194"/>
        <v>468</v>
      </c>
      <c r="V695" s="690">
        <f t="shared" si="167"/>
        <v>45364</v>
      </c>
      <c r="W695" s="691">
        <f>VLOOKUP(V695,IPC!$B$9:$D$855,3,2)</f>
        <v>141.47999999999999</v>
      </c>
      <c r="X695" s="691">
        <f>VLOOKUP(O695,IPC!$B$9:$D$855,3,1)</f>
        <v>126.03</v>
      </c>
    </row>
    <row r="696" spans="1:24" s="410" customFormat="1" ht="27.6" outlineLevel="2" x14ac:dyDescent="0.25">
      <c r="A696" s="410" t="s">
        <v>76</v>
      </c>
      <c r="B696" s="728" t="s">
        <v>42</v>
      </c>
      <c r="C696" s="792">
        <v>44</v>
      </c>
      <c r="D696" s="557" t="s">
        <v>474</v>
      </c>
      <c r="E696" s="558">
        <v>900308070</v>
      </c>
      <c r="F696" s="457" t="s">
        <v>538</v>
      </c>
      <c r="G696" s="521" t="s">
        <v>239</v>
      </c>
      <c r="H696" s="521" t="s">
        <v>601</v>
      </c>
      <c r="I696" s="413" t="s">
        <v>248</v>
      </c>
      <c r="J696" s="413" t="s">
        <v>2403</v>
      </c>
      <c r="K696" s="521" t="s">
        <v>1006</v>
      </c>
      <c r="L696" s="417">
        <v>13317</v>
      </c>
      <c r="M696" s="418">
        <v>410526</v>
      </c>
      <c r="N696" s="712">
        <f t="shared" si="190"/>
        <v>410526</v>
      </c>
      <c r="O696" s="753">
        <v>44896</v>
      </c>
      <c r="P696" s="418">
        <f t="shared" si="191"/>
        <v>460852</v>
      </c>
      <c r="Q696" s="418">
        <f t="shared" si="192"/>
        <v>460852</v>
      </c>
      <c r="R696" s="698">
        <f t="shared" si="193"/>
        <v>460852</v>
      </c>
      <c r="S696" s="699">
        <f t="shared" si="184"/>
        <v>8.7095049623586902E-5</v>
      </c>
      <c r="T696" s="688"/>
      <c r="U696" s="689">
        <f t="shared" si="194"/>
        <v>468</v>
      </c>
      <c r="V696" s="690">
        <f t="shared" si="167"/>
        <v>45364</v>
      </c>
      <c r="W696" s="691">
        <f>VLOOKUP(V696,IPC!$B$9:$D$855,3,2)</f>
        <v>141.47999999999999</v>
      </c>
      <c r="X696" s="691">
        <f>VLOOKUP(O696,IPC!$B$9:$D$855,3,1)</f>
        <v>126.03</v>
      </c>
    </row>
    <row r="697" spans="1:24" s="410" customFormat="1" ht="27.6" outlineLevel="2" x14ac:dyDescent="0.25">
      <c r="A697" s="410" t="s">
        <v>76</v>
      </c>
      <c r="B697" s="728" t="s">
        <v>42</v>
      </c>
      <c r="C697" s="792">
        <v>44</v>
      </c>
      <c r="D697" s="557" t="s">
        <v>474</v>
      </c>
      <c r="E697" s="558">
        <v>900308070</v>
      </c>
      <c r="F697" s="457" t="s">
        <v>538</v>
      </c>
      <c r="G697" s="521" t="s">
        <v>239</v>
      </c>
      <c r="H697" s="521" t="s">
        <v>601</v>
      </c>
      <c r="I697" s="413" t="s">
        <v>248</v>
      </c>
      <c r="J697" s="413" t="s">
        <v>2403</v>
      </c>
      <c r="K697" s="521" t="s">
        <v>1007</v>
      </c>
      <c r="L697" s="417">
        <v>13318</v>
      </c>
      <c r="M697" s="418">
        <v>282106</v>
      </c>
      <c r="N697" s="712">
        <f t="shared" si="190"/>
        <v>282106</v>
      </c>
      <c r="O697" s="753">
        <v>44896</v>
      </c>
      <c r="P697" s="418">
        <f t="shared" si="191"/>
        <v>316689</v>
      </c>
      <c r="Q697" s="418">
        <f t="shared" si="192"/>
        <v>316689</v>
      </c>
      <c r="R697" s="698">
        <f t="shared" si="193"/>
        <v>316689</v>
      </c>
      <c r="S697" s="699">
        <f t="shared" si="184"/>
        <v>5.985011276992204E-5</v>
      </c>
      <c r="T697" s="688"/>
      <c r="U697" s="689">
        <f t="shared" si="194"/>
        <v>468</v>
      </c>
      <c r="V697" s="690">
        <f t="shared" si="167"/>
        <v>45364</v>
      </c>
      <c r="W697" s="691">
        <f>VLOOKUP(V697,IPC!$B$9:$D$855,3,2)</f>
        <v>141.47999999999999</v>
      </c>
      <c r="X697" s="691">
        <f>VLOOKUP(O697,IPC!$B$9:$D$855,3,1)</f>
        <v>126.03</v>
      </c>
    </row>
    <row r="698" spans="1:24" s="410" customFormat="1" ht="27.6" outlineLevel="2" x14ac:dyDescent="0.25">
      <c r="A698" s="410" t="s">
        <v>76</v>
      </c>
      <c r="B698" s="728" t="s">
        <v>42</v>
      </c>
      <c r="C698" s="792">
        <v>44</v>
      </c>
      <c r="D698" s="557" t="s">
        <v>474</v>
      </c>
      <c r="E698" s="558">
        <v>900308070</v>
      </c>
      <c r="F698" s="457" t="s">
        <v>538</v>
      </c>
      <c r="G698" s="521" t="s">
        <v>239</v>
      </c>
      <c r="H698" s="521" t="s">
        <v>601</v>
      </c>
      <c r="I698" s="413" t="s">
        <v>248</v>
      </c>
      <c r="J698" s="413" t="s">
        <v>2403</v>
      </c>
      <c r="K698" s="521" t="s">
        <v>1008</v>
      </c>
      <c r="L698" s="417">
        <v>13319</v>
      </c>
      <c r="M698" s="418">
        <v>56250</v>
      </c>
      <c r="N698" s="712">
        <f t="shared" si="190"/>
        <v>56250</v>
      </c>
      <c r="O698" s="753">
        <v>44896</v>
      </c>
      <c r="P698" s="418">
        <f t="shared" si="191"/>
        <v>63146</v>
      </c>
      <c r="Q698" s="418">
        <f t="shared" si="192"/>
        <v>63146</v>
      </c>
      <c r="R698" s="698">
        <f t="shared" si="193"/>
        <v>63146</v>
      </c>
      <c r="S698" s="699">
        <f t="shared" si="184"/>
        <v>1.1933774842099021E-5</v>
      </c>
      <c r="T698" s="688"/>
      <c r="U698" s="689">
        <f t="shared" si="194"/>
        <v>468</v>
      </c>
      <c r="V698" s="690">
        <f t="shared" si="167"/>
        <v>45364</v>
      </c>
      <c r="W698" s="691">
        <f>VLOOKUP(V698,IPC!$B$9:$D$855,3,2)</f>
        <v>141.47999999999999</v>
      </c>
      <c r="X698" s="691">
        <f>VLOOKUP(O698,IPC!$B$9:$D$855,3,1)</f>
        <v>126.03</v>
      </c>
    </row>
    <row r="699" spans="1:24" s="410" customFormat="1" ht="27.6" outlineLevel="2" x14ac:dyDescent="0.25">
      <c r="A699" s="410" t="s">
        <v>76</v>
      </c>
      <c r="B699" s="728" t="s">
        <v>42</v>
      </c>
      <c r="C699" s="792">
        <v>44</v>
      </c>
      <c r="D699" s="557" t="s">
        <v>474</v>
      </c>
      <c r="E699" s="558">
        <v>900308070</v>
      </c>
      <c r="F699" s="457" t="s">
        <v>538</v>
      </c>
      <c r="G699" s="521" t="s">
        <v>239</v>
      </c>
      <c r="H699" s="521" t="s">
        <v>601</v>
      </c>
      <c r="I699" s="413" t="s">
        <v>248</v>
      </c>
      <c r="J699" s="413" t="s">
        <v>2403</v>
      </c>
      <c r="K699" s="521" t="s">
        <v>1009</v>
      </c>
      <c r="L699" s="417">
        <v>13478</v>
      </c>
      <c r="M699" s="418">
        <v>2440940.48</v>
      </c>
      <c r="N699" s="712">
        <f t="shared" si="190"/>
        <v>2440940.48</v>
      </c>
      <c r="O699" s="753">
        <v>44910</v>
      </c>
      <c r="P699" s="418">
        <f t="shared" si="191"/>
        <v>2740175</v>
      </c>
      <c r="Q699" s="418">
        <f t="shared" si="192"/>
        <v>2740175</v>
      </c>
      <c r="R699" s="698">
        <f t="shared" si="193"/>
        <v>2740175</v>
      </c>
      <c r="S699" s="699">
        <f t="shared" si="184"/>
        <v>5.1785752823533854E-4</v>
      </c>
      <c r="T699" s="688"/>
      <c r="U699" s="689">
        <f t="shared" si="194"/>
        <v>454</v>
      </c>
      <c r="V699" s="690">
        <f t="shared" si="167"/>
        <v>45364</v>
      </c>
      <c r="W699" s="691">
        <f>VLOOKUP(V699,IPC!$B$9:$D$855,3,2)</f>
        <v>141.47999999999999</v>
      </c>
      <c r="X699" s="691">
        <f>VLOOKUP(O699,IPC!$B$9:$D$855,3,1)</f>
        <v>126.03</v>
      </c>
    </row>
    <row r="700" spans="1:24" s="410" customFormat="1" ht="27.6" outlineLevel="2" x14ac:dyDescent="0.25">
      <c r="A700" s="410" t="s">
        <v>76</v>
      </c>
      <c r="B700" s="728" t="s">
        <v>42</v>
      </c>
      <c r="C700" s="792">
        <v>44</v>
      </c>
      <c r="D700" s="557" t="s">
        <v>474</v>
      </c>
      <c r="E700" s="558">
        <v>900308070</v>
      </c>
      <c r="F700" s="457" t="s">
        <v>538</v>
      </c>
      <c r="G700" s="521" t="s">
        <v>239</v>
      </c>
      <c r="H700" s="521" t="s">
        <v>601</v>
      </c>
      <c r="I700" s="413" t="s">
        <v>248</v>
      </c>
      <c r="J700" s="413" t="s">
        <v>2403</v>
      </c>
      <c r="K700" s="521" t="s">
        <v>1010</v>
      </c>
      <c r="L700" s="417">
        <v>13479</v>
      </c>
      <c r="M700" s="418">
        <v>56250</v>
      </c>
      <c r="N700" s="712">
        <f t="shared" si="190"/>
        <v>56250</v>
      </c>
      <c r="O700" s="753">
        <v>44910</v>
      </c>
      <c r="P700" s="418">
        <f t="shared" si="191"/>
        <v>63146</v>
      </c>
      <c r="Q700" s="418">
        <f t="shared" si="192"/>
        <v>63146</v>
      </c>
      <c r="R700" s="698">
        <f t="shared" si="193"/>
        <v>63146</v>
      </c>
      <c r="S700" s="699">
        <f t="shared" si="184"/>
        <v>1.1933774842099021E-5</v>
      </c>
      <c r="T700" s="688"/>
      <c r="U700" s="689">
        <f t="shared" si="194"/>
        <v>454</v>
      </c>
      <c r="V700" s="690">
        <f t="shared" si="167"/>
        <v>45364</v>
      </c>
      <c r="W700" s="691">
        <f>VLOOKUP(V700,IPC!$B$9:$D$855,3,2)</f>
        <v>141.47999999999999</v>
      </c>
      <c r="X700" s="691">
        <f>VLOOKUP(O700,IPC!$B$9:$D$855,3,1)</f>
        <v>126.03</v>
      </c>
    </row>
    <row r="701" spans="1:24" s="410" customFormat="1" ht="27.6" outlineLevel="2" x14ac:dyDescent="0.25">
      <c r="A701" s="410" t="s">
        <v>76</v>
      </c>
      <c r="B701" s="728" t="s">
        <v>42</v>
      </c>
      <c r="C701" s="792">
        <v>44</v>
      </c>
      <c r="D701" s="557" t="s">
        <v>474</v>
      </c>
      <c r="E701" s="558">
        <v>900308070</v>
      </c>
      <c r="F701" s="457" t="s">
        <v>538</v>
      </c>
      <c r="G701" s="521" t="s">
        <v>239</v>
      </c>
      <c r="H701" s="521" t="s">
        <v>601</v>
      </c>
      <c r="I701" s="413" t="s">
        <v>248</v>
      </c>
      <c r="J701" s="413" t="s">
        <v>2403</v>
      </c>
      <c r="K701" s="521" t="s">
        <v>1011</v>
      </c>
      <c r="L701" s="417">
        <v>13483</v>
      </c>
      <c r="M701" s="418">
        <v>273684</v>
      </c>
      <c r="N701" s="712">
        <f t="shared" si="190"/>
        <v>273684</v>
      </c>
      <c r="O701" s="753">
        <v>44911</v>
      </c>
      <c r="P701" s="418">
        <f t="shared" si="191"/>
        <v>307235</v>
      </c>
      <c r="Q701" s="418">
        <f t="shared" si="192"/>
        <v>307235</v>
      </c>
      <c r="R701" s="698">
        <f t="shared" si="193"/>
        <v>307235</v>
      </c>
      <c r="S701" s="699">
        <f t="shared" si="184"/>
        <v>5.806342941140045E-5</v>
      </c>
      <c r="T701" s="688"/>
      <c r="U701" s="689">
        <f t="shared" si="194"/>
        <v>453</v>
      </c>
      <c r="V701" s="690">
        <f t="shared" si="167"/>
        <v>45364</v>
      </c>
      <c r="W701" s="691">
        <f>VLOOKUP(V701,IPC!$B$9:$D$855,3,2)</f>
        <v>141.47999999999999</v>
      </c>
      <c r="X701" s="691">
        <f>VLOOKUP(O701,IPC!$B$9:$D$855,3,1)</f>
        <v>126.03</v>
      </c>
    </row>
    <row r="702" spans="1:24" s="410" customFormat="1" outlineLevel="1" x14ac:dyDescent="0.25">
      <c r="B702" s="728"/>
      <c r="C702" s="793"/>
      <c r="D702" s="560" t="s">
        <v>2291</v>
      </c>
      <c r="E702" s="561"/>
      <c r="F702" s="461"/>
      <c r="G702" s="536"/>
      <c r="H702" s="536"/>
      <c r="I702" s="420"/>
      <c r="J702" s="420"/>
      <c r="K702" s="536"/>
      <c r="L702" s="424"/>
      <c r="M702" s="425">
        <f>SUBTOTAL(9,M668:M701)</f>
        <v>36778409.410000004</v>
      </c>
      <c r="N702" s="425">
        <f>SUBTOTAL(9,N668:N701)</f>
        <v>36778409.410000004</v>
      </c>
      <c r="O702" s="755"/>
      <c r="P702" s="425">
        <f>SUBTOTAL(9,P668:P701)</f>
        <v>42134524</v>
      </c>
      <c r="Q702" s="425">
        <f>SUBTOTAL(9,Q668:Q701)</f>
        <v>42134524</v>
      </c>
      <c r="R702" s="460">
        <f>SUBTOTAL(9,R668:R701)</f>
        <v>42134524</v>
      </c>
      <c r="S702" s="706">
        <f>SUBTOTAL(9,S668:S701)</f>
        <v>7.9628784482788685E-3</v>
      </c>
      <c r="T702" s="688"/>
      <c r="U702" s="689"/>
      <c r="V702" s="690"/>
      <c r="W702" s="691"/>
      <c r="X702" s="691"/>
    </row>
    <row r="703" spans="1:24" s="410" customFormat="1" ht="27.6" outlineLevel="2" x14ac:dyDescent="0.25">
      <c r="A703" s="410" t="s">
        <v>76</v>
      </c>
      <c r="B703" s="728" t="s">
        <v>2546</v>
      </c>
      <c r="C703" s="792">
        <v>45</v>
      </c>
      <c r="D703" s="557" t="s">
        <v>475</v>
      </c>
      <c r="E703" s="558">
        <v>900441355</v>
      </c>
      <c r="F703" s="457" t="s">
        <v>1713</v>
      </c>
      <c r="G703" s="521" t="s">
        <v>239</v>
      </c>
      <c r="H703" s="521" t="s">
        <v>602</v>
      </c>
      <c r="I703" s="413" t="s">
        <v>248</v>
      </c>
      <c r="J703" s="413" t="s">
        <v>2403</v>
      </c>
      <c r="K703" s="521" t="s">
        <v>1012</v>
      </c>
      <c r="L703" s="417">
        <v>387</v>
      </c>
      <c r="M703" s="418">
        <v>7530420.4800000004</v>
      </c>
      <c r="N703" s="712">
        <f t="shared" si="190"/>
        <v>7530420.4800000004</v>
      </c>
      <c r="O703" s="753">
        <v>45284</v>
      </c>
      <c r="P703" s="418">
        <f t="shared" si="191"/>
        <v>7736014</v>
      </c>
      <c r="Q703" s="418">
        <f t="shared" si="192"/>
        <v>7736014</v>
      </c>
      <c r="R703" s="698">
        <f t="shared" si="193"/>
        <v>7736014</v>
      </c>
      <c r="S703" s="699">
        <f t="shared" ref="S703:S736" si="195">+R703/$R$967</f>
        <v>1.4620062909974634E-3</v>
      </c>
      <c r="T703" s="688"/>
      <c r="U703" s="689">
        <f t="shared" si="194"/>
        <v>80</v>
      </c>
      <c r="V703" s="690">
        <f t="shared" si="167"/>
        <v>45364</v>
      </c>
      <c r="W703" s="691">
        <f>VLOOKUP(V703,IPC!$B$9:$D$855,3,2)</f>
        <v>141.47999999999999</v>
      </c>
      <c r="X703" s="691">
        <f>VLOOKUP(O703,IPC!$B$9:$D$855,3,1)</f>
        <v>137.72</v>
      </c>
    </row>
    <row r="704" spans="1:24" s="410" customFormat="1" ht="27.6" outlineLevel="2" x14ac:dyDescent="0.25">
      <c r="A704" s="410" t="s">
        <v>76</v>
      </c>
      <c r="B704" s="728" t="s">
        <v>2546</v>
      </c>
      <c r="C704" s="792">
        <v>45</v>
      </c>
      <c r="D704" s="557" t="s">
        <v>475</v>
      </c>
      <c r="E704" s="558">
        <v>900441355</v>
      </c>
      <c r="F704" s="457" t="s">
        <v>1713</v>
      </c>
      <c r="G704" s="521" t="s">
        <v>239</v>
      </c>
      <c r="H704" s="521" t="s">
        <v>602</v>
      </c>
      <c r="I704" s="413" t="s">
        <v>248</v>
      </c>
      <c r="J704" s="413" t="s">
        <v>2403</v>
      </c>
      <c r="K704" s="521" t="s">
        <v>1013</v>
      </c>
      <c r="L704" s="417">
        <v>8585</v>
      </c>
      <c r="M704" s="418">
        <v>1514194</v>
      </c>
      <c r="N704" s="712">
        <f t="shared" si="190"/>
        <v>1514194</v>
      </c>
      <c r="O704" s="753">
        <v>45308</v>
      </c>
      <c r="P704" s="418">
        <f t="shared" si="191"/>
        <v>1541432</v>
      </c>
      <c r="Q704" s="418">
        <f t="shared" si="192"/>
        <v>1541432</v>
      </c>
      <c r="R704" s="698">
        <f t="shared" si="193"/>
        <v>1541432</v>
      </c>
      <c r="S704" s="699">
        <f t="shared" si="195"/>
        <v>2.913106518608681E-4</v>
      </c>
      <c r="T704" s="688"/>
      <c r="U704" s="689">
        <f t="shared" si="194"/>
        <v>56</v>
      </c>
      <c r="V704" s="690">
        <f t="shared" si="167"/>
        <v>45364</v>
      </c>
      <c r="W704" s="691">
        <f>VLOOKUP(V704,IPC!$B$9:$D$855,3,2)</f>
        <v>141.47999999999999</v>
      </c>
      <c r="X704" s="691">
        <f>VLOOKUP(O704,IPC!$B$9:$D$855,3,1)</f>
        <v>138.97999999999999</v>
      </c>
    </row>
    <row r="705" spans="1:24" s="410" customFormat="1" ht="27.6" outlineLevel="2" x14ac:dyDescent="0.25">
      <c r="A705" s="410" t="s">
        <v>76</v>
      </c>
      <c r="B705" s="728" t="s">
        <v>2546</v>
      </c>
      <c r="C705" s="792">
        <v>45</v>
      </c>
      <c r="D705" s="557" t="s">
        <v>475</v>
      </c>
      <c r="E705" s="558">
        <v>900441355</v>
      </c>
      <c r="F705" s="457" t="s">
        <v>1713</v>
      </c>
      <c r="G705" s="521" t="s">
        <v>239</v>
      </c>
      <c r="H705" s="521" t="s">
        <v>602</v>
      </c>
      <c r="I705" s="413" t="s">
        <v>248</v>
      </c>
      <c r="J705" s="413" t="s">
        <v>2403</v>
      </c>
      <c r="K705" s="521" t="s">
        <v>1014</v>
      </c>
      <c r="L705" s="417">
        <v>8586</v>
      </c>
      <c r="M705" s="418">
        <v>1491930</v>
      </c>
      <c r="N705" s="712">
        <f t="shared" si="190"/>
        <v>1491930</v>
      </c>
      <c r="O705" s="753">
        <v>45308</v>
      </c>
      <c r="P705" s="418">
        <f t="shared" si="191"/>
        <v>1518767</v>
      </c>
      <c r="Q705" s="418">
        <f t="shared" si="192"/>
        <v>1518767</v>
      </c>
      <c r="R705" s="698">
        <f t="shared" si="193"/>
        <v>1518767</v>
      </c>
      <c r="S705" s="699">
        <f t="shared" si="195"/>
        <v>2.8702726088129419E-4</v>
      </c>
      <c r="T705" s="688"/>
      <c r="U705" s="689">
        <f t="shared" si="194"/>
        <v>56</v>
      </c>
      <c r="V705" s="690">
        <f t="shared" si="167"/>
        <v>45364</v>
      </c>
      <c r="W705" s="691">
        <f>VLOOKUP(V705,IPC!$B$9:$D$855,3,2)</f>
        <v>141.47999999999999</v>
      </c>
      <c r="X705" s="691">
        <f>VLOOKUP(O705,IPC!$B$9:$D$855,3,1)</f>
        <v>138.97999999999999</v>
      </c>
    </row>
    <row r="706" spans="1:24" s="410" customFormat="1" ht="27.6" outlineLevel="2" x14ac:dyDescent="0.25">
      <c r="A706" s="410" t="s">
        <v>76</v>
      </c>
      <c r="B706" s="728" t="s">
        <v>2546</v>
      </c>
      <c r="C706" s="792">
        <v>45</v>
      </c>
      <c r="D706" s="557" t="s">
        <v>475</v>
      </c>
      <c r="E706" s="558">
        <v>900441355</v>
      </c>
      <c r="F706" s="457" t="s">
        <v>1713</v>
      </c>
      <c r="G706" s="521" t="s">
        <v>239</v>
      </c>
      <c r="H706" s="521" t="s">
        <v>602</v>
      </c>
      <c r="I706" s="413" t="s">
        <v>248</v>
      </c>
      <c r="J706" s="413" t="s">
        <v>2403</v>
      </c>
      <c r="K706" s="521" t="s">
        <v>1015</v>
      </c>
      <c r="L706" s="417">
        <v>8587</v>
      </c>
      <c r="M706" s="418">
        <v>1677786</v>
      </c>
      <c r="N706" s="712">
        <f t="shared" si="190"/>
        <v>1677786</v>
      </c>
      <c r="O706" s="753">
        <v>45308</v>
      </c>
      <c r="P706" s="418">
        <f t="shared" si="191"/>
        <v>1707966</v>
      </c>
      <c r="Q706" s="418">
        <f t="shared" si="192"/>
        <v>1707966</v>
      </c>
      <c r="R706" s="698">
        <f t="shared" si="193"/>
        <v>1707966</v>
      </c>
      <c r="S706" s="699">
        <f t="shared" si="195"/>
        <v>3.2278341750800521E-4</v>
      </c>
      <c r="T706" s="688"/>
      <c r="U706" s="689">
        <f t="shared" si="194"/>
        <v>56</v>
      </c>
      <c r="V706" s="690">
        <f t="shared" si="167"/>
        <v>45364</v>
      </c>
      <c r="W706" s="691">
        <f>VLOOKUP(V706,IPC!$B$9:$D$855,3,2)</f>
        <v>141.47999999999999</v>
      </c>
      <c r="X706" s="691">
        <f>VLOOKUP(O706,IPC!$B$9:$D$855,3,1)</f>
        <v>138.97999999999999</v>
      </c>
    </row>
    <row r="707" spans="1:24" s="410" customFormat="1" ht="27.6" outlineLevel="2" x14ac:dyDescent="0.25">
      <c r="A707" s="410" t="s">
        <v>76</v>
      </c>
      <c r="B707" s="728" t="s">
        <v>2546</v>
      </c>
      <c r="C707" s="792">
        <v>45</v>
      </c>
      <c r="D707" s="557" t="s">
        <v>475</v>
      </c>
      <c r="E707" s="558">
        <v>900441355</v>
      </c>
      <c r="F707" s="457" t="s">
        <v>1713</v>
      </c>
      <c r="G707" s="521" t="s">
        <v>239</v>
      </c>
      <c r="H707" s="521" t="s">
        <v>602</v>
      </c>
      <c r="I707" s="413" t="s">
        <v>248</v>
      </c>
      <c r="J707" s="413" t="s">
        <v>2403</v>
      </c>
      <c r="K707" s="521" t="s">
        <v>1016</v>
      </c>
      <c r="L707" s="417">
        <v>8597</v>
      </c>
      <c r="M707" s="418">
        <v>1491930</v>
      </c>
      <c r="N707" s="712">
        <f t="shared" si="190"/>
        <v>1491930</v>
      </c>
      <c r="O707" s="753">
        <v>45309</v>
      </c>
      <c r="P707" s="418">
        <f t="shared" si="191"/>
        <v>1518767</v>
      </c>
      <c r="Q707" s="418">
        <f t="shared" si="192"/>
        <v>1518767</v>
      </c>
      <c r="R707" s="698">
        <f t="shared" si="193"/>
        <v>1518767</v>
      </c>
      <c r="S707" s="699">
        <f t="shared" si="195"/>
        <v>2.8702726088129419E-4</v>
      </c>
      <c r="T707" s="688"/>
      <c r="U707" s="689">
        <f t="shared" si="194"/>
        <v>55</v>
      </c>
      <c r="V707" s="690">
        <f t="shared" si="167"/>
        <v>45364</v>
      </c>
      <c r="W707" s="691">
        <f>VLOOKUP(V707,IPC!$B$9:$D$855,3,2)</f>
        <v>141.47999999999999</v>
      </c>
      <c r="X707" s="691">
        <f>VLOOKUP(O707,IPC!$B$9:$D$855,3,1)</f>
        <v>138.97999999999999</v>
      </c>
    </row>
    <row r="708" spans="1:24" s="410" customFormat="1" ht="27.6" outlineLevel="2" x14ac:dyDescent="0.25">
      <c r="A708" s="410" t="s">
        <v>76</v>
      </c>
      <c r="B708" s="728" t="s">
        <v>2546</v>
      </c>
      <c r="C708" s="792">
        <v>45</v>
      </c>
      <c r="D708" s="557" t="s">
        <v>475</v>
      </c>
      <c r="E708" s="558">
        <v>900441355</v>
      </c>
      <c r="F708" s="457" t="s">
        <v>1713</v>
      </c>
      <c r="G708" s="521" t="s">
        <v>239</v>
      </c>
      <c r="H708" s="521" t="s">
        <v>602</v>
      </c>
      <c r="I708" s="413" t="s">
        <v>248</v>
      </c>
      <c r="J708" s="413" t="s">
        <v>2403</v>
      </c>
      <c r="K708" s="521" t="s">
        <v>1017</v>
      </c>
      <c r="L708" s="417">
        <v>8613</v>
      </c>
      <c r="M708" s="418">
        <v>3702348.32</v>
      </c>
      <c r="N708" s="712">
        <f t="shared" si="190"/>
        <v>3702348.32</v>
      </c>
      <c r="O708" s="753">
        <v>45313</v>
      </c>
      <c r="P708" s="418">
        <f t="shared" si="191"/>
        <v>3768947</v>
      </c>
      <c r="Q708" s="418">
        <f t="shared" si="192"/>
        <v>3768947</v>
      </c>
      <c r="R708" s="698">
        <f t="shared" si="193"/>
        <v>3768947</v>
      </c>
      <c r="S708" s="699">
        <f t="shared" si="195"/>
        <v>7.1228209054895924E-4</v>
      </c>
      <c r="T708" s="688"/>
      <c r="U708" s="689">
        <f t="shared" si="194"/>
        <v>51</v>
      </c>
      <c r="V708" s="690">
        <f t="shared" si="167"/>
        <v>45364</v>
      </c>
      <c r="W708" s="691">
        <f>VLOOKUP(V708,IPC!$B$9:$D$855,3,2)</f>
        <v>141.47999999999999</v>
      </c>
      <c r="X708" s="691">
        <f>VLOOKUP(O708,IPC!$B$9:$D$855,3,1)</f>
        <v>138.97999999999999</v>
      </c>
    </row>
    <row r="709" spans="1:24" s="410" customFormat="1" ht="27.6" outlineLevel="2" x14ac:dyDescent="0.25">
      <c r="A709" s="410" t="s">
        <v>76</v>
      </c>
      <c r="B709" s="728" t="s">
        <v>2546</v>
      </c>
      <c r="C709" s="792">
        <v>45</v>
      </c>
      <c r="D709" s="557" t="s">
        <v>475</v>
      </c>
      <c r="E709" s="558">
        <v>900441355</v>
      </c>
      <c r="F709" s="457" t="s">
        <v>1713</v>
      </c>
      <c r="G709" s="521" t="s">
        <v>239</v>
      </c>
      <c r="H709" s="521" t="s">
        <v>602</v>
      </c>
      <c r="I709" s="413" t="s">
        <v>248</v>
      </c>
      <c r="J709" s="413" t="s">
        <v>2403</v>
      </c>
      <c r="K709" s="521" t="s">
        <v>1726</v>
      </c>
      <c r="L709" s="417">
        <v>8663</v>
      </c>
      <c r="M709" s="418">
        <v>1677786</v>
      </c>
      <c r="N709" s="712">
        <f t="shared" si="190"/>
        <v>1677786</v>
      </c>
      <c r="O709" s="753">
        <v>45323</v>
      </c>
      <c r="P709" s="418">
        <f t="shared" si="191"/>
        <v>1689609</v>
      </c>
      <c r="Q709" s="418">
        <f t="shared" si="192"/>
        <v>1689609</v>
      </c>
      <c r="R709" s="698">
        <f t="shared" si="193"/>
        <v>1689609</v>
      </c>
      <c r="S709" s="699">
        <f t="shared" si="195"/>
        <v>3.1931418264314579E-4</v>
      </c>
      <c r="T709" s="688"/>
      <c r="U709" s="689">
        <f t="shared" si="194"/>
        <v>41</v>
      </c>
      <c r="V709" s="690">
        <f t="shared" si="167"/>
        <v>45364</v>
      </c>
      <c r="W709" s="691">
        <f>VLOOKUP(V709,IPC!$B$9:$D$855,3,2)</f>
        <v>141.47999999999999</v>
      </c>
      <c r="X709" s="691">
        <f>VLOOKUP(O709,IPC!$B$9:$D$855,3,1)</f>
        <v>140.49</v>
      </c>
    </row>
    <row r="710" spans="1:24" s="410" customFormat="1" ht="27.6" outlineLevel="2" x14ac:dyDescent="0.25">
      <c r="A710" s="410" t="s">
        <v>76</v>
      </c>
      <c r="B710" s="728" t="s">
        <v>2546</v>
      </c>
      <c r="C710" s="792">
        <v>45</v>
      </c>
      <c r="D710" s="794" t="s">
        <v>475</v>
      </c>
      <c r="E710" s="558">
        <v>900441355</v>
      </c>
      <c r="F710" s="457" t="s">
        <v>1713</v>
      </c>
      <c r="G710" s="521" t="s">
        <v>239</v>
      </c>
      <c r="H710" s="521" t="s">
        <v>602</v>
      </c>
      <c r="I710" s="413" t="s">
        <v>248</v>
      </c>
      <c r="J710" s="413" t="s">
        <v>2403</v>
      </c>
      <c r="K710" s="521" t="s">
        <v>1727</v>
      </c>
      <c r="L710" s="417">
        <v>8673</v>
      </c>
      <c r="M710" s="418">
        <v>1306074</v>
      </c>
      <c r="N710" s="712">
        <f t="shared" si="190"/>
        <v>1306074</v>
      </c>
      <c r="O710" s="753">
        <v>45323</v>
      </c>
      <c r="P710" s="418">
        <f t="shared" si="191"/>
        <v>1315278</v>
      </c>
      <c r="Q710" s="418">
        <f t="shared" si="192"/>
        <v>1315278</v>
      </c>
      <c r="R710" s="698">
        <f t="shared" si="193"/>
        <v>1315278</v>
      </c>
      <c r="S710" s="699">
        <f t="shared" si="195"/>
        <v>2.4857047963079714E-4</v>
      </c>
      <c r="T710" s="688"/>
      <c r="U710" s="689">
        <f t="shared" si="194"/>
        <v>41</v>
      </c>
      <c r="V710" s="690">
        <f t="shared" si="167"/>
        <v>45364</v>
      </c>
      <c r="W710" s="691">
        <f>VLOOKUP(V710,IPC!$B$9:$D$855,3,2)</f>
        <v>141.47999999999999</v>
      </c>
      <c r="X710" s="691">
        <f>VLOOKUP(O710,IPC!$B$9:$D$855,3,1)</f>
        <v>140.49</v>
      </c>
    </row>
    <row r="711" spans="1:24" s="410" customFormat="1" ht="27.6" outlineLevel="2" x14ac:dyDescent="0.25">
      <c r="A711" s="410" t="s">
        <v>76</v>
      </c>
      <c r="B711" s="728" t="s">
        <v>2546</v>
      </c>
      <c r="C711" s="792">
        <v>45</v>
      </c>
      <c r="D711" s="557" t="s">
        <v>475</v>
      </c>
      <c r="E711" s="558">
        <v>900441355</v>
      </c>
      <c r="F711" s="457" t="s">
        <v>1713</v>
      </c>
      <c r="G711" s="521" t="s">
        <v>239</v>
      </c>
      <c r="H711" s="521" t="s">
        <v>602</v>
      </c>
      <c r="I711" s="413" t="s">
        <v>248</v>
      </c>
      <c r="J711" s="413" t="s">
        <v>2403</v>
      </c>
      <c r="K711" s="521" t="s">
        <v>1728</v>
      </c>
      <c r="L711" s="417">
        <v>8682</v>
      </c>
      <c r="M711" s="418">
        <v>1677786</v>
      </c>
      <c r="N711" s="712">
        <f t="shared" si="190"/>
        <v>1677786</v>
      </c>
      <c r="O711" s="753">
        <v>45327</v>
      </c>
      <c r="P711" s="418">
        <f t="shared" si="191"/>
        <v>1689609</v>
      </c>
      <c r="Q711" s="418">
        <f t="shared" si="192"/>
        <v>1689609</v>
      </c>
      <c r="R711" s="698">
        <f t="shared" si="193"/>
        <v>1689609</v>
      </c>
      <c r="S711" s="699">
        <f t="shared" si="195"/>
        <v>3.1931418264314579E-4</v>
      </c>
      <c r="T711" s="688"/>
      <c r="U711" s="689">
        <f t="shared" si="194"/>
        <v>37</v>
      </c>
      <c r="V711" s="690">
        <f t="shared" si="167"/>
        <v>45364</v>
      </c>
      <c r="W711" s="691">
        <f>VLOOKUP(V711,IPC!$B$9:$D$855,3,2)</f>
        <v>141.47999999999999</v>
      </c>
      <c r="X711" s="691">
        <f>VLOOKUP(O711,IPC!$B$9:$D$855,3,1)</f>
        <v>140.49</v>
      </c>
    </row>
    <row r="712" spans="1:24" s="410" customFormat="1" ht="27.6" outlineLevel="2" x14ac:dyDescent="0.25">
      <c r="A712" s="410" t="s">
        <v>76</v>
      </c>
      <c r="B712" s="728" t="s">
        <v>2546</v>
      </c>
      <c r="C712" s="792">
        <v>45</v>
      </c>
      <c r="D712" s="557" t="s">
        <v>475</v>
      </c>
      <c r="E712" s="558">
        <v>900441355</v>
      </c>
      <c r="F712" s="457" t="s">
        <v>1713</v>
      </c>
      <c r="G712" s="521" t="s">
        <v>239</v>
      </c>
      <c r="H712" s="521" t="s">
        <v>602</v>
      </c>
      <c r="I712" s="413" t="s">
        <v>248</v>
      </c>
      <c r="J712" s="413" t="s">
        <v>2403</v>
      </c>
      <c r="K712" s="521" t="s">
        <v>1729</v>
      </c>
      <c r="L712" s="417">
        <v>8687</v>
      </c>
      <c r="M712" s="418">
        <v>3702348.32</v>
      </c>
      <c r="N712" s="712">
        <f t="shared" si="190"/>
        <v>3702348.32</v>
      </c>
      <c r="O712" s="753">
        <v>45328</v>
      </c>
      <c r="P712" s="418">
        <f t="shared" si="191"/>
        <v>3728438</v>
      </c>
      <c r="Q712" s="418">
        <f t="shared" si="192"/>
        <v>3728438</v>
      </c>
      <c r="R712" s="698">
        <f t="shared" si="193"/>
        <v>3728438</v>
      </c>
      <c r="S712" s="699">
        <f t="shared" si="195"/>
        <v>7.0462641504966258E-4</v>
      </c>
      <c r="T712" s="688"/>
      <c r="U712" s="689">
        <f t="shared" si="194"/>
        <v>36</v>
      </c>
      <c r="V712" s="690">
        <f t="shared" si="167"/>
        <v>45364</v>
      </c>
      <c r="W712" s="691">
        <f>VLOOKUP(V712,IPC!$B$9:$D$855,3,2)</f>
        <v>141.47999999999999</v>
      </c>
      <c r="X712" s="691">
        <f>VLOOKUP(O712,IPC!$B$9:$D$855,3,1)</f>
        <v>140.49</v>
      </c>
    </row>
    <row r="713" spans="1:24" s="410" customFormat="1" ht="27.6" outlineLevel="2" x14ac:dyDescent="0.25">
      <c r="A713" s="410" t="s">
        <v>76</v>
      </c>
      <c r="B713" s="728" t="s">
        <v>2546</v>
      </c>
      <c r="C713" s="792">
        <v>45</v>
      </c>
      <c r="D713" s="557" t="s">
        <v>475</v>
      </c>
      <c r="E713" s="558">
        <v>900441355</v>
      </c>
      <c r="F713" s="457" t="s">
        <v>1713</v>
      </c>
      <c r="G713" s="521" t="s">
        <v>239</v>
      </c>
      <c r="H713" s="521" t="s">
        <v>602</v>
      </c>
      <c r="I713" s="413" t="s">
        <v>248</v>
      </c>
      <c r="J713" s="413" t="s">
        <v>2403</v>
      </c>
      <c r="K713" s="521" t="s">
        <v>1730</v>
      </c>
      <c r="L713" s="417">
        <v>8697</v>
      </c>
      <c r="M713" s="418">
        <v>1677786</v>
      </c>
      <c r="N713" s="712">
        <f t="shared" si="190"/>
        <v>1677786</v>
      </c>
      <c r="O713" s="753">
        <v>45330</v>
      </c>
      <c r="P713" s="418">
        <f t="shared" si="191"/>
        <v>1689609</v>
      </c>
      <c r="Q713" s="418">
        <f t="shared" si="192"/>
        <v>1689609</v>
      </c>
      <c r="R713" s="698">
        <f t="shared" si="193"/>
        <v>1689609</v>
      </c>
      <c r="S713" s="699">
        <f t="shared" si="195"/>
        <v>3.1931418264314579E-4</v>
      </c>
      <c r="T713" s="688"/>
      <c r="U713" s="689">
        <f t="shared" si="194"/>
        <v>34</v>
      </c>
      <c r="V713" s="690">
        <f t="shared" si="167"/>
        <v>45364</v>
      </c>
      <c r="W713" s="691">
        <f>VLOOKUP(V713,IPC!$B$9:$D$855,3,2)</f>
        <v>141.47999999999999</v>
      </c>
      <c r="X713" s="691">
        <f>VLOOKUP(O713,IPC!$B$9:$D$855,3,1)</f>
        <v>140.49</v>
      </c>
    </row>
    <row r="714" spans="1:24" s="410" customFormat="1" ht="27.6" outlineLevel="2" x14ac:dyDescent="0.25">
      <c r="A714" s="410" t="s">
        <v>76</v>
      </c>
      <c r="B714" s="728" t="s">
        <v>2546</v>
      </c>
      <c r="C714" s="792">
        <v>45</v>
      </c>
      <c r="D714" s="557" t="s">
        <v>475</v>
      </c>
      <c r="E714" s="558">
        <v>900441355</v>
      </c>
      <c r="F714" s="457" t="s">
        <v>1713</v>
      </c>
      <c r="G714" s="521" t="s">
        <v>239</v>
      </c>
      <c r="H714" s="521" t="s">
        <v>602</v>
      </c>
      <c r="I714" s="413" t="s">
        <v>248</v>
      </c>
      <c r="J714" s="413" t="s">
        <v>2403</v>
      </c>
      <c r="K714" s="521" t="s">
        <v>1731</v>
      </c>
      <c r="L714" s="417">
        <v>8699</v>
      </c>
      <c r="M714" s="418">
        <v>1675327.5</v>
      </c>
      <c r="N714" s="712">
        <f t="shared" si="190"/>
        <v>1675327.5</v>
      </c>
      <c r="O714" s="753">
        <v>45330</v>
      </c>
      <c r="P714" s="418">
        <f t="shared" si="191"/>
        <v>1687133</v>
      </c>
      <c r="Q714" s="418">
        <f t="shared" si="192"/>
        <v>1687133</v>
      </c>
      <c r="R714" s="698">
        <f t="shared" si="193"/>
        <v>1687133</v>
      </c>
      <c r="S714" s="699">
        <f t="shared" si="195"/>
        <v>3.1884625076291528E-4</v>
      </c>
      <c r="T714" s="688"/>
      <c r="U714" s="689">
        <f t="shared" si="194"/>
        <v>34</v>
      </c>
      <c r="V714" s="690">
        <f t="shared" si="167"/>
        <v>45364</v>
      </c>
      <c r="W714" s="691">
        <f>VLOOKUP(V714,IPC!$B$9:$D$855,3,2)</f>
        <v>141.47999999999999</v>
      </c>
      <c r="X714" s="691">
        <f>VLOOKUP(O714,IPC!$B$9:$D$855,3,1)</f>
        <v>140.49</v>
      </c>
    </row>
    <row r="715" spans="1:24" s="410" customFormat="1" ht="27.6" outlineLevel="2" x14ac:dyDescent="0.25">
      <c r="A715" s="410" t="s">
        <v>76</v>
      </c>
      <c r="B715" s="728" t="s">
        <v>2546</v>
      </c>
      <c r="C715" s="792">
        <v>45</v>
      </c>
      <c r="D715" s="557" t="s">
        <v>475</v>
      </c>
      <c r="E715" s="558">
        <v>900441355</v>
      </c>
      <c r="F715" s="457" t="s">
        <v>1713</v>
      </c>
      <c r="G715" s="521" t="s">
        <v>239</v>
      </c>
      <c r="H715" s="521" t="s">
        <v>602</v>
      </c>
      <c r="I715" s="413" t="s">
        <v>248</v>
      </c>
      <c r="J715" s="413" t="s">
        <v>2403</v>
      </c>
      <c r="K715" s="521" t="s">
        <v>1732</v>
      </c>
      <c r="L715" s="417">
        <v>8724</v>
      </c>
      <c r="M715" s="418">
        <v>192000</v>
      </c>
      <c r="N715" s="712">
        <f t="shared" si="190"/>
        <v>192000</v>
      </c>
      <c r="O715" s="753">
        <v>45336</v>
      </c>
      <c r="P715" s="418">
        <f t="shared" si="191"/>
        <v>193353</v>
      </c>
      <c r="Q715" s="418">
        <f t="shared" si="192"/>
        <v>193353</v>
      </c>
      <c r="R715" s="698">
        <f t="shared" si="193"/>
        <v>193353</v>
      </c>
      <c r="S715" s="699">
        <f t="shared" si="195"/>
        <v>3.654120873918177E-5</v>
      </c>
      <c r="T715" s="688"/>
      <c r="U715" s="689">
        <f t="shared" si="194"/>
        <v>28</v>
      </c>
      <c r="V715" s="690">
        <f t="shared" si="167"/>
        <v>45364</v>
      </c>
      <c r="W715" s="691">
        <f>VLOOKUP(V715,IPC!$B$9:$D$855,3,2)</f>
        <v>141.47999999999999</v>
      </c>
      <c r="X715" s="691">
        <f>VLOOKUP(O715,IPC!$B$9:$D$855,3,1)</f>
        <v>140.49</v>
      </c>
    </row>
    <row r="716" spans="1:24" s="410" customFormat="1" ht="27.6" outlineLevel="2" x14ac:dyDescent="0.25">
      <c r="A716" s="410" t="s">
        <v>76</v>
      </c>
      <c r="B716" s="728" t="s">
        <v>2546</v>
      </c>
      <c r="C716" s="792">
        <v>45</v>
      </c>
      <c r="D716" s="557" t="s">
        <v>475</v>
      </c>
      <c r="E716" s="558">
        <v>900441355</v>
      </c>
      <c r="F716" s="457" t="s">
        <v>1713</v>
      </c>
      <c r="G716" s="521" t="s">
        <v>239</v>
      </c>
      <c r="H716" s="521" t="s">
        <v>602</v>
      </c>
      <c r="I716" s="413" t="s">
        <v>248</v>
      </c>
      <c r="J716" s="413" t="s">
        <v>2403</v>
      </c>
      <c r="K716" s="521" t="s">
        <v>1909</v>
      </c>
      <c r="L716" s="417">
        <v>8743</v>
      </c>
      <c r="M716" s="418">
        <v>1491930</v>
      </c>
      <c r="N716" s="712">
        <f t="shared" si="190"/>
        <v>1491930</v>
      </c>
      <c r="O716" s="753">
        <v>45338</v>
      </c>
      <c r="P716" s="418">
        <f t="shared" si="191"/>
        <v>1502443</v>
      </c>
      <c r="Q716" s="418">
        <f t="shared" si="192"/>
        <v>1502443</v>
      </c>
      <c r="R716" s="698">
        <f t="shared" si="193"/>
        <v>1502443</v>
      </c>
      <c r="S716" s="699">
        <f t="shared" si="195"/>
        <v>2.8394223664345768E-4</v>
      </c>
      <c r="T716" s="688"/>
      <c r="U716" s="689">
        <f t="shared" si="194"/>
        <v>26</v>
      </c>
      <c r="V716" s="690">
        <f t="shared" si="167"/>
        <v>45364</v>
      </c>
      <c r="W716" s="691">
        <f>VLOOKUP(V716,IPC!$B$9:$D$855,3,2)</f>
        <v>141.47999999999999</v>
      </c>
      <c r="X716" s="691">
        <f>VLOOKUP(O716,IPC!$B$9:$D$855,3,1)</f>
        <v>140.49</v>
      </c>
    </row>
    <row r="717" spans="1:24" s="410" customFormat="1" ht="27.6" outlineLevel="2" x14ac:dyDescent="0.25">
      <c r="A717" s="410" t="s">
        <v>76</v>
      </c>
      <c r="B717" s="728" t="s">
        <v>2546</v>
      </c>
      <c r="C717" s="792">
        <v>45</v>
      </c>
      <c r="D717" s="557" t="s">
        <v>475</v>
      </c>
      <c r="E717" s="558">
        <v>900441355</v>
      </c>
      <c r="F717" s="457" t="s">
        <v>1713</v>
      </c>
      <c r="G717" s="521" t="s">
        <v>239</v>
      </c>
      <c r="H717" s="521" t="s">
        <v>602</v>
      </c>
      <c r="I717" s="413" t="s">
        <v>248</v>
      </c>
      <c r="J717" s="413" t="s">
        <v>2403</v>
      </c>
      <c r="K717" s="521" t="s">
        <v>1734</v>
      </c>
      <c r="L717" s="417">
        <v>8768</v>
      </c>
      <c r="M717" s="418">
        <v>1399002</v>
      </c>
      <c r="N717" s="712">
        <f t="shared" si="190"/>
        <v>1399002</v>
      </c>
      <c r="O717" s="753">
        <v>45343</v>
      </c>
      <c r="P717" s="418">
        <f t="shared" si="191"/>
        <v>1408860</v>
      </c>
      <c r="Q717" s="418">
        <f t="shared" si="192"/>
        <v>1408860</v>
      </c>
      <c r="R717" s="698">
        <f t="shared" si="193"/>
        <v>1408860</v>
      </c>
      <c r="S717" s="699">
        <f t="shared" si="195"/>
        <v>2.6625626364361365E-4</v>
      </c>
      <c r="T717" s="688"/>
      <c r="U717" s="689">
        <f t="shared" si="194"/>
        <v>21</v>
      </c>
      <c r="V717" s="690">
        <f t="shared" si="167"/>
        <v>45364</v>
      </c>
      <c r="W717" s="691">
        <f>VLOOKUP(V717,IPC!$B$9:$D$855,3,2)</f>
        <v>141.47999999999999</v>
      </c>
      <c r="X717" s="691">
        <f>VLOOKUP(O717,IPC!$B$9:$D$855,3,1)</f>
        <v>140.49</v>
      </c>
    </row>
    <row r="718" spans="1:24" s="410" customFormat="1" ht="27.6" outlineLevel="2" x14ac:dyDescent="0.25">
      <c r="A718" s="410" t="s">
        <v>76</v>
      </c>
      <c r="B718" s="728" t="s">
        <v>2546</v>
      </c>
      <c r="C718" s="792">
        <v>46</v>
      </c>
      <c r="D718" s="557" t="s">
        <v>475</v>
      </c>
      <c r="E718" s="558">
        <v>900441356</v>
      </c>
      <c r="F718" s="457" t="s">
        <v>1879</v>
      </c>
      <c r="G718" s="521" t="s">
        <v>239</v>
      </c>
      <c r="H718" s="521" t="s">
        <v>602</v>
      </c>
      <c r="I718" s="413" t="s">
        <v>248</v>
      </c>
      <c r="J718" s="413" t="s">
        <v>2403</v>
      </c>
      <c r="K718" s="521" t="s">
        <v>1736</v>
      </c>
      <c r="L718" s="417">
        <v>2454</v>
      </c>
      <c r="M718" s="418">
        <v>1491930</v>
      </c>
      <c r="N718" s="712">
        <f t="shared" si="190"/>
        <v>1491930</v>
      </c>
      <c r="O718" s="753">
        <v>45347</v>
      </c>
      <c r="P718" s="418">
        <f t="shared" si="191"/>
        <v>1502443</v>
      </c>
      <c r="Q718" s="418">
        <f t="shared" si="192"/>
        <v>1502443</v>
      </c>
      <c r="R718" s="698">
        <f t="shared" si="193"/>
        <v>1502443</v>
      </c>
      <c r="S718" s="699">
        <f t="shared" si="195"/>
        <v>2.8394223664345768E-4</v>
      </c>
      <c r="T718" s="688"/>
      <c r="U718" s="689">
        <f t="shared" si="194"/>
        <v>17</v>
      </c>
      <c r="V718" s="690">
        <f t="shared" si="167"/>
        <v>45364</v>
      </c>
      <c r="W718" s="691">
        <f>VLOOKUP(V718,IPC!$B$9:$D$855,3,2)</f>
        <v>141.47999999999999</v>
      </c>
      <c r="X718" s="691">
        <f>VLOOKUP(O718,IPC!$B$9:$D$855,3,1)</f>
        <v>140.49</v>
      </c>
    </row>
    <row r="719" spans="1:24" s="410" customFormat="1" ht="27.6" outlineLevel="2" x14ac:dyDescent="0.25">
      <c r="A719" s="410" t="s">
        <v>76</v>
      </c>
      <c r="B719" s="728" t="s">
        <v>2546</v>
      </c>
      <c r="C719" s="792">
        <v>45</v>
      </c>
      <c r="D719" s="557" t="s">
        <v>475</v>
      </c>
      <c r="E719" s="558">
        <v>900441355</v>
      </c>
      <c r="F719" s="457" t="s">
        <v>1713</v>
      </c>
      <c r="G719" s="521" t="s">
        <v>239</v>
      </c>
      <c r="H719" s="521" t="s">
        <v>602</v>
      </c>
      <c r="I719" s="413" t="s">
        <v>248</v>
      </c>
      <c r="J719" s="413" t="s">
        <v>2403</v>
      </c>
      <c r="K719" s="521" t="s">
        <v>1735</v>
      </c>
      <c r="L719" s="417">
        <v>8777</v>
      </c>
      <c r="M719" s="418">
        <v>1491930</v>
      </c>
      <c r="N719" s="712">
        <f t="shared" si="190"/>
        <v>1491930</v>
      </c>
      <c r="O719" s="753">
        <v>45347</v>
      </c>
      <c r="P719" s="418">
        <f t="shared" si="191"/>
        <v>1502443</v>
      </c>
      <c r="Q719" s="418">
        <f t="shared" si="192"/>
        <v>1502443</v>
      </c>
      <c r="R719" s="698">
        <f t="shared" si="193"/>
        <v>1502443</v>
      </c>
      <c r="S719" s="699">
        <f t="shared" si="195"/>
        <v>2.8394223664345768E-4</v>
      </c>
      <c r="T719" s="688"/>
      <c r="U719" s="689">
        <f t="shared" si="194"/>
        <v>17</v>
      </c>
      <c r="V719" s="690">
        <f t="shared" si="167"/>
        <v>45364</v>
      </c>
      <c r="W719" s="691">
        <f>VLOOKUP(V719,IPC!$B$9:$D$855,3,2)</f>
        <v>141.47999999999999</v>
      </c>
      <c r="X719" s="691">
        <f>VLOOKUP(O719,IPC!$B$9:$D$855,3,1)</f>
        <v>140.49</v>
      </c>
    </row>
    <row r="720" spans="1:24" s="410" customFormat="1" ht="27.6" outlineLevel="2" x14ac:dyDescent="0.25">
      <c r="A720" s="410" t="s">
        <v>76</v>
      </c>
      <c r="B720" s="728" t="s">
        <v>2546</v>
      </c>
      <c r="C720" s="792">
        <v>45</v>
      </c>
      <c r="D720" s="557" t="s">
        <v>475</v>
      </c>
      <c r="E720" s="558">
        <v>900441355</v>
      </c>
      <c r="F720" s="457" t="s">
        <v>1713</v>
      </c>
      <c r="G720" s="521" t="s">
        <v>239</v>
      </c>
      <c r="H720" s="521" t="s">
        <v>602</v>
      </c>
      <c r="I720" s="413" t="s">
        <v>248</v>
      </c>
      <c r="J720" s="413" t="s">
        <v>2403</v>
      </c>
      <c r="K720" s="521" t="s">
        <v>1910</v>
      </c>
      <c r="L720" s="417">
        <v>8816</v>
      </c>
      <c r="M720" s="418">
        <v>1491930</v>
      </c>
      <c r="N720" s="712">
        <f t="shared" si="190"/>
        <v>1491930</v>
      </c>
      <c r="O720" s="753">
        <v>45352</v>
      </c>
      <c r="P720" s="418">
        <f t="shared" si="191"/>
        <v>1491930</v>
      </c>
      <c r="Q720" s="418">
        <f t="shared" si="192"/>
        <v>1491930</v>
      </c>
      <c r="R720" s="698">
        <f t="shared" si="193"/>
        <v>1491930</v>
      </c>
      <c r="S720" s="699">
        <f t="shared" si="195"/>
        <v>2.8195541602275348E-4</v>
      </c>
      <c r="T720" s="688"/>
      <c r="U720" s="689">
        <f t="shared" si="194"/>
        <v>12</v>
      </c>
      <c r="V720" s="690">
        <f t="shared" si="167"/>
        <v>45364</v>
      </c>
      <c r="W720" s="691">
        <f>VLOOKUP(V720,IPC!$B$9:$D$855,3,2)</f>
        <v>141.47999999999999</v>
      </c>
      <c r="X720" s="691">
        <f>VLOOKUP(O720,IPC!$B$9:$D$855,3,1)</f>
        <v>141.47999999999999</v>
      </c>
    </row>
    <row r="721" spans="1:24" s="410" customFormat="1" ht="27.6" outlineLevel="2" x14ac:dyDescent="0.25">
      <c r="A721" s="410" t="s">
        <v>76</v>
      </c>
      <c r="B721" s="728" t="s">
        <v>2546</v>
      </c>
      <c r="C721" s="792">
        <v>45</v>
      </c>
      <c r="D721" s="557" t="s">
        <v>475</v>
      </c>
      <c r="E721" s="558">
        <v>900441355</v>
      </c>
      <c r="F721" s="457" t="s">
        <v>1713</v>
      </c>
      <c r="G721" s="521" t="s">
        <v>239</v>
      </c>
      <c r="H721" s="521" t="s">
        <v>602</v>
      </c>
      <c r="I721" s="413" t="s">
        <v>248</v>
      </c>
      <c r="J721" s="413" t="s">
        <v>2403</v>
      </c>
      <c r="K721" s="521" t="s">
        <v>1911</v>
      </c>
      <c r="L721" s="417">
        <v>8817</v>
      </c>
      <c r="M721" s="418">
        <v>1491930</v>
      </c>
      <c r="N721" s="712">
        <f t="shared" si="190"/>
        <v>1491930</v>
      </c>
      <c r="O721" s="753">
        <v>45352</v>
      </c>
      <c r="P721" s="418">
        <f t="shared" si="191"/>
        <v>1491930</v>
      </c>
      <c r="Q721" s="418">
        <f t="shared" si="192"/>
        <v>1491930</v>
      </c>
      <c r="R721" s="698">
        <f t="shared" si="193"/>
        <v>1491930</v>
      </c>
      <c r="S721" s="699">
        <f t="shared" si="195"/>
        <v>2.8195541602275348E-4</v>
      </c>
      <c r="T721" s="688"/>
      <c r="U721" s="689">
        <f t="shared" si="194"/>
        <v>12</v>
      </c>
      <c r="V721" s="690">
        <f t="shared" si="167"/>
        <v>45364</v>
      </c>
      <c r="W721" s="691">
        <f>VLOOKUP(V721,IPC!$B$9:$D$855,3,2)</f>
        <v>141.47999999999999</v>
      </c>
      <c r="X721" s="691">
        <f>VLOOKUP(O721,IPC!$B$9:$D$855,3,1)</f>
        <v>141.47999999999999</v>
      </c>
    </row>
    <row r="722" spans="1:24" s="410" customFormat="1" ht="27.6" outlineLevel="2" x14ac:dyDescent="0.25">
      <c r="A722" s="410" t="s">
        <v>76</v>
      </c>
      <c r="B722" s="728" t="s">
        <v>2546</v>
      </c>
      <c r="C722" s="792">
        <v>45</v>
      </c>
      <c r="D722" s="557" t="s">
        <v>475</v>
      </c>
      <c r="E722" s="558">
        <v>900441355</v>
      </c>
      <c r="F722" s="457" t="s">
        <v>1713</v>
      </c>
      <c r="G722" s="521" t="s">
        <v>239</v>
      </c>
      <c r="H722" s="521" t="s">
        <v>602</v>
      </c>
      <c r="I722" s="413" t="s">
        <v>248</v>
      </c>
      <c r="J722" s="413" t="s">
        <v>2403</v>
      </c>
      <c r="K722" s="521" t="s">
        <v>1912</v>
      </c>
      <c r="L722" s="417">
        <v>8818</v>
      </c>
      <c r="M722" s="418">
        <v>1677786</v>
      </c>
      <c r="N722" s="712">
        <f t="shared" si="190"/>
        <v>1677786</v>
      </c>
      <c r="O722" s="753">
        <v>45352</v>
      </c>
      <c r="P722" s="418">
        <f t="shared" si="191"/>
        <v>1677786</v>
      </c>
      <c r="Q722" s="418">
        <f t="shared" si="192"/>
        <v>1677786</v>
      </c>
      <c r="R722" s="698">
        <f t="shared" si="193"/>
        <v>1677786</v>
      </c>
      <c r="S722" s="699">
        <f t="shared" si="195"/>
        <v>3.1707978901634228E-4</v>
      </c>
      <c r="T722" s="688"/>
      <c r="U722" s="689">
        <f t="shared" si="194"/>
        <v>12</v>
      </c>
      <c r="V722" s="690">
        <f t="shared" si="167"/>
        <v>45364</v>
      </c>
      <c r="W722" s="691">
        <f>VLOOKUP(V722,IPC!$B$9:$D$855,3,2)</f>
        <v>141.47999999999999</v>
      </c>
      <c r="X722" s="691">
        <f>VLOOKUP(O722,IPC!$B$9:$D$855,3,1)</f>
        <v>141.47999999999999</v>
      </c>
    </row>
    <row r="723" spans="1:24" s="410" customFormat="1" ht="27.6" outlineLevel="2" x14ac:dyDescent="0.25">
      <c r="A723" s="410" t="s">
        <v>76</v>
      </c>
      <c r="B723" s="728" t="s">
        <v>2546</v>
      </c>
      <c r="C723" s="792">
        <v>45</v>
      </c>
      <c r="D723" s="557" t="s">
        <v>475</v>
      </c>
      <c r="E723" s="558">
        <v>900441355</v>
      </c>
      <c r="F723" s="457" t="s">
        <v>1713</v>
      </c>
      <c r="G723" s="521" t="s">
        <v>239</v>
      </c>
      <c r="H723" s="521" t="s">
        <v>602</v>
      </c>
      <c r="I723" s="413" t="s">
        <v>248</v>
      </c>
      <c r="J723" s="413" t="s">
        <v>2403</v>
      </c>
      <c r="K723" s="521" t="s">
        <v>1913</v>
      </c>
      <c r="L723" s="417">
        <v>8819</v>
      </c>
      <c r="M723" s="418">
        <v>1491930</v>
      </c>
      <c r="N723" s="712">
        <f t="shared" si="190"/>
        <v>1491930</v>
      </c>
      <c r="O723" s="753">
        <v>45352</v>
      </c>
      <c r="P723" s="418">
        <f t="shared" si="191"/>
        <v>1491930</v>
      </c>
      <c r="Q723" s="418">
        <f t="shared" si="192"/>
        <v>1491930</v>
      </c>
      <c r="R723" s="698">
        <f t="shared" si="193"/>
        <v>1491930</v>
      </c>
      <c r="S723" s="699">
        <f t="shared" si="195"/>
        <v>2.8195541602275348E-4</v>
      </c>
      <c r="T723" s="688"/>
      <c r="U723" s="689">
        <f t="shared" si="194"/>
        <v>12</v>
      </c>
      <c r="V723" s="690">
        <f t="shared" si="167"/>
        <v>45364</v>
      </c>
      <c r="W723" s="691">
        <f>VLOOKUP(V723,IPC!$B$9:$D$855,3,2)</f>
        <v>141.47999999999999</v>
      </c>
      <c r="X723" s="691">
        <f>VLOOKUP(O723,IPC!$B$9:$D$855,3,1)</f>
        <v>141.47999999999999</v>
      </c>
    </row>
    <row r="724" spans="1:24" s="410" customFormat="1" ht="27.6" outlineLevel="2" x14ac:dyDescent="0.25">
      <c r="A724" s="410" t="s">
        <v>76</v>
      </c>
      <c r="B724" s="728" t="s">
        <v>2546</v>
      </c>
      <c r="C724" s="792">
        <v>45</v>
      </c>
      <c r="D724" s="557" t="s">
        <v>475</v>
      </c>
      <c r="E724" s="558">
        <v>900441355</v>
      </c>
      <c r="F724" s="457" t="s">
        <v>1713</v>
      </c>
      <c r="G724" s="521" t="s">
        <v>239</v>
      </c>
      <c r="H724" s="521" t="s">
        <v>602</v>
      </c>
      <c r="I724" s="413" t="s">
        <v>248</v>
      </c>
      <c r="J724" s="413" t="s">
        <v>2403</v>
      </c>
      <c r="K724" s="521" t="s">
        <v>1914</v>
      </c>
      <c r="L724" s="417">
        <v>8823</v>
      </c>
      <c r="M724" s="418">
        <v>1491930</v>
      </c>
      <c r="N724" s="712">
        <f t="shared" si="190"/>
        <v>1491930</v>
      </c>
      <c r="O724" s="753">
        <v>45354</v>
      </c>
      <c r="P724" s="418">
        <f t="shared" si="191"/>
        <v>1491930</v>
      </c>
      <c r="Q724" s="418">
        <f t="shared" si="192"/>
        <v>1491930</v>
      </c>
      <c r="R724" s="698">
        <f t="shared" si="193"/>
        <v>1491930</v>
      </c>
      <c r="S724" s="699">
        <f t="shared" si="195"/>
        <v>2.8195541602275348E-4</v>
      </c>
      <c r="T724" s="688"/>
      <c r="U724" s="689">
        <f t="shared" si="194"/>
        <v>10</v>
      </c>
      <c r="V724" s="690">
        <f t="shared" si="167"/>
        <v>45364</v>
      </c>
      <c r="W724" s="691">
        <f>VLOOKUP(V724,IPC!$B$9:$D$855,3,2)</f>
        <v>141.47999999999999</v>
      </c>
      <c r="X724" s="691">
        <f>VLOOKUP(O724,IPC!$B$9:$D$855,3,1)</f>
        <v>141.47999999999999</v>
      </c>
    </row>
    <row r="725" spans="1:24" s="410" customFormat="1" ht="27.6" outlineLevel="2" x14ac:dyDescent="0.25">
      <c r="A725" s="410" t="s">
        <v>76</v>
      </c>
      <c r="B725" s="728" t="s">
        <v>2546</v>
      </c>
      <c r="C725" s="792">
        <v>45</v>
      </c>
      <c r="D725" s="557" t="s">
        <v>475</v>
      </c>
      <c r="E725" s="558">
        <v>900441355</v>
      </c>
      <c r="F725" s="457" t="s">
        <v>1713</v>
      </c>
      <c r="G725" s="521" t="s">
        <v>239</v>
      </c>
      <c r="H725" s="521" t="s">
        <v>602</v>
      </c>
      <c r="I725" s="413" t="s">
        <v>248</v>
      </c>
      <c r="J725" s="413" t="s">
        <v>2403</v>
      </c>
      <c r="K725" s="521" t="s">
        <v>1915</v>
      </c>
      <c r="L725" s="417">
        <v>8829</v>
      </c>
      <c r="M725" s="418">
        <v>3169716</v>
      </c>
      <c r="N725" s="712">
        <f t="shared" si="190"/>
        <v>3169716</v>
      </c>
      <c r="O725" s="753">
        <v>45356</v>
      </c>
      <c r="P725" s="418">
        <f t="shared" si="191"/>
        <v>3169716</v>
      </c>
      <c r="Q725" s="418">
        <f t="shared" si="192"/>
        <v>3169716</v>
      </c>
      <c r="R725" s="698">
        <f t="shared" si="193"/>
        <v>3169716</v>
      </c>
      <c r="S725" s="699">
        <f t="shared" si="195"/>
        <v>5.9903520503909577E-4</v>
      </c>
      <c r="T725" s="688"/>
      <c r="U725" s="689">
        <f t="shared" si="194"/>
        <v>8</v>
      </c>
      <c r="V725" s="690">
        <f t="shared" si="167"/>
        <v>45364</v>
      </c>
      <c r="W725" s="691">
        <f>VLOOKUP(V725,IPC!$B$9:$D$855,3,2)</f>
        <v>141.47999999999999</v>
      </c>
      <c r="X725" s="691">
        <f>VLOOKUP(O725,IPC!$B$9:$D$855,3,1)</f>
        <v>141.47999999999999</v>
      </c>
    </row>
    <row r="726" spans="1:24" s="410" customFormat="1" ht="27.6" outlineLevel="2" x14ac:dyDescent="0.25">
      <c r="A726" s="410" t="s">
        <v>76</v>
      </c>
      <c r="B726" s="728" t="s">
        <v>2546</v>
      </c>
      <c r="C726" s="792">
        <v>45</v>
      </c>
      <c r="D726" s="557" t="s">
        <v>475</v>
      </c>
      <c r="E726" s="558">
        <v>900441355</v>
      </c>
      <c r="F726" s="457" t="s">
        <v>1713</v>
      </c>
      <c r="G726" s="521" t="s">
        <v>239</v>
      </c>
      <c r="H726" s="521" t="s">
        <v>602</v>
      </c>
      <c r="I726" s="413" t="s">
        <v>248</v>
      </c>
      <c r="J726" s="413" t="s">
        <v>2403</v>
      </c>
      <c r="K726" s="521" t="s">
        <v>1916</v>
      </c>
      <c r="L726" s="417">
        <v>8841</v>
      </c>
      <c r="M726" s="418">
        <v>1399002</v>
      </c>
      <c r="N726" s="712">
        <f t="shared" si="190"/>
        <v>1399002</v>
      </c>
      <c r="O726" s="753">
        <v>45357</v>
      </c>
      <c r="P726" s="418">
        <f t="shared" si="191"/>
        <v>1399002</v>
      </c>
      <c r="Q726" s="418">
        <f t="shared" si="192"/>
        <v>1399002</v>
      </c>
      <c r="R726" s="698">
        <f t="shared" si="193"/>
        <v>1399002</v>
      </c>
      <c r="S726" s="699">
        <f t="shared" si="195"/>
        <v>2.6439322952595914E-4</v>
      </c>
      <c r="T726" s="688"/>
      <c r="U726" s="689">
        <f t="shared" si="194"/>
        <v>7</v>
      </c>
      <c r="V726" s="690">
        <f t="shared" si="167"/>
        <v>45364</v>
      </c>
      <c r="W726" s="691">
        <f>VLOOKUP(V726,IPC!$B$9:$D$855,3,2)</f>
        <v>141.47999999999999</v>
      </c>
      <c r="X726" s="691">
        <f>VLOOKUP(O726,IPC!$B$9:$D$855,3,1)</f>
        <v>141.47999999999999</v>
      </c>
    </row>
    <row r="727" spans="1:24" s="410" customFormat="1" ht="27.6" outlineLevel="2" x14ac:dyDescent="0.25">
      <c r="A727" s="410" t="s">
        <v>76</v>
      </c>
      <c r="B727" s="728" t="s">
        <v>2546</v>
      </c>
      <c r="C727" s="792">
        <v>45</v>
      </c>
      <c r="D727" s="557" t="s">
        <v>475</v>
      </c>
      <c r="E727" s="558">
        <v>900441355</v>
      </c>
      <c r="F727" s="457" t="s">
        <v>1713</v>
      </c>
      <c r="G727" s="521" t="s">
        <v>239</v>
      </c>
      <c r="H727" s="521" t="s">
        <v>602</v>
      </c>
      <c r="I727" s="413" t="s">
        <v>248</v>
      </c>
      <c r="J727" s="413" t="s">
        <v>2403</v>
      </c>
      <c r="K727" s="521" t="s">
        <v>1917</v>
      </c>
      <c r="L727" s="417">
        <v>8846</v>
      </c>
      <c r="M727" s="418">
        <v>192000</v>
      </c>
      <c r="N727" s="712">
        <f t="shared" si="190"/>
        <v>192000</v>
      </c>
      <c r="O727" s="753">
        <v>45361</v>
      </c>
      <c r="P727" s="418">
        <f t="shared" si="191"/>
        <v>192000</v>
      </c>
      <c r="Q727" s="418">
        <f t="shared" si="192"/>
        <v>192000</v>
      </c>
      <c r="R727" s="698">
        <f t="shared" si="193"/>
        <v>192000</v>
      </c>
      <c r="S727" s="699">
        <f t="shared" si="195"/>
        <v>3.6285509290897475E-5</v>
      </c>
      <c r="T727" s="688"/>
      <c r="U727" s="689">
        <f t="shared" si="194"/>
        <v>3</v>
      </c>
      <c r="V727" s="690">
        <f t="shared" si="167"/>
        <v>45364</v>
      </c>
      <c r="W727" s="691">
        <f>VLOOKUP(V727,IPC!$B$9:$D$855,3,2)</f>
        <v>141.47999999999999</v>
      </c>
      <c r="X727" s="691">
        <f>VLOOKUP(O727,IPC!$B$9:$D$855,3,1)</f>
        <v>141.47999999999999</v>
      </c>
    </row>
    <row r="728" spans="1:24" s="410" customFormat="1" ht="27.6" outlineLevel="2" x14ac:dyDescent="0.25">
      <c r="A728" s="410" t="s">
        <v>76</v>
      </c>
      <c r="B728" s="728" t="s">
        <v>2546</v>
      </c>
      <c r="C728" s="792">
        <v>45</v>
      </c>
      <c r="D728" s="557" t="s">
        <v>475</v>
      </c>
      <c r="E728" s="558">
        <v>900441355</v>
      </c>
      <c r="F728" s="457" t="s">
        <v>1713</v>
      </c>
      <c r="G728" s="521" t="s">
        <v>239</v>
      </c>
      <c r="H728" s="521" t="s">
        <v>602</v>
      </c>
      <c r="I728" s="413" t="s">
        <v>248</v>
      </c>
      <c r="J728" s="413" t="s">
        <v>2403</v>
      </c>
      <c r="K728" s="521" t="s">
        <v>1918</v>
      </c>
      <c r="L728" s="417">
        <v>8865</v>
      </c>
      <c r="M728" s="418">
        <v>1491930</v>
      </c>
      <c r="N728" s="712">
        <f t="shared" si="190"/>
        <v>0</v>
      </c>
      <c r="O728" s="753">
        <v>45363</v>
      </c>
      <c r="P728" s="418">
        <f t="shared" si="191"/>
        <v>0</v>
      </c>
      <c r="Q728" s="418">
        <f t="shared" si="192"/>
        <v>1491930</v>
      </c>
      <c r="R728" s="698">
        <f t="shared" si="193"/>
        <v>1491930</v>
      </c>
      <c r="S728" s="699">
        <f t="shared" si="195"/>
        <v>2.8195541602275348E-4</v>
      </c>
      <c r="T728" s="688"/>
      <c r="U728" s="689">
        <f t="shared" si="194"/>
        <v>1</v>
      </c>
      <c r="V728" s="690">
        <f t="shared" si="167"/>
        <v>45364</v>
      </c>
      <c r="W728" s="691">
        <f>VLOOKUP(V728,IPC!$B$9:$D$855,3,2)</f>
        <v>141.47999999999999</v>
      </c>
      <c r="X728" s="691">
        <f>VLOOKUP(O728,IPC!$B$9:$D$855,3,1)</f>
        <v>141.47999999999999</v>
      </c>
    </row>
    <row r="729" spans="1:24" s="410" customFormat="1" ht="27.6" outlineLevel="2" x14ac:dyDescent="0.25">
      <c r="A729" s="410" t="s">
        <v>76</v>
      </c>
      <c r="B729" s="728" t="s">
        <v>2546</v>
      </c>
      <c r="C729" s="792">
        <v>45</v>
      </c>
      <c r="D729" s="557" t="s">
        <v>475</v>
      </c>
      <c r="E729" s="558">
        <v>900441355</v>
      </c>
      <c r="F729" s="457" t="s">
        <v>1713</v>
      </c>
      <c r="G729" s="521" t="s">
        <v>239</v>
      </c>
      <c r="H729" s="521" t="s">
        <v>602</v>
      </c>
      <c r="I729" s="413" t="s">
        <v>248</v>
      </c>
      <c r="J729" s="413" t="s">
        <v>2403</v>
      </c>
      <c r="K729" s="521" t="s">
        <v>1919</v>
      </c>
      <c r="L729" s="417">
        <v>8866</v>
      </c>
      <c r="M729" s="418">
        <v>1491930</v>
      </c>
      <c r="N729" s="712">
        <f t="shared" si="190"/>
        <v>0</v>
      </c>
      <c r="O729" s="753">
        <v>45363</v>
      </c>
      <c r="P729" s="418">
        <f t="shared" si="191"/>
        <v>0</v>
      </c>
      <c r="Q729" s="418">
        <f t="shared" si="192"/>
        <v>1491930</v>
      </c>
      <c r="R729" s="698">
        <f t="shared" si="193"/>
        <v>1491930</v>
      </c>
      <c r="S729" s="699">
        <f t="shared" si="195"/>
        <v>2.8195541602275348E-4</v>
      </c>
      <c r="T729" s="688"/>
      <c r="U729" s="689">
        <f t="shared" si="194"/>
        <v>1</v>
      </c>
      <c r="V729" s="690">
        <f t="shared" si="167"/>
        <v>45364</v>
      </c>
      <c r="W729" s="691">
        <f>VLOOKUP(V729,IPC!$B$9:$D$855,3,2)</f>
        <v>141.47999999999999</v>
      </c>
      <c r="X729" s="691">
        <f>VLOOKUP(O729,IPC!$B$9:$D$855,3,1)</f>
        <v>141.47999999999999</v>
      </c>
    </row>
    <row r="730" spans="1:24" s="410" customFormat="1" ht="27.6" outlineLevel="2" x14ac:dyDescent="0.25">
      <c r="A730" s="410" t="s">
        <v>76</v>
      </c>
      <c r="B730" s="728" t="s">
        <v>2546</v>
      </c>
      <c r="C730" s="792">
        <v>45</v>
      </c>
      <c r="D730" s="557" t="s">
        <v>475</v>
      </c>
      <c r="E730" s="558">
        <v>900441355</v>
      </c>
      <c r="F730" s="457" t="s">
        <v>1713</v>
      </c>
      <c r="G730" s="521" t="s">
        <v>239</v>
      </c>
      <c r="H730" s="521" t="s">
        <v>602</v>
      </c>
      <c r="I730" s="413" t="s">
        <v>248</v>
      </c>
      <c r="J730" s="413" t="s">
        <v>2403</v>
      </c>
      <c r="K730" s="521" t="s">
        <v>2477</v>
      </c>
      <c r="L730" s="417">
        <v>9029</v>
      </c>
      <c r="M730" s="418">
        <v>3639486.4</v>
      </c>
      <c r="N730" s="712">
        <f t="shared" si="190"/>
        <v>0</v>
      </c>
      <c r="O730" s="753">
        <v>45398</v>
      </c>
      <c r="P730" s="418">
        <f t="shared" si="191"/>
        <v>0</v>
      </c>
      <c r="Q730" s="418">
        <f t="shared" si="192"/>
        <v>3639486.4</v>
      </c>
      <c r="R730" s="698">
        <f t="shared" si="193"/>
        <v>3639486.4</v>
      </c>
      <c r="S730" s="699">
        <f t="shared" si="195"/>
        <v>6.8781571656924485E-4</v>
      </c>
      <c r="T730" s="688"/>
      <c r="U730" s="689">
        <f t="shared" si="194"/>
        <v>-34</v>
      </c>
      <c r="V730" s="690">
        <f t="shared" si="167"/>
        <v>45364</v>
      </c>
      <c r="W730" s="691">
        <f>VLOOKUP(V730,IPC!$B$9:$D$855,3,2)</f>
        <v>141.47999999999999</v>
      </c>
      <c r="X730" s="691">
        <f>VLOOKUP(O730,IPC!$B$9:$D$855,3,1)</f>
        <v>141.47999999999999</v>
      </c>
    </row>
    <row r="731" spans="1:24" s="410" customFormat="1" ht="27.6" outlineLevel="2" x14ac:dyDescent="0.25">
      <c r="A731" s="410" t="s">
        <v>76</v>
      </c>
      <c r="B731" s="728" t="s">
        <v>2546</v>
      </c>
      <c r="C731" s="792">
        <v>45</v>
      </c>
      <c r="D731" s="557" t="s">
        <v>475</v>
      </c>
      <c r="E731" s="558">
        <v>900441355</v>
      </c>
      <c r="F731" s="457" t="s">
        <v>1713</v>
      </c>
      <c r="G731" s="521" t="s">
        <v>239</v>
      </c>
      <c r="H731" s="521" t="s">
        <v>602</v>
      </c>
      <c r="I731" s="413" t="s">
        <v>248</v>
      </c>
      <c r="J731" s="413" t="s">
        <v>2403</v>
      </c>
      <c r="K731" s="521" t="s">
        <v>2478</v>
      </c>
      <c r="L731" s="417">
        <v>9056</v>
      </c>
      <c r="M731" s="418">
        <v>1491930</v>
      </c>
      <c r="N731" s="712">
        <f t="shared" si="190"/>
        <v>0</v>
      </c>
      <c r="O731" s="753">
        <v>45403</v>
      </c>
      <c r="P731" s="418">
        <f t="shared" si="191"/>
        <v>0</v>
      </c>
      <c r="Q731" s="418">
        <f t="shared" si="192"/>
        <v>1491930</v>
      </c>
      <c r="R731" s="698">
        <f t="shared" si="193"/>
        <v>1491930</v>
      </c>
      <c r="S731" s="699">
        <f t="shared" si="195"/>
        <v>2.8195541602275348E-4</v>
      </c>
      <c r="T731" s="688"/>
      <c r="U731" s="689">
        <f t="shared" si="194"/>
        <v>-39</v>
      </c>
      <c r="V731" s="690">
        <f t="shared" si="167"/>
        <v>45364</v>
      </c>
      <c r="W731" s="691">
        <f>VLOOKUP(V731,IPC!$B$9:$D$855,3,2)</f>
        <v>141.47999999999999</v>
      </c>
      <c r="X731" s="691">
        <f>VLOOKUP(O731,IPC!$B$9:$D$855,3,1)</f>
        <v>141.47999999999999</v>
      </c>
    </row>
    <row r="732" spans="1:24" s="410" customFormat="1" ht="27.6" outlineLevel="2" x14ac:dyDescent="0.25">
      <c r="A732" s="410" t="s">
        <v>76</v>
      </c>
      <c r="B732" s="728" t="s">
        <v>2546</v>
      </c>
      <c r="C732" s="792">
        <v>45</v>
      </c>
      <c r="D732" s="557" t="s">
        <v>475</v>
      </c>
      <c r="E732" s="558">
        <v>900441355</v>
      </c>
      <c r="F732" s="457" t="s">
        <v>1713</v>
      </c>
      <c r="G732" s="521" t="s">
        <v>239</v>
      </c>
      <c r="H732" s="521" t="s">
        <v>602</v>
      </c>
      <c r="I732" s="413" t="s">
        <v>248</v>
      </c>
      <c r="J732" s="413" t="s">
        <v>2403</v>
      </c>
      <c r="K732" s="521" t="s">
        <v>2479</v>
      </c>
      <c r="L732" s="417">
        <v>9060</v>
      </c>
      <c r="M732" s="418">
        <v>1491930</v>
      </c>
      <c r="N732" s="712">
        <f t="shared" si="190"/>
        <v>0</v>
      </c>
      <c r="O732" s="753">
        <v>45403</v>
      </c>
      <c r="P732" s="418">
        <f t="shared" si="191"/>
        <v>0</v>
      </c>
      <c r="Q732" s="418">
        <f t="shared" si="192"/>
        <v>1491930</v>
      </c>
      <c r="R732" s="698">
        <f t="shared" si="193"/>
        <v>1491930</v>
      </c>
      <c r="S732" s="699">
        <f t="shared" si="195"/>
        <v>2.8195541602275348E-4</v>
      </c>
      <c r="T732" s="688"/>
      <c r="U732" s="689">
        <f t="shared" si="194"/>
        <v>-39</v>
      </c>
      <c r="V732" s="690">
        <f t="shared" si="167"/>
        <v>45364</v>
      </c>
      <c r="W732" s="691">
        <f>VLOOKUP(V732,IPC!$B$9:$D$855,3,2)</f>
        <v>141.47999999999999</v>
      </c>
      <c r="X732" s="691">
        <f>VLOOKUP(O732,IPC!$B$9:$D$855,3,1)</f>
        <v>141.47999999999999</v>
      </c>
    </row>
    <row r="733" spans="1:24" s="410" customFormat="1" ht="27.6" outlineLevel="2" x14ac:dyDescent="0.25">
      <c r="A733" s="410" t="s">
        <v>76</v>
      </c>
      <c r="B733" s="728" t="s">
        <v>2546</v>
      </c>
      <c r="C733" s="792">
        <v>45</v>
      </c>
      <c r="D733" s="557" t="s">
        <v>475</v>
      </c>
      <c r="E733" s="558">
        <v>900441355</v>
      </c>
      <c r="F733" s="457" t="s">
        <v>1713</v>
      </c>
      <c r="G733" s="521" t="s">
        <v>239</v>
      </c>
      <c r="H733" s="521" t="s">
        <v>602</v>
      </c>
      <c r="I733" s="413" t="s">
        <v>248</v>
      </c>
      <c r="J733" s="413" t="s">
        <v>2403</v>
      </c>
      <c r="K733" s="521" t="s">
        <v>2480</v>
      </c>
      <c r="L733" s="417">
        <v>9118</v>
      </c>
      <c r="M733" s="418">
        <v>3262644</v>
      </c>
      <c r="N733" s="712">
        <f t="shared" si="190"/>
        <v>0</v>
      </c>
      <c r="O733" s="753">
        <v>45417</v>
      </c>
      <c r="P733" s="418">
        <f t="shared" si="191"/>
        <v>0</v>
      </c>
      <c r="Q733" s="418">
        <f t="shared" si="192"/>
        <v>3262644</v>
      </c>
      <c r="R733" s="698">
        <f t="shared" si="193"/>
        <v>3262644</v>
      </c>
      <c r="S733" s="699">
        <f t="shared" si="195"/>
        <v>6.1659739153589017E-4</v>
      </c>
      <c r="T733" s="688"/>
      <c r="U733" s="689">
        <f t="shared" si="194"/>
        <v>-53</v>
      </c>
      <c r="V733" s="690">
        <f t="shared" si="167"/>
        <v>45364</v>
      </c>
      <c r="W733" s="691">
        <f>VLOOKUP(V733,IPC!$B$9:$D$855,3,2)</f>
        <v>141.47999999999999</v>
      </c>
      <c r="X733" s="691">
        <f>VLOOKUP(O733,IPC!$B$9:$D$855,3,1)</f>
        <v>141.47999999999999</v>
      </c>
    </row>
    <row r="734" spans="1:24" s="410" customFormat="1" ht="27.6" outlineLevel="2" x14ac:dyDescent="0.25">
      <c r="A734" s="410" t="s">
        <v>76</v>
      </c>
      <c r="B734" s="728" t="s">
        <v>2546</v>
      </c>
      <c r="C734" s="792">
        <v>45</v>
      </c>
      <c r="D734" s="557" t="s">
        <v>475</v>
      </c>
      <c r="E734" s="558">
        <v>900441355</v>
      </c>
      <c r="F734" s="457" t="s">
        <v>1713</v>
      </c>
      <c r="G734" s="521" t="s">
        <v>239</v>
      </c>
      <c r="H734" s="521" t="s">
        <v>602</v>
      </c>
      <c r="I734" s="413" t="s">
        <v>248</v>
      </c>
      <c r="J734" s="413" t="s">
        <v>2403</v>
      </c>
      <c r="K734" s="521" t="s">
        <v>2481</v>
      </c>
      <c r="L734" s="417">
        <v>9149</v>
      </c>
      <c r="M734" s="418">
        <v>192000</v>
      </c>
      <c r="N734" s="712">
        <f t="shared" si="190"/>
        <v>0</v>
      </c>
      <c r="O734" s="753">
        <v>45426</v>
      </c>
      <c r="P734" s="418">
        <f t="shared" si="191"/>
        <v>0</v>
      </c>
      <c r="Q734" s="418">
        <f t="shared" si="192"/>
        <v>192000</v>
      </c>
      <c r="R734" s="698">
        <f t="shared" si="193"/>
        <v>192000</v>
      </c>
      <c r="S734" s="699">
        <f t="shared" si="195"/>
        <v>3.6285509290897475E-5</v>
      </c>
      <c r="T734" s="688"/>
      <c r="U734" s="689">
        <f t="shared" si="194"/>
        <v>-62</v>
      </c>
      <c r="V734" s="690">
        <f t="shared" si="167"/>
        <v>45364</v>
      </c>
      <c r="W734" s="691">
        <f>VLOOKUP(V734,IPC!$B$9:$D$855,3,2)</f>
        <v>141.47999999999999</v>
      </c>
      <c r="X734" s="691">
        <f>VLOOKUP(O734,IPC!$B$9:$D$855,3,1)</f>
        <v>141.47999999999999</v>
      </c>
    </row>
    <row r="735" spans="1:24" s="410" customFormat="1" ht="27.6" outlineLevel="2" x14ac:dyDescent="0.25">
      <c r="A735" s="410" t="s">
        <v>76</v>
      </c>
      <c r="B735" s="728" t="s">
        <v>2546</v>
      </c>
      <c r="C735" s="792">
        <v>45</v>
      </c>
      <c r="D735" s="557" t="s">
        <v>475</v>
      </c>
      <c r="E735" s="558">
        <v>900441355</v>
      </c>
      <c r="F735" s="457" t="s">
        <v>1713</v>
      </c>
      <c r="G735" s="521" t="s">
        <v>239</v>
      </c>
      <c r="H735" s="521" t="s">
        <v>602</v>
      </c>
      <c r="I735" s="413" t="s">
        <v>248</v>
      </c>
      <c r="J735" s="413" t="s">
        <v>2403</v>
      </c>
      <c r="K735" s="521" t="s">
        <v>2482</v>
      </c>
      <c r="L735" s="417">
        <v>9150</v>
      </c>
      <c r="M735" s="418">
        <v>1394666.25</v>
      </c>
      <c r="N735" s="712">
        <f t="shared" si="190"/>
        <v>0</v>
      </c>
      <c r="O735" s="753">
        <v>45426</v>
      </c>
      <c r="P735" s="418">
        <f t="shared" si="191"/>
        <v>0</v>
      </c>
      <c r="Q735" s="418">
        <f t="shared" si="192"/>
        <v>1394666.25</v>
      </c>
      <c r="R735" s="698">
        <f t="shared" si="193"/>
        <v>1394666.25</v>
      </c>
      <c r="S735" s="699">
        <f t="shared" si="195"/>
        <v>2.6357382902122994E-4</v>
      </c>
      <c r="T735" s="688"/>
      <c r="U735" s="689">
        <f t="shared" si="194"/>
        <v>-62</v>
      </c>
      <c r="V735" s="690">
        <f t="shared" si="167"/>
        <v>45364</v>
      </c>
      <c r="W735" s="691">
        <f>VLOOKUP(V735,IPC!$B$9:$D$855,3,2)</f>
        <v>141.47999999999999</v>
      </c>
      <c r="X735" s="691">
        <f>VLOOKUP(O735,IPC!$B$9:$D$855,3,1)</f>
        <v>141.47999999999999</v>
      </c>
    </row>
    <row r="736" spans="1:24" s="410" customFormat="1" ht="27.6" outlineLevel="2" x14ac:dyDescent="0.25">
      <c r="A736" s="410" t="s">
        <v>76</v>
      </c>
      <c r="B736" s="728" t="s">
        <v>2546</v>
      </c>
      <c r="C736" s="792">
        <v>45</v>
      </c>
      <c r="D736" s="557" t="s">
        <v>475</v>
      </c>
      <c r="E736" s="558">
        <v>900441355</v>
      </c>
      <c r="F736" s="457" t="s">
        <v>1713</v>
      </c>
      <c r="G736" s="521" t="s">
        <v>239</v>
      </c>
      <c r="H736" s="521" t="s">
        <v>602</v>
      </c>
      <c r="I736" s="413" t="s">
        <v>248</v>
      </c>
      <c r="J736" s="413" t="s">
        <v>2403</v>
      </c>
      <c r="K736" s="521" t="s">
        <v>2483</v>
      </c>
      <c r="L736" s="417">
        <v>9169</v>
      </c>
      <c r="M736" s="418">
        <v>1579946.25</v>
      </c>
      <c r="N736" s="712">
        <f t="shared" si="190"/>
        <v>0</v>
      </c>
      <c r="O736" s="753">
        <v>45431</v>
      </c>
      <c r="P736" s="418">
        <f t="shared" si="191"/>
        <v>0</v>
      </c>
      <c r="Q736" s="418">
        <f t="shared" si="192"/>
        <v>1579946.25</v>
      </c>
      <c r="R736" s="698">
        <f t="shared" si="193"/>
        <v>1579946.25</v>
      </c>
      <c r="S736" s="699">
        <f t="shared" si="195"/>
        <v>2.98589345486946E-4</v>
      </c>
      <c r="T736" s="688"/>
      <c r="U736" s="689">
        <f t="shared" si="194"/>
        <v>-67</v>
      </c>
      <c r="V736" s="690">
        <f t="shared" si="167"/>
        <v>45364</v>
      </c>
      <c r="W736" s="691">
        <f>VLOOKUP(V736,IPC!$B$9:$D$855,3,2)</f>
        <v>141.47999999999999</v>
      </c>
      <c r="X736" s="691">
        <f>VLOOKUP(O736,IPC!$B$9:$D$855,3,1)</f>
        <v>141.47999999999999</v>
      </c>
    </row>
    <row r="737" spans="1:24" s="410" customFormat="1" outlineLevel="1" x14ac:dyDescent="0.25">
      <c r="B737" s="728"/>
      <c r="C737" s="793"/>
      <c r="D737" s="560" t="s">
        <v>2292</v>
      </c>
      <c r="E737" s="561"/>
      <c r="F737" s="461"/>
      <c r="G737" s="536"/>
      <c r="H737" s="536"/>
      <c r="I737" s="420"/>
      <c r="J737" s="420"/>
      <c r="K737" s="536"/>
      <c r="L737" s="424"/>
      <c r="M737" s="425">
        <f>SUBTOTAL(9,M703:M736)</f>
        <v>63635195.520000003</v>
      </c>
      <c r="N737" s="425">
        <f>SUBTOTAL(9,N703:N736)</f>
        <v>47598732.620000005</v>
      </c>
      <c r="O737" s="755"/>
      <c r="P737" s="425">
        <f>SUBTOTAL(9,P703:P736)</f>
        <v>48107335</v>
      </c>
      <c r="Q737" s="425">
        <f>SUBTOTAL(9,Q703:Q736)</f>
        <v>64143797.899999999</v>
      </c>
      <c r="R737" s="460">
        <f>SUBTOTAL(9,R703:R736)</f>
        <v>64143797.899999999</v>
      </c>
      <c r="S737" s="706">
        <f>SUBTOTAL(9,S703:S736)</f>
        <v>1.2122345701322396E-2</v>
      </c>
      <c r="T737" s="688"/>
      <c r="U737" s="689"/>
      <c r="V737" s="690"/>
      <c r="W737" s="691"/>
      <c r="X737" s="691"/>
    </row>
    <row r="738" spans="1:24" s="410" customFormat="1" ht="27.6" outlineLevel="2" x14ac:dyDescent="0.25">
      <c r="A738" s="410" t="s">
        <v>76</v>
      </c>
      <c r="B738" s="728" t="s">
        <v>42</v>
      </c>
      <c r="C738" s="792">
        <v>47</v>
      </c>
      <c r="D738" s="557" t="s">
        <v>476</v>
      </c>
      <c r="E738" s="558">
        <v>901581412</v>
      </c>
      <c r="F738" s="457" t="s">
        <v>539</v>
      </c>
      <c r="G738" s="521" t="s">
        <v>239</v>
      </c>
      <c r="H738" s="521" t="s">
        <v>603</v>
      </c>
      <c r="I738" s="413" t="s">
        <v>248</v>
      </c>
      <c r="J738" s="413" t="s">
        <v>2403</v>
      </c>
      <c r="K738" s="521" t="s">
        <v>1022</v>
      </c>
      <c r="L738" s="417">
        <v>216</v>
      </c>
      <c r="M738" s="418">
        <v>527637.99</v>
      </c>
      <c r="N738" s="712">
        <f t="shared" si="190"/>
        <v>527637.99</v>
      </c>
      <c r="O738" s="753">
        <v>45193</v>
      </c>
      <c r="P738" s="418">
        <f t="shared" si="191"/>
        <v>548455</v>
      </c>
      <c r="Q738" s="418">
        <f t="shared" si="192"/>
        <v>548455</v>
      </c>
      <c r="R738" s="698">
        <f t="shared" si="193"/>
        <v>548455</v>
      </c>
      <c r="S738" s="699">
        <f>+R738/$R$967</f>
        <v>1.0365088019864154E-4</v>
      </c>
      <c r="T738" s="688"/>
      <c r="U738" s="689">
        <f t="shared" si="194"/>
        <v>171</v>
      </c>
      <c r="V738" s="690">
        <f t="shared" si="167"/>
        <v>45364</v>
      </c>
      <c r="W738" s="691">
        <f>VLOOKUP(V738,IPC!$B$9:$D$855,3,2)</f>
        <v>141.47999999999999</v>
      </c>
      <c r="X738" s="691">
        <f>VLOOKUP(O738,IPC!$B$9:$D$855,3,1)</f>
        <v>136.11000000000001</v>
      </c>
    </row>
    <row r="739" spans="1:24" s="410" customFormat="1" outlineLevel="1" x14ac:dyDescent="0.25">
      <c r="B739" s="728"/>
      <c r="C739" s="793"/>
      <c r="D739" s="560" t="s">
        <v>2293</v>
      </c>
      <c r="E739" s="561"/>
      <c r="F739" s="461"/>
      <c r="G739" s="536"/>
      <c r="H739" s="536"/>
      <c r="I739" s="420"/>
      <c r="J739" s="420"/>
      <c r="K739" s="536"/>
      <c r="L739" s="424"/>
      <c r="M739" s="425">
        <f>SUBTOTAL(9,M738:M738)</f>
        <v>527637.99</v>
      </c>
      <c r="N739" s="425">
        <f>SUBTOTAL(9,N738:N738)</f>
        <v>527637.99</v>
      </c>
      <c r="O739" s="755"/>
      <c r="P739" s="425">
        <f>SUBTOTAL(9,P738:P738)</f>
        <v>548455</v>
      </c>
      <c r="Q739" s="425">
        <f>SUBTOTAL(9,Q738:Q738)</f>
        <v>548455</v>
      </c>
      <c r="R739" s="460">
        <f>SUBTOTAL(9,R738:R738)</f>
        <v>548455</v>
      </c>
      <c r="S739" s="706">
        <f>SUBTOTAL(9,S738:S738)</f>
        <v>1.0365088019864154E-4</v>
      </c>
      <c r="T739" s="688"/>
      <c r="U739" s="689"/>
      <c r="V739" s="690"/>
      <c r="W739" s="691"/>
      <c r="X739" s="691"/>
    </row>
    <row r="740" spans="1:24" s="410" customFormat="1" ht="27.6" outlineLevel="2" x14ac:dyDescent="0.25">
      <c r="A740" s="410" t="s">
        <v>76</v>
      </c>
      <c r="B740" s="728" t="s">
        <v>42</v>
      </c>
      <c r="C740" s="792">
        <v>48</v>
      </c>
      <c r="D740" s="557" t="s">
        <v>477</v>
      </c>
      <c r="E740" s="558">
        <v>900371464</v>
      </c>
      <c r="F740" s="457" t="s">
        <v>540</v>
      </c>
      <c r="G740" s="521" t="s">
        <v>636</v>
      </c>
      <c r="H740" s="521" t="s">
        <v>604</v>
      </c>
      <c r="I740" s="413" t="s">
        <v>248</v>
      </c>
      <c r="J740" s="413" t="s">
        <v>2403</v>
      </c>
      <c r="K740" s="521" t="s">
        <v>1023</v>
      </c>
      <c r="L740" s="417">
        <v>16963</v>
      </c>
      <c r="M740" s="418">
        <v>297588</v>
      </c>
      <c r="N740" s="712">
        <f t="shared" si="190"/>
        <v>297588</v>
      </c>
      <c r="O740" s="753">
        <v>44550</v>
      </c>
      <c r="P740" s="418">
        <f t="shared" si="191"/>
        <v>377908</v>
      </c>
      <c r="Q740" s="418">
        <f t="shared" si="192"/>
        <v>377908</v>
      </c>
      <c r="R740" s="698">
        <f t="shared" si="193"/>
        <v>377908</v>
      </c>
      <c r="S740" s="699">
        <f t="shared" ref="S740:S751" si="196">+R740/$R$967</f>
        <v>7.141970960991918E-5</v>
      </c>
      <c r="T740" s="688"/>
      <c r="U740" s="689">
        <f t="shared" si="194"/>
        <v>814</v>
      </c>
      <c r="V740" s="690">
        <f t="shared" si="167"/>
        <v>45364</v>
      </c>
      <c r="W740" s="691">
        <f>VLOOKUP(V740,IPC!$B$9:$D$855,3,2)</f>
        <v>141.47999999999999</v>
      </c>
      <c r="X740" s="691">
        <f>VLOOKUP(O740,IPC!$B$9:$D$855,3,1)</f>
        <v>111.41</v>
      </c>
    </row>
    <row r="741" spans="1:24" s="410" customFormat="1" ht="27.6" outlineLevel="2" x14ac:dyDescent="0.25">
      <c r="A741" s="410" t="s">
        <v>76</v>
      </c>
      <c r="B741" s="728" t="s">
        <v>42</v>
      </c>
      <c r="C741" s="792">
        <v>48</v>
      </c>
      <c r="D741" s="557" t="s">
        <v>477</v>
      </c>
      <c r="E741" s="558">
        <v>900371464</v>
      </c>
      <c r="F741" s="457" t="s">
        <v>540</v>
      </c>
      <c r="G741" s="521" t="s">
        <v>636</v>
      </c>
      <c r="H741" s="521" t="s">
        <v>604</v>
      </c>
      <c r="I741" s="413" t="s">
        <v>248</v>
      </c>
      <c r="J741" s="413" t="s">
        <v>2403</v>
      </c>
      <c r="K741" s="521" t="s">
        <v>1024</v>
      </c>
      <c r="L741" s="417">
        <v>16979</v>
      </c>
      <c r="M741" s="418">
        <v>5163455</v>
      </c>
      <c r="N741" s="712">
        <f t="shared" si="190"/>
        <v>5163455</v>
      </c>
      <c r="O741" s="753">
        <v>44552</v>
      </c>
      <c r="P741" s="418">
        <f t="shared" si="191"/>
        <v>6557092</v>
      </c>
      <c r="Q741" s="418">
        <f t="shared" si="192"/>
        <v>6557092</v>
      </c>
      <c r="R741" s="698">
        <f t="shared" si="193"/>
        <v>6557092</v>
      </c>
      <c r="S741" s="699">
        <f t="shared" si="196"/>
        <v>1.2392053264961955E-3</v>
      </c>
      <c r="T741" s="688"/>
      <c r="U741" s="689">
        <f t="shared" si="194"/>
        <v>812</v>
      </c>
      <c r="V741" s="690">
        <f t="shared" si="167"/>
        <v>45364</v>
      </c>
      <c r="W741" s="691">
        <f>VLOOKUP(V741,IPC!$B$9:$D$855,3,2)</f>
        <v>141.47999999999999</v>
      </c>
      <c r="X741" s="691">
        <f>VLOOKUP(O741,IPC!$B$9:$D$855,3,1)</f>
        <v>111.41</v>
      </c>
    </row>
    <row r="742" spans="1:24" s="410" customFormat="1" ht="27.6" outlineLevel="2" x14ac:dyDescent="0.25">
      <c r="A742" s="410" t="s">
        <v>76</v>
      </c>
      <c r="B742" s="728" t="s">
        <v>42</v>
      </c>
      <c r="C742" s="792">
        <v>48</v>
      </c>
      <c r="D742" s="557" t="s">
        <v>477</v>
      </c>
      <c r="E742" s="558">
        <v>900371464</v>
      </c>
      <c r="F742" s="457" t="s">
        <v>540</v>
      </c>
      <c r="G742" s="521" t="s">
        <v>636</v>
      </c>
      <c r="H742" s="521" t="s">
        <v>604</v>
      </c>
      <c r="I742" s="413" t="s">
        <v>248</v>
      </c>
      <c r="J742" s="413" t="s">
        <v>2403</v>
      </c>
      <c r="K742" s="521" t="s">
        <v>1025</v>
      </c>
      <c r="L742" s="417">
        <v>17091</v>
      </c>
      <c r="M742" s="418">
        <v>962509</v>
      </c>
      <c r="N742" s="712">
        <f t="shared" si="190"/>
        <v>962509</v>
      </c>
      <c r="O742" s="753">
        <v>44595</v>
      </c>
      <c r="P742" s="418">
        <f t="shared" si="191"/>
        <v>1183006</v>
      </c>
      <c r="Q742" s="418">
        <f t="shared" si="192"/>
        <v>1183006</v>
      </c>
      <c r="R742" s="698">
        <f t="shared" si="193"/>
        <v>1183006</v>
      </c>
      <c r="S742" s="699">
        <f t="shared" si="196"/>
        <v>2.2357278752180968E-4</v>
      </c>
      <c r="T742" s="688"/>
      <c r="U742" s="689">
        <f t="shared" si="194"/>
        <v>769</v>
      </c>
      <c r="V742" s="690">
        <f t="shared" si="167"/>
        <v>45364</v>
      </c>
      <c r="W742" s="691">
        <f>VLOOKUP(V742,IPC!$B$9:$D$855,3,2)</f>
        <v>141.47999999999999</v>
      </c>
      <c r="X742" s="691">
        <f>VLOOKUP(O742,IPC!$B$9:$D$855,3,1)</f>
        <v>115.11</v>
      </c>
    </row>
    <row r="743" spans="1:24" s="410" customFormat="1" ht="27.6" outlineLevel="2" x14ac:dyDescent="0.25">
      <c r="A743" s="410" t="s">
        <v>76</v>
      </c>
      <c r="B743" s="728" t="s">
        <v>42</v>
      </c>
      <c r="C743" s="792">
        <v>48</v>
      </c>
      <c r="D743" s="557" t="s">
        <v>477</v>
      </c>
      <c r="E743" s="558">
        <v>900371464</v>
      </c>
      <c r="F743" s="457" t="s">
        <v>540</v>
      </c>
      <c r="G743" s="521" t="s">
        <v>636</v>
      </c>
      <c r="H743" s="521" t="s">
        <v>604</v>
      </c>
      <c r="I743" s="413" t="s">
        <v>248</v>
      </c>
      <c r="J743" s="413" t="s">
        <v>2403</v>
      </c>
      <c r="K743" s="521" t="s">
        <v>1026</v>
      </c>
      <c r="L743" s="417">
        <v>17097</v>
      </c>
      <c r="M743" s="418">
        <v>4361873</v>
      </c>
      <c r="N743" s="712">
        <f t="shared" si="190"/>
        <v>4361873</v>
      </c>
      <c r="O743" s="753">
        <v>44599</v>
      </c>
      <c r="P743" s="418">
        <f t="shared" si="191"/>
        <v>5361114</v>
      </c>
      <c r="Q743" s="418">
        <f t="shared" si="192"/>
        <v>5361114</v>
      </c>
      <c r="R743" s="698">
        <f t="shared" si="193"/>
        <v>5361114</v>
      </c>
      <c r="S743" s="699">
        <f t="shared" si="196"/>
        <v>1.0131809992529194E-3</v>
      </c>
      <c r="T743" s="688"/>
      <c r="U743" s="689">
        <f t="shared" si="194"/>
        <v>765</v>
      </c>
      <c r="V743" s="690">
        <f t="shared" si="167"/>
        <v>45364</v>
      </c>
      <c r="W743" s="691">
        <f>VLOOKUP(V743,IPC!$B$9:$D$855,3,2)</f>
        <v>141.47999999999999</v>
      </c>
      <c r="X743" s="691">
        <f>VLOOKUP(O743,IPC!$B$9:$D$855,3,1)</f>
        <v>115.11</v>
      </c>
    </row>
    <row r="744" spans="1:24" s="410" customFormat="1" ht="27.6" outlineLevel="2" x14ac:dyDescent="0.25">
      <c r="A744" s="410" t="s">
        <v>76</v>
      </c>
      <c r="B744" s="728" t="s">
        <v>42</v>
      </c>
      <c r="C744" s="792">
        <v>48</v>
      </c>
      <c r="D744" s="557" t="s">
        <v>477</v>
      </c>
      <c r="E744" s="558">
        <v>900371464</v>
      </c>
      <c r="F744" s="457" t="s">
        <v>540</v>
      </c>
      <c r="G744" s="521" t="s">
        <v>636</v>
      </c>
      <c r="H744" s="521" t="s">
        <v>604</v>
      </c>
      <c r="I744" s="413" t="s">
        <v>248</v>
      </c>
      <c r="J744" s="413" t="s">
        <v>2403</v>
      </c>
      <c r="K744" s="521" t="s">
        <v>1027</v>
      </c>
      <c r="L744" s="417">
        <v>17322</v>
      </c>
      <c r="M744" s="418">
        <v>1408614.6</v>
      </c>
      <c r="N744" s="712">
        <f t="shared" si="190"/>
        <v>1408614.6</v>
      </c>
      <c r="O744" s="753">
        <v>44669</v>
      </c>
      <c r="P744" s="418">
        <f t="shared" si="191"/>
        <v>1693066</v>
      </c>
      <c r="Q744" s="418">
        <f t="shared" si="192"/>
        <v>1693066</v>
      </c>
      <c r="R744" s="698">
        <f t="shared" si="193"/>
        <v>1693066</v>
      </c>
      <c r="S744" s="699">
        <f t="shared" si="196"/>
        <v>3.1996751079740952E-4</v>
      </c>
      <c r="T744" s="688"/>
      <c r="U744" s="689">
        <f t="shared" si="194"/>
        <v>695</v>
      </c>
      <c r="V744" s="690">
        <f t="shared" si="167"/>
        <v>45364</v>
      </c>
      <c r="W744" s="691">
        <f>VLOOKUP(V744,IPC!$B$9:$D$855,3,2)</f>
        <v>141.47999999999999</v>
      </c>
      <c r="X744" s="691">
        <f>VLOOKUP(O744,IPC!$B$9:$D$855,3,1)</f>
        <v>117.71</v>
      </c>
    </row>
    <row r="745" spans="1:24" s="410" customFormat="1" ht="27.6" outlineLevel="2" x14ac:dyDescent="0.25">
      <c r="A745" s="410" t="s">
        <v>76</v>
      </c>
      <c r="B745" s="728" t="s">
        <v>42</v>
      </c>
      <c r="C745" s="792">
        <v>48</v>
      </c>
      <c r="D745" s="557" t="s">
        <v>477</v>
      </c>
      <c r="E745" s="558">
        <v>900371464</v>
      </c>
      <c r="F745" s="457" t="s">
        <v>540</v>
      </c>
      <c r="G745" s="521" t="s">
        <v>636</v>
      </c>
      <c r="H745" s="521" t="s">
        <v>604</v>
      </c>
      <c r="I745" s="413" t="s">
        <v>248</v>
      </c>
      <c r="J745" s="413" t="s">
        <v>2403</v>
      </c>
      <c r="K745" s="521" t="s">
        <v>1028</v>
      </c>
      <c r="L745" s="417">
        <v>17336</v>
      </c>
      <c r="M745" s="418">
        <v>2325063</v>
      </c>
      <c r="N745" s="712">
        <f t="shared" si="190"/>
        <v>2325063</v>
      </c>
      <c r="O745" s="753">
        <v>44671</v>
      </c>
      <c r="P745" s="418">
        <f t="shared" si="191"/>
        <v>2794579</v>
      </c>
      <c r="Q745" s="418">
        <f t="shared" si="192"/>
        <v>2794579</v>
      </c>
      <c r="R745" s="698">
        <f t="shared" si="193"/>
        <v>2794579</v>
      </c>
      <c r="S745" s="699">
        <f t="shared" si="196"/>
        <v>5.2813917848253632E-4</v>
      </c>
      <c r="T745" s="688"/>
      <c r="U745" s="689">
        <f t="shared" si="194"/>
        <v>693</v>
      </c>
      <c r="V745" s="690">
        <f t="shared" si="167"/>
        <v>45364</v>
      </c>
      <c r="W745" s="691">
        <f>VLOOKUP(V745,IPC!$B$9:$D$855,3,2)</f>
        <v>141.47999999999999</v>
      </c>
      <c r="X745" s="691">
        <f>VLOOKUP(O745,IPC!$B$9:$D$855,3,1)</f>
        <v>117.71</v>
      </c>
    </row>
    <row r="746" spans="1:24" s="410" customFormat="1" ht="27.6" outlineLevel="2" x14ac:dyDescent="0.25">
      <c r="A746" s="410" t="s">
        <v>76</v>
      </c>
      <c r="B746" s="728" t="s">
        <v>42</v>
      </c>
      <c r="C746" s="792">
        <v>48</v>
      </c>
      <c r="D746" s="557" t="s">
        <v>477</v>
      </c>
      <c r="E746" s="558">
        <v>900371464</v>
      </c>
      <c r="F746" s="457" t="s">
        <v>540</v>
      </c>
      <c r="G746" s="521" t="s">
        <v>636</v>
      </c>
      <c r="H746" s="521" t="s">
        <v>604</v>
      </c>
      <c r="I746" s="413" t="s">
        <v>248</v>
      </c>
      <c r="J746" s="413" t="s">
        <v>2403</v>
      </c>
      <c r="K746" s="521" t="s">
        <v>1029</v>
      </c>
      <c r="L746" s="417">
        <v>17416</v>
      </c>
      <c r="M746" s="418">
        <v>4763330.3</v>
      </c>
      <c r="N746" s="712">
        <f t="shared" si="190"/>
        <v>4763330.3</v>
      </c>
      <c r="O746" s="753">
        <v>44689</v>
      </c>
      <c r="P746" s="418">
        <f t="shared" si="191"/>
        <v>5677472</v>
      </c>
      <c r="Q746" s="418">
        <f t="shared" si="192"/>
        <v>5677472</v>
      </c>
      <c r="R746" s="698">
        <f t="shared" si="193"/>
        <v>5677472</v>
      </c>
      <c r="S746" s="699">
        <f t="shared" si="196"/>
        <v>1.0729685573167202E-3</v>
      </c>
      <c r="T746" s="688"/>
      <c r="U746" s="689">
        <f t="shared" si="194"/>
        <v>675</v>
      </c>
      <c r="V746" s="690">
        <f t="shared" si="167"/>
        <v>45364</v>
      </c>
      <c r="W746" s="691">
        <f>VLOOKUP(V746,IPC!$B$9:$D$855,3,2)</f>
        <v>141.47999999999999</v>
      </c>
      <c r="X746" s="691">
        <f>VLOOKUP(O746,IPC!$B$9:$D$855,3,1)</f>
        <v>118.7</v>
      </c>
    </row>
    <row r="747" spans="1:24" s="410" customFormat="1" ht="27.6" outlineLevel="2" x14ac:dyDescent="0.25">
      <c r="A747" s="410" t="s">
        <v>76</v>
      </c>
      <c r="B747" s="728" t="s">
        <v>42</v>
      </c>
      <c r="C747" s="792">
        <v>48</v>
      </c>
      <c r="D747" s="557" t="s">
        <v>477</v>
      </c>
      <c r="E747" s="558">
        <v>900371464</v>
      </c>
      <c r="F747" s="457" t="s">
        <v>540</v>
      </c>
      <c r="G747" s="521" t="s">
        <v>636</v>
      </c>
      <c r="H747" s="521" t="s">
        <v>604</v>
      </c>
      <c r="I747" s="413" t="s">
        <v>248</v>
      </c>
      <c r="J747" s="413" t="s">
        <v>2403</v>
      </c>
      <c r="K747" s="521" t="s">
        <v>1030</v>
      </c>
      <c r="L747" s="417">
        <v>17537</v>
      </c>
      <c r="M747" s="418">
        <v>1408614.5</v>
      </c>
      <c r="N747" s="712">
        <f t="shared" ref="N747:N822" si="197">IF(U747&gt;1,M747,0)</f>
        <v>1408614.5</v>
      </c>
      <c r="O747" s="753">
        <v>44721</v>
      </c>
      <c r="P747" s="418">
        <f t="shared" ref="P747:P822" si="198">IFERROR(ROUND((N747*(W747/X747)),0),0)</f>
        <v>1670361</v>
      </c>
      <c r="Q747" s="418">
        <f t="shared" ref="Q747:Q822" si="199">+P747-N747+M747</f>
        <v>1670361</v>
      </c>
      <c r="R747" s="698">
        <f t="shared" ref="R747:R822" si="200">+Q747</f>
        <v>1670361</v>
      </c>
      <c r="S747" s="699">
        <f t="shared" si="196"/>
        <v>3.1567656033673332E-4</v>
      </c>
      <c r="T747" s="688"/>
      <c r="U747" s="689">
        <f t="shared" si="194"/>
        <v>643</v>
      </c>
      <c r="V747" s="690">
        <f t="shared" si="167"/>
        <v>45364</v>
      </c>
      <c r="W747" s="691">
        <f>VLOOKUP(V747,IPC!$B$9:$D$855,3,2)</f>
        <v>141.47999999999999</v>
      </c>
      <c r="X747" s="691">
        <f>VLOOKUP(O747,IPC!$B$9:$D$855,3,1)</f>
        <v>119.31</v>
      </c>
    </row>
    <row r="748" spans="1:24" s="410" customFormat="1" ht="27.6" outlineLevel="2" x14ac:dyDescent="0.25">
      <c r="A748" s="410" t="s">
        <v>76</v>
      </c>
      <c r="B748" s="728" t="s">
        <v>42</v>
      </c>
      <c r="C748" s="792">
        <v>48</v>
      </c>
      <c r="D748" s="557" t="s">
        <v>477</v>
      </c>
      <c r="E748" s="558">
        <v>900371464</v>
      </c>
      <c r="F748" s="457" t="s">
        <v>540</v>
      </c>
      <c r="G748" s="521" t="s">
        <v>636</v>
      </c>
      <c r="H748" s="521" t="s">
        <v>604</v>
      </c>
      <c r="I748" s="413" t="s">
        <v>248</v>
      </c>
      <c r="J748" s="413" t="s">
        <v>2403</v>
      </c>
      <c r="K748" s="521" t="s">
        <v>1031</v>
      </c>
      <c r="L748" s="417">
        <v>5561</v>
      </c>
      <c r="M748" s="418">
        <v>3817911</v>
      </c>
      <c r="N748" s="712">
        <f t="shared" si="197"/>
        <v>3817911</v>
      </c>
      <c r="O748" s="753">
        <v>44592</v>
      </c>
      <c r="P748" s="418">
        <f t="shared" si="198"/>
        <v>4769186</v>
      </c>
      <c r="Q748" s="418">
        <f t="shared" si="199"/>
        <v>4769186</v>
      </c>
      <c r="R748" s="698">
        <f t="shared" si="200"/>
        <v>4769186</v>
      </c>
      <c r="S748" s="699">
        <f t="shared" si="196"/>
        <v>9.0131428600530306E-4</v>
      </c>
      <c r="T748" s="688"/>
      <c r="U748" s="689">
        <f t="shared" si="194"/>
        <v>772</v>
      </c>
      <c r="V748" s="690">
        <f t="shared" si="167"/>
        <v>45364</v>
      </c>
      <c r="W748" s="691">
        <f>VLOOKUP(V748,IPC!$B$9:$D$855,3,2)</f>
        <v>141.47999999999999</v>
      </c>
      <c r="X748" s="691">
        <f>VLOOKUP(O748,IPC!$B$9:$D$855,3,1)</f>
        <v>113.26</v>
      </c>
    </row>
    <row r="749" spans="1:24" s="410" customFormat="1" ht="27.6" outlineLevel="2" x14ac:dyDescent="0.25">
      <c r="A749" s="410" t="s">
        <v>76</v>
      </c>
      <c r="B749" s="728" t="s">
        <v>42</v>
      </c>
      <c r="C749" s="792">
        <v>48</v>
      </c>
      <c r="D749" s="557" t="s">
        <v>477</v>
      </c>
      <c r="E749" s="558">
        <v>900371464</v>
      </c>
      <c r="F749" s="457" t="s">
        <v>540</v>
      </c>
      <c r="G749" s="521" t="s">
        <v>636</v>
      </c>
      <c r="H749" s="521" t="s">
        <v>604</v>
      </c>
      <c r="I749" s="413" t="s">
        <v>248</v>
      </c>
      <c r="J749" s="413" t="s">
        <v>2403</v>
      </c>
      <c r="K749" s="521" t="s">
        <v>1032</v>
      </c>
      <c r="L749" s="417">
        <v>5615</v>
      </c>
      <c r="M749" s="418">
        <v>4081325.6</v>
      </c>
      <c r="N749" s="712">
        <f t="shared" si="197"/>
        <v>4081325.6</v>
      </c>
      <c r="O749" s="753">
        <v>44675</v>
      </c>
      <c r="P749" s="418">
        <f t="shared" si="198"/>
        <v>4905496</v>
      </c>
      <c r="Q749" s="418">
        <f t="shared" si="199"/>
        <v>4905496</v>
      </c>
      <c r="R749" s="698">
        <f t="shared" si="200"/>
        <v>4905496</v>
      </c>
      <c r="S749" s="699">
        <f t="shared" si="196"/>
        <v>9.2707510773156463E-4</v>
      </c>
      <c r="T749" s="688"/>
      <c r="U749" s="689">
        <f t="shared" si="194"/>
        <v>689</v>
      </c>
      <c r="V749" s="690">
        <f t="shared" si="167"/>
        <v>45364</v>
      </c>
      <c r="W749" s="691">
        <f>VLOOKUP(V749,IPC!$B$9:$D$855,3,2)</f>
        <v>141.47999999999999</v>
      </c>
      <c r="X749" s="691">
        <f>VLOOKUP(O749,IPC!$B$9:$D$855,3,1)</f>
        <v>117.71</v>
      </c>
    </row>
    <row r="750" spans="1:24" s="410" customFormat="1" ht="27.6" outlineLevel="2" x14ac:dyDescent="0.25">
      <c r="A750" s="410" t="s">
        <v>76</v>
      </c>
      <c r="B750" s="728" t="s">
        <v>42</v>
      </c>
      <c r="C750" s="792">
        <v>48</v>
      </c>
      <c r="D750" s="557" t="s">
        <v>477</v>
      </c>
      <c r="E750" s="558">
        <v>900371464</v>
      </c>
      <c r="F750" s="457" t="s">
        <v>540</v>
      </c>
      <c r="G750" s="521" t="s">
        <v>636</v>
      </c>
      <c r="H750" s="521" t="s">
        <v>604</v>
      </c>
      <c r="I750" s="413" t="s">
        <v>248</v>
      </c>
      <c r="J750" s="413" t="s">
        <v>2403</v>
      </c>
      <c r="K750" s="521" t="s">
        <v>1033</v>
      </c>
      <c r="L750" s="417">
        <v>6632</v>
      </c>
      <c r="M750" s="418">
        <v>3344981.3</v>
      </c>
      <c r="N750" s="712">
        <f t="shared" si="197"/>
        <v>3344981.3</v>
      </c>
      <c r="O750" s="753">
        <v>44665</v>
      </c>
      <c r="P750" s="418">
        <f t="shared" si="198"/>
        <v>4020457</v>
      </c>
      <c r="Q750" s="418">
        <f t="shared" si="199"/>
        <v>4020457</v>
      </c>
      <c r="R750" s="698">
        <f t="shared" si="200"/>
        <v>4020457</v>
      </c>
      <c r="S750" s="699">
        <f t="shared" si="196"/>
        <v>7.5981421784975932E-4</v>
      </c>
      <c r="T750" s="688"/>
      <c r="U750" s="689">
        <f t="shared" si="194"/>
        <v>699</v>
      </c>
      <c r="V750" s="690">
        <f t="shared" si="167"/>
        <v>45364</v>
      </c>
      <c r="W750" s="691">
        <f>VLOOKUP(V750,IPC!$B$9:$D$855,3,2)</f>
        <v>141.47999999999999</v>
      </c>
      <c r="X750" s="691">
        <f>VLOOKUP(O750,IPC!$B$9:$D$855,3,1)</f>
        <v>117.71</v>
      </c>
    </row>
    <row r="751" spans="1:24" s="410" customFormat="1" ht="27.6" outlineLevel="2" x14ac:dyDescent="0.25">
      <c r="A751" s="410" t="s">
        <v>76</v>
      </c>
      <c r="B751" s="728" t="s">
        <v>42</v>
      </c>
      <c r="C751" s="792">
        <v>48</v>
      </c>
      <c r="D751" s="557" t="s">
        <v>477</v>
      </c>
      <c r="E751" s="558">
        <v>900371464</v>
      </c>
      <c r="F751" s="457" t="s">
        <v>540</v>
      </c>
      <c r="G751" s="521" t="s">
        <v>636</v>
      </c>
      <c r="H751" s="521" t="s">
        <v>604</v>
      </c>
      <c r="I751" s="413" t="s">
        <v>248</v>
      </c>
      <c r="J751" s="413" t="s">
        <v>2403</v>
      </c>
      <c r="K751" s="521" t="s">
        <v>1034</v>
      </c>
      <c r="L751" s="417">
        <v>6634</v>
      </c>
      <c r="M751" s="418">
        <v>2799805.1</v>
      </c>
      <c r="N751" s="712">
        <f t="shared" si="197"/>
        <v>2799805.1</v>
      </c>
      <c r="O751" s="753">
        <v>44668</v>
      </c>
      <c r="P751" s="418">
        <f t="shared" si="198"/>
        <v>3365189</v>
      </c>
      <c r="Q751" s="418">
        <f t="shared" si="199"/>
        <v>3365189</v>
      </c>
      <c r="R751" s="698">
        <f t="shared" si="200"/>
        <v>3365189</v>
      </c>
      <c r="S751" s="699">
        <f t="shared" si="196"/>
        <v>6.3597706627669792E-4</v>
      </c>
      <c r="T751" s="688"/>
      <c r="U751" s="689">
        <f t="shared" si="194"/>
        <v>696</v>
      </c>
      <c r="V751" s="690">
        <f t="shared" si="167"/>
        <v>45364</v>
      </c>
      <c r="W751" s="691">
        <f>VLOOKUP(V751,IPC!$B$9:$D$855,3,2)</f>
        <v>141.47999999999999</v>
      </c>
      <c r="X751" s="691">
        <f>VLOOKUP(O751,IPC!$B$9:$D$855,3,1)</f>
        <v>117.71</v>
      </c>
    </row>
    <row r="752" spans="1:24" s="410" customFormat="1" outlineLevel="1" x14ac:dyDescent="0.25">
      <c r="B752" s="728"/>
      <c r="C752" s="793"/>
      <c r="D752" s="560" t="s">
        <v>2294</v>
      </c>
      <c r="E752" s="561"/>
      <c r="F752" s="461"/>
      <c r="G752" s="536"/>
      <c r="H752" s="536"/>
      <c r="I752" s="420"/>
      <c r="J752" s="420"/>
      <c r="K752" s="536"/>
      <c r="L752" s="424"/>
      <c r="M752" s="425">
        <f>SUBTOTAL(9,M740:M751)</f>
        <v>34735070.399999999</v>
      </c>
      <c r="N752" s="425">
        <f>SUBTOTAL(9,N740:N751)</f>
        <v>34735070.399999999</v>
      </c>
      <c r="O752" s="755"/>
      <c r="P752" s="425">
        <f>SUBTOTAL(9,P740:P751)</f>
        <v>42374926</v>
      </c>
      <c r="Q752" s="425">
        <f>SUBTOTAL(9,Q740:Q751)</f>
        <v>42374926</v>
      </c>
      <c r="R752" s="460">
        <f>SUBTOTAL(9,R740:R751)</f>
        <v>42374926</v>
      </c>
      <c r="S752" s="706">
        <f>SUBTOTAL(9,S740:S751)</f>
        <v>8.008311307677568E-3</v>
      </c>
      <c r="T752" s="688"/>
      <c r="U752" s="689"/>
      <c r="V752" s="690"/>
      <c r="W752" s="691"/>
      <c r="X752" s="691"/>
    </row>
    <row r="753" spans="1:24" s="410" customFormat="1" ht="27.6" outlineLevel="2" x14ac:dyDescent="0.25">
      <c r="A753" s="410" t="s">
        <v>76</v>
      </c>
      <c r="B753" s="728" t="s">
        <v>42</v>
      </c>
      <c r="C753" s="792">
        <v>49</v>
      </c>
      <c r="D753" s="557" t="s">
        <v>478</v>
      </c>
      <c r="E753" s="558">
        <v>900044929</v>
      </c>
      <c r="F753" s="457" t="s">
        <v>541</v>
      </c>
      <c r="G753" s="521" t="s">
        <v>239</v>
      </c>
      <c r="H753" s="521" t="s">
        <v>605</v>
      </c>
      <c r="I753" s="413" t="s">
        <v>248</v>
      </c>
      <c r="J753" s="413" t="s">
        <v>2403</v>
      </c>
      <c r="K753" s="521" t="s">
        <v>1035</v>
      </c>
      <c r="L753" s="417">
        <v>5599</v>
      </c>
      <c r="M753" s="418">
        <v>154000</v>
      </c>
      <c r="N753" s="712">
        <f t="shared" si="197"/>
        <v>154000</v>
      </c>
      <c r="O753" s="753">
        <v>44885</v>
      </c>
      <c r="P753" s="418">
        <f t="shared" si="198"/>
        <v>175060</v>
      </c>
      <c r="Q753" s="418">
        <f t="shared" si="199"/>
        <v>175060</v>
      </c>
      <c r="R753" s="698">
        <f t="shared" si="200"/>
        <v>175060</v>
      </c>
      <c r="S753" s="699">
        <f t="shared" ref="S753:S758" si="201">+R753/$R$967</f>
        <v>3.3084069044086004E-5</v>
      </c>
      <c r="T753" s="688"/>
      <c r="U753" s="689">
        <f t="shared" si="194"/>
        <v>479</v>
      </c>
      <c r="V753" s="690">
        <f t="shared" si="167"/>
        <v>45364</v>
      </c>
      <c r="W753" s="691">
        <f>VLOOKUP(V753,IPC!$B$9:$D$855,3,2)</f>
        <v>141.47999999999999</v>
      </c>
      <c r="X753" s="691">
        <f>VLOOKUP(O753,IPC!$B$9:$D$855,3,1)</f>
        <v>124.46</v>
      </c>
    </row>
    <row r="754" spans="1:24" s="410" customFormat="1" ht="27.6" outlineLevel="2" x14ac:dyDescent="0.25">
      <c r="A754" s="410" t="s">
        <v>76</v>
      </c>
      <c r="B754" s="728" t="s">
        <v>42</v>
      </c>
      <c r="C754" s="792">
        <v>49</v>
      </c>
      <c r="D754" s="557" t="s">
        <v>478</v>
      </c>
      <c r="E754" s="558">
        <v>900044929</v>
      </c>
      <c r="F754" s="457" t="s">
        <v>541</v>
      </c>
      <c r="G754" s="521" t="s">
        <v>239</v>
      </c>
      <c r="H754" s="521" t="s">
        <v>605</v>
      </c>
      <c r="I754" s="413" t="s">
        <v>248</v>
      </c>
      <c r="J754" s="413" t="s">
        <v>2403</v>
      </c>
      <c r="K754" s="521" t="s">
        <v>1036</v>
      </c>
      <c r="L754" s="417">
        <v>5826</v>
      </c>
      <c r="M754" s="418">
        <v>3527016.4</v>
      </c>
      <c r="N754" s="712">
        <f t="shared" si="197"/>
        <v>3527016.4</v>
      </c>
      <c r="O754" s="753">
        <v>44906</v>
      </c>
      <c r="P754" s="418">
        <f t="shared" si="198"/>
        <v>3959393</v>
      </c>
      <c r="Q754" s="418">
        <f t="shared" si="199"/>
        <v>3959393</v>
      </c>
      <c r="R754" s="698">
        <f t="shared" si="200"/>
        <v>3959393</v>
      </c>
      <c r="S754" s="699">
        <f t="shared" si="201"/>
        <v>7.482739139990335E-4</v>
      </c>
      <c r="T754" s="688"/>
      <c r="U754" s="689">
        <f t="shared" si="194"/>
        <v>458</v>
      </c>
      <c r="V754" s="690">
        <f t="shared" si="167"/>
        <v>45364</v>
      </c>
      <c r="W754" s="691">
        <f>VLOOKUP(V754,IPC!$B$9:$D$855,3,2)</f>
        <v>141.47999999999999</v>
      </c>
      <c r="X754" s="691">
        <f>VLOOKUP(O754,IPC!$B$9:$D$855,3,1)</f>
        <v>126.03</v>
      </c>
    </row>
    <row r="755" spans="1:24" s="410" customFormat="1" ht="27.6" outlineLevel="2" x14ac:dyDescent="0.25">
      <c r="A755" s="410" t="s">
        <v>76</v>
      </c>
      <c r="B755" s="728" t="s">
        <v>42</v>
      </c>
      <c r="C755" s="792">
        <v>49</v>
      </c>
      <c r="D755" s="557" t="s">
        <v>478</v>
      </c>
      <c r="E755" s="558">
        <v>900044929</v>
      </c>
      <c r="F755" s="457" t="s">
        <v>541</v>
      </c>
      <c r="G755" s="521" t="s">
        <v>239</v>
      </c>
      <c r="H755" s="521" t="s">
        <v>605</v>
      </c>
      <c r="I755" s="413" t="s">
        <v>248</v>
      </c>
      <c r="J755" s="413" t="s">
        <v>2403</v>
      </c>
      <c r="K755" s="521" t="s">
        <v>1037</v>
      </c>
      <c r="L755" s="417">
        <v>6262</v>
      </c>
      <c r="M755" s="418">
        <v>3685176</v>
      </c>
      <c r="N755" s="712">
        <f t="shared" si="197"/>
        <v>3685176</v>
      </c>
      <c r="O755" s="753">
        <v>44956</v>
      </c>
      <c r="P755" s="418">
        <f t="shared" si="198"/>
        <v>4064697</v>
      </c>
      <c r="Q755" s="418">
        <f t="shared" si="199"/>
        <v>4064697</v>
      </c>
      <c r="R755" s="698">
        <f t="shared" si="200"/>
        <v>4064697</v>
      </c>
      <c r="S755" s="699">
        <f t="shared" si="201"/>
        <v>7.6817500394887037E-4</v>
      </c>
      <c r="T755" s="688"/>
      <c r="U755" s="689">
        <f t="shared" si="194"/>
        <v>408</v>
      </c>
      <c r="V755" s="690">
        <f t="shared" si="167"/>
        <v>45364</v>
      </c>
      <c r="W755" s="691">
        <f>VLOOKUP(V755,IPC!$B$9:$D$855,3,2)</f>
        <v>141.47999999999999</v>
      </c>
      <c r="X755" s="691">
        <f>VLOOKUP(O755,IPC!$B$9:$D$855,3,1)</f>
        <v>128.27000000000001</v>
      </c>
    </row>
    <row r="756" spans="1:24" s="410" customFormat="1" ht="27.6" outlineLevel="2" x14ac:dyDescent="0.25">
      <c r="A756" s="410" t="s">
        <v>76</v>
      </c>
      <c r="B756" s="728" t="s">
        <v>42</v>
      </c>
      <c r="C756" s="792">
        <v>49</v>
      </c>
      <c r="D756" s="557" t="s">
        <v>478</v>
      </c>
      <c r="E756" s="558">
        <v>900044929</v>
      </c>
      <c r="F756" s="457" t="s">
        <v>541</v>
      </c>
      <c r="G756" s="521" t="s">
        <v>239</v>
      </c>
      <c r="H756" s="521" t="s">
        <v>605</v>
      </c>
      <c r="I756" s="413" t="s">
        <v>248</v>
      </c>
      <c r="J756" s="413" t="s">
        <v>2403</v>
      </c>
      <c r="K756" s="521" t="s">
        <v>1038</v>
      </c>
      <c r="L756" s="417">
        <v>6300</v>
      </c>
      <c r="M756" s="418">
        <v>1161600</v>
      </c>
      <c r="N756" s="712">
        <f t="shared" si="197"/>
        <v>1161600</v>
      </c>
      <c r="O756" s="753">
        <v>44958</v>
      </c>
      <c r="P756" s="418">
        <f t="shared" si="198"/>
        <v>1260300</v>
      </c>
      <c r="Q756" s="418">
        <f t="shared" si="199"/>
        <v>1260300</v>
      </c>
      <c r="R756" s="698">
        <f t="shared" si="200"/>
        <v>1260300</v>
      </c>
      <c r="S756" s="699">
        <f t="shared" si="201"/>
        <v>2.3818035082978173E-4</v>
      </c>
      <c r="T756" s="688"/>
      <c r="U756" s="689">
        <f t="shared" si="194"/>
        <v>406</v>
      </c>
      <c r="V756" s="690">
        <f t="shared" si="167"/>
        <v>45364</v>
      </c>
      <c r="W756" s="691">
        <f>VLOOKUP(V756,IPC!$B$9:$D$855,3,2)</f>
        <v>141.47999999999999</v>
      </c>
      <c r="X756" s="691">
        <f>VLOOKUP(O756,IPC!$B$9:$D$855,3,1)</f>
        <v>130.4</v>
      </c>
    </row>
    <row r="757" spans="1:24" s="410" customFormat="1" ht="27.6" outlineLevel="2" x14ac:dyDescent="0.25">
      <c r="A757" s="410" t="s">
        <v>76</v>
      </c>
      <c r="B757" s="728" t="s">
        <v>42</v>
      </c>
      <c r="C757" s="792">
        <v>49</v>
      </c>
      <c r="D757" s="557" t="s">
        <v>478</v>
      </c>
      <c r="E757" s="558">
        <v>900044929</v>
      </c>
      <c r="F757" s="457" t="s">
        <v>541</v>
      </c>
      <c r="G757" s="521" t="s">
        <v>239</v>
      </c>
      <c r="H757" s="521" t="s">
        <v>605</v>
      </c>
      <c r="I757" s="413" t="s">
        <v>248</v>
      </c>
      <c r="J757" s="413" t="s">
        <v>2403</v>
      </c>
      <c r="K757" s="521" t="s">
        <v>1039</v>
      </c>
      <c r="L757" s="417">
        <v>6411</v>
      </c>
      <c r="M757" s="418">
        <v>3685176</v>
      </c>
      <c r="N757" s="712">
        <f t="shared" si="197"/>
        <v>3685176</v>
      </c>
      <c r="O757" s="753">
        <v>44973</v>
      </c>
      <c r="P757" s="418">
        <f t="shared" si="198"/>
        <v>3998303</v>
      </c>
      <c r="Q757" s="418">
        <f t="shared" si="199"/>
        <v>3998303</v>
      </c>
      <c r="R757" s="698">
        <f t="shared" si="200"/>
        <v>3998303</v>
      </c>
      <c r="S757" s="699">
        <f t="shared" si="201"/>
        <v>7.5562739924126693E-4</v>
      </c>
      <c r="T757" s="688"/>
      <c r="U757" s="689">
        <f t="shared" si="194"/>
        <v>391</v>
      </c>
      <c r="V757" s="690">
        <f t="shared" si="167"/>
        <v>45364</v>
      </c>
      <c r="W757" s="691">
        <f>VLOOKUP(V757,IPC!$B$9:$D$855,3,2)</f>
        <v>141.47999999999999</v>
      </c>
      <c r="X757" s="691">
        <f>VLOOKUP(O757,IPC!$B$9:$D$855,3,1)</f>
        <v>130.4</v>
      </c>
    </row>
    <row r="758" spans="1:24" s="410" customFormat="1" ht="27.6" outlineLevel="2" x14ac:dyDescent="0.25">
      <c r="A758" s="410" t="s">
        <v>76</v>
      </c>
      <c r="B758" s="728" t="s">
        <v>42</v>
      </c>
      <c r="C758" s="792">
        <v>49</v>
      </c>
      <c r="D758" s="557" t="s">
        <v>478</v>
      </c>
      <c r="E758" s="558">
        <v>900044929</v>
      </c>
      <c r="F758" s="457" t="s">
        <v>541</v>
      </c>
      <c r="G758" s="521" t="s">
        <v>239</v>
      </c>
      <c r="H758" s="521" t="s">
        <v>605</v>
      </c>
      <c r="I758" s="413" t="s">
        <v>248</v>
      </c>
      <c r="J758" s="413" t="s">
        <v>2403</v>
      </c>
      <c r="K758" s="521" t="s">
        <v>1040</v>
      </c>
      <c r="L758" s="417">
        <v>7254</v>
      </c>
      <c r="M758" s="418">
        <v>700000</v>
      </c>
      <c r="N758" s="712">
        <f t="shared" si="197"/>
        <v>700000</v>
      </c>
      <c r="O758" s="753">
        <v>45077</v>
      </c>
      <c r="P758" s="418">
        <f t="shared" si="198"/>
        <v>742510</v>
      </c>
      <c r="Q758" s="418">
        <f t="shared" si="199"/>
        <v>742510</v>
      </c>
      <c r="R758" s="698">
        <f t="shared" si="200"/>
        <v>742510</v>
      </c>
      <c r="S758" s="699">
        <f t="shared" si="201"/>
        <v>1.4032475783116815E-4</v>
      </c>
      <c r="T758" s="688"/>
      <c r="U758" s="689">
        <f t="shared" si="194"/>
        <v>287</v>
      </c>
      <c r="V758" s="690">
        <f t="shared" si="167"/>
        <v>45364</v>
      </c>
      <c r="W758" s="691">
        <f>VLOOKUP(V758,IPC!$B$9:$D$855,3,2)</f>
        <v>141.47999999999999</v>
      </c>
      <c r="X758" s="691">
        <f>VLOOKUP(O758,IPC!$B$9:$D$855,3,1)</f>
        <v>133.38</v>
      </c>
    </row>
    <row r="759" spans="1:24" s="410" customFormat="1" outlineLevel="1" x14ac:dyDescent="0.25">
      <c r="B759" s="728"/>
      <c r="C759" s="793"/>
      <c r="D759" s="560" t="s">
        <v>2295</v>
      </c>
      <c r="E759" s="561"/>
      <c r="F759" s="461"/>
      <c r="G759" s="536"/>
      <c r="H759" s="536"/>
      <c r="I759" s="420"/>
      <c r="J759" s="420"/>
      <c r="K759" s="536"/>
      <c r="L759" s="424"/>
      <c r="M759" s="425">
        <f>SUBTOTAL(9,M753:M758)</f>
        <v>12912968.4</v>
      </c>
      <c r="N759" s="425">
        <f>SUBTOTAL(9,N753:N758)</f>
        <v>12912968.4</v>
      </c>
      <c r="O759" s="755"/>
      <c r="P759" s="425">
        <f>SUBTOTAL(9,P753:P758)</f>
        <v>14200263</v>
      </c>
      <c r="Q759" s="425">
        <f>SUBTOTAL(9,Q753:Q758)</f>
        <v>14200263</v>
      </c>
      <c r="R759" s="460">
        <f>SUBTOTAL(9,R753:R758)</f>
        <v>14200263</v>
      </c>
      <c r="S759" s="706">
        <f>SUBTOTAL(9,S753:S758)</f>
        <v>2.6836654948942068E-3</v>
      </c>
      <c r="T759" s="688"/>
      <c r="U759" s="689"/>
      <c r="V759" s="690"/>
      <c r="W759" s="691"/>
      <c r="X759" s="691"/>
    </row>
    <row r="760" spans="1:24" s="410" customFormat="1" ht="27.6" outlineLevel="2" x14ac:dyDescent="0.25">
      <c r="A760" s="410" t="s">
        <v>76</v>
      </c>
      <c r="B760" s="728" t="s">
        <v>42</v>
      </c>
      <c r="C760" s="792">
        <v>50</v>
      </c>
      <c r="D760" s="557" t="s">
        <v>479</v>
      </c>
      <c r="E760" s="558">
        <v>900577659</v>
      </c>
      <c r="F760" s="457" t="s">
        <v>542</v>
      </c>
      <c r="G760" s="521" t="s">
        <v>108</v>
      </c>
      <c r="H760" s="521" t="s">
        <v>606</v>
      </c>
      <c r="I760" s="413" t="s">
        <v>248</v>
      </c>
      <c r="J760" s="413" t="s">
        <v>2403</v>
      </c>
      <c r="K760" s="521" t="s">
        <v>1041</v>
      </c>
      <c r="L760" s="417">
        <v>4789</v>
      </c>
      <c r="M760" s="418">
        <v>1833443.02</v>
      </c>
      <c r="N760" s="712">
        <f t="shared" si="197"/>
        <v>1833443.02</v>
      </c>
      <c r="O760" s="753">
        <v>44916</v>
      </c>
      <c r="P760" s="418">
        <f t="shared" si="198"/>
        <v>2058205</v>
      </c>
      <c r="Q760" s="418">
        <f t="shared" si="199"/>
        <v>2058205</v>
      </c>
      <c r="R760" s="698">
        <f t="shared" si="200"/>
        <v>2058205</v>
      </c>
      <c r="S760" s="699">
        <f t="shared" ref="S760:S769" si="202">+R760/$R$967</f>
        <v>3.889740450524565E-4</v>
      </c>
      <c r="T760" s="688"/>
      <c r="U760" s="689">
        <f t="shared" si="194"/>
        <v>448</v>
      </c>
      <c r="V760" s="690">
        <f t="shared" si="167"/>
        <v>45364</v>
      </c>
      <c r="W760" s="691">
        <f>VLOOKUP(V760,IPC!$B$9:$D$855,3,2)</f>
        <v>141.47999999999999</v>
      </c>
      <c r="X760" s="691">
        <f>VLOOKUP(O760,IPC!$B$9:$D$855,3,1)</f>
        <v>126.03</v>
      </c>
    </row>
    <row r="761" spans="1:24" s="410" customFormat="1" ht="27.6" outlineLevel="2" x14ac:dyDescent="0.25">
      <c r="A761" s="410" t="s">
        <v>76</v>
      </c>
      <c r="B761" s="728" t="s">
        <v>42</v>
      </c>
      <c r="C761" s="792">
        <v>50</v>
      </c>
      <c r="D761" s="557" t="s">
        <v>479</v>
      </c>
      <c r="E761" s="558">
        <v>900577659</v>
      </c>
      <c r="F761" s="457" t="s">
        <v>542</v>
      </c>
      <c r="G761" s="521" t="s">
        <v>108</v>
      </c>
      <c r="H761" s="521" t="s">
        <v>606</v>
      </c>
      <c r="I761" s="413" t="s">
        <v>248</v>
      </c>
      <c r="J761" s="413" t="s">
        <v>2403</v>
      </c>
      <c r="K761" s="521" t="s">
        <v>1042</v>
      </c>
      <c r="L761" s="417">
        <v>4980</v>
      </c>
      <c r="M761" s="418">
        <v>965782.93</v>
      </c>
      <c r="N761" s="712">
        <f t="shared" si="197"/>
        <v>965782.93</v>
      </c>
      <c r="O761" s="753">
        <v>44936</v>
      </c>
      <c r="P761" s="418">
        <f t="shared" si="198"/>
        <v>1065245</v>
      </c>
      <c r="Q761" s="418">
        <f t="shared" si="199"/>
        <v>1065245</v>
      </c>
      <c r="R761" s="698">
        <f t="shared" si="200"/>
        <v>1065245</v>
      </c>
      <c r="S761" s="699">
        <f t="shared" si="202"/>
        <v>2.0131748616969834E-4</v>
      </c>
      <c r="T761" s="688"/>
      <c r="U761" s="689">
        <f t="shared" si="194"/>
        <v>428</v>
      </c>
      <c r="V761" s="690">
        <f t="shared" si="167"/>
        <v>45364</v>
      </c>
      <c r="W761" s="691">
        <f>VLOOKUP(V761,IPC!$B$9:$D$855,3,2)</f>
        <v>141.47999999999999</v>
      </c>
      <c r="X761" s="691">
        <f>VLOOKUP(O761,IPC!$B$9:$D$855,3,1)</f>
        <v>128.27000000000001</v>
      </c>
    </row>
    <row r="762" spans="1:24" s="410" customFormat="1" ht="27.6" outlineLevel="2" x14ac:dyDescent="0.25">
      <c r="A762" s="410" t="s">
        <v>76</v>
      </c>
      <c r="B762" s="728" t="s">
        <v>42</v>
      </c>
      <c r="C762" s="792">
        <v>50</v>
      </c>
      <c r="D762" s="557" t="s">
        <v>479</v>
      </c>
      <c r="E762" s="558">
        <v>900577659</v>
      </c>
      <c r="F762" s="457" t="s">
        <v>542</v>
      </c>
      <c r="G762" s="521" t="s">
        <v>108</v>
      </c>
      <c r="H762" s="521" t="s">
        <v>606</v>
      </c>
      <c r="I762" s="413" t="s">
        <v>248</v>
      </c>
      <c r="J762" s="413" t="s">
        <v>2403</v>
      </c>
      <c r="K762" s="521" t="s">
        <v>1043</v>
      </c>
      <c r="L762" s="417">
        <v>4982</v>
      </c>
      <c r="M762" s="418">
        <v>5576070.9100000001</v>
      </c>
      <c r="N762" s="712">
        <f t="shared" si="197"/>
        <v>5576070.9100000001</v>
      </c>
      <c r="O762" s="753">
        <v>44937</v>
      </c>
      <c r="P762" s="418">
        <f t="shared" si="198"/>
        <v>6150328</v>
      </c>
      <c r="Q762" s="418">
        <f t="shared" si="199"/>
        <v>6150328</v>
      </c>
      <c r="R762" s="698">
        <f t="shared" si="200"/>
        <v>6150328</v>
      </c>
      <c r="S762" s="699">
        <f t="shared" si="202"/>
        <v>1.1623322072190985E-3</v>
      </c>
      <c r="T762" s="688"/>
      <c r="U762" s="689">
        <f t="shared" si="194"/>
        <v>427</v>
      </c>
      <c r="V762" s="690">
        <f t="shared" si="167"/>
        <v>45364</v>
      </c>
      <c r="W762" s="691">
        <f>VLOOKUP(V762,IPC!$B$9:$D$855,3,2)</f>
        <v>141.47999999999999</v>
      </c>
      <c r="X762" s="691">
        <f>VLOOKUP(O762,IPC!$B$9:$D$855,3,1)</f>
        <v>128.27000000000001</v>
      </c>
    </row>
    <row r="763" spans="1:24" s="410" customFormat="1" ht="27.6" outlineLevel="2" x14ac:dyDescent="0.25">
      <c r="A763" s="410" t="s">
        <v>76</v>
      </c>
      <c r="B763" s="728" t="s">
        <v>42</v>
      </c>
      <c r="C763" s="792">
        <v>50</v>
      </c>
      <c r="D763" s="557" t="s">
        <v>479</v>
      </c>
      <c r="E763" s="558">
        <v>900577659</v>
      </c>
      <c r="F763" s="457" t="s">
        <v>542</v>
      </c>
      <c r="G763" s="521" t="s">
        <v>108</v>
      </c>
      <c r="H763" s="521" t="s">
        <v>606</v>
      </c>
      <c r="I763" s="413" t="s">
        <v>248</v>
      </c>
      <c r="J763" s="413" t="s">
        <v>2403</v>
      </c>
      <c r="K763" s="521" t="s">
        <v>1044</v>
      </c>
      <c r="L763" s="417">
        <v>5111</v>
      </c>
      <c r="M763" s="418">
        <v>13316194.119999999</v>
      </c>
      <c r="N763" s="712">
        <f t="shared" si="197"/>
        <v>13316194.119999999</v>
      </c>
      <c r="O763" s="753">
        <v>44956</v>
      </c>
      <c r="P763" s="418">
        <f t="shared" si="198"/>
        <v>14687574</v>
      </c>
      <c r="Q763" s="418">
        <f t="shared" si="199"/>
        <v>14687574</v>
      </c>
      <c r="R763" s="698">
        <f t="shared" si="200"/>
        <v>14687574</v>
      </c>
      <c r="S763" s="699">
        <f t="shared" si="202"/>
        <v>2.7757609522799176E-3</v>
      </c>
      <c r="T763" s="688"/>
      <c r="U763" s="689">
        <f t="shared" si="194"/>
        <v>408</v>
      </c>
      <c r="V763" s="690">
        <f t="shared" si="167"/>
        <v>45364</v>
      </c>
      <c r="W763" s="691">
        <f>VLOOKUP(V763,IPC!$B$9:$D$855,3,2)</f>
        <v>141.47999999999999</v>
      </c>
      <c r="X763" s="691">
        <f>VLOOKUP(O763,IPC!$B$9:$D$855,3,1)</f>
        <v>128.27000000000001</v>
      </c>
    </row>
    <row r="764" spans="1:24" s="410" customFormat="1" ht="27.6" outlineLevel="2" x14ac:dyDescent="0.25">
      <c r="A764" s="410" t="s">
        <v>76</v>
      </c>
      <c r="B764" s="728" t="s">
        <v>42</v>
      </c>
      <c r="C764" s="792">
        <v>50</v>
      </c>
      <c r="D764" s="557" t="s">
        <v>479</v>
      </c>
      <c r="E764" s="558">
        <v>900577659</v>
      </c>
      <c r="F764" s="457" t="s">
        <v>542</v>
      </c>
      <c r="G764" s="521" t="s">
        <v>108</v>
      </c>
      <c r="H764" s="521" t="s">
        <v>606</v>
      </c>
      <c r="I764" s="413" t="s">
        <v>248</v>
      </c>
      <c r="J764" s="413" t="s">
        <v>2403</v>
      </c>
      <c r="K764" s="521" t="s">
        <v>1045</v>
      </c>
      <c r="L764" s="417">
        <v>5258</v>
      </c>
      <c r="M764" s="418">
        <v>3278953.5</v>
      </c>
      <c r="N764" s="712">
        <f t="shared" si="197"/>
        <v>3278953.5</v>
      </c>
      <c r="O764" s="753">
        <v>44992</v>
      </c>
      <c r="P764" s="418">
        <f t="shared" si="198"/>
        <v>3520576</v>
      </c>
      <c r="Q764" s="418">
        <f t="shared" si="199"/>
        <v>3520576</v>
      </c>
      <c r="R764" s="698">
        <f t="shared" si="200"/>
        <v>3520576</v>
      </c>
      <c r="S764" s="699">
        <f t="shared" si="202"/>
        <v>6.6534319352765982E-4</v>
      </c>
      <c r="T764" s="688"/>
      <c r="U764" s="689">
        <f t="shared" si="194"/>
        <v>372</v>
      </c>
      <c r="V764" s="690">
        <f t="shared" si="167"/>
        <v>45364</v>
      </c>
      <c r="W764" s="691">
        <f>VLOOKUP(V764,IPC!$B$9:$D$855,3,2)</f>
        <v>141.47999999999999</v>
      </c>
      <c r="X764" s="691">
        <f>VLOOKUP(O764,IPC!$B$9:$D$855,3,1)</f>
        <v>131.77000000000001</v>
      </c>
    </row>
    <row r="765" spans="1:24" s="410" customFormat="1" ht="27.6" outlineLevel="2" x14ac:dyDescent="0.25">
      <c r="A765" s="410" t="s">
        <v>76</v>
      </c>
      <c r="B765" s="728" t="s">
        <v>42</v>
      </c>
      <c r="C765" s="792">
        <v>50</v>
      </c>
      <c r="D765" s="557" t="s">
        <v>479</v>
      </c>
      <c r="E765" s="558">
        <v>900577659</v>
      </c>
      <c r="F765" s="457" t="s">
        <v>542</v>
      </c>
      <c r="G765" s="521" t="s">
        <v>108</v>
      </c>
      <c r="H765" s="521" t="s">
        <v>606</v>
      </c>
      <c r="I765" s="413" t="s">
        <v>248</v>
      </c>
      <c r="J765" s="413" t="s">
        <v>2403</v>
      </c>
      <c r="K765" s="521" t="s">
        <v>1046</v>
      </c>
      <c r="L765" s="417">
        <v>5314</v>
      </c>
      <c r="M765" s="418">
        <v>15924101.699999999</v>
      </c>
      <c r="N765" s="712">
        <f t="shared" si="197"/>
        <v>15924101.699999999</v>
      </c>
      <c r="O765" s="753">
        <v>44999</v>
      </c>
      <c r="P765" s="418">
        <f t="shared" si="198"/>
        <v>17097533</v>
      </c>
      <c r="Q765" s="418">
        <f t="shared" si="199"/>
        <v>17097533</v>
      </c>
      <c r="R765" s="698">
        <f t="shared" si="200"/>
        <v>17097533</v>
      </c>
      <c r="S765" s="699">
        <f t="shared" si="202"/>
        <v>3.2312119402235742E-3</v>
      </c>
      <c r="T765" s="688"/>
      <c r="U765" s="689">
        <f t="shared" si="194"/>
        <v>365</v>
      </c>
      <c r="V765" s="690">
        <f t="shared" si="167"/>
        <v>45364</v>
      </c>
      <c r="W765" s="691">
        <f>VLOOKUP(V765,IPC!$B$9:$D$855,3,2)</f>
        <v>141.47999999999999</v>
      </c>
      <c r="X765" s="691">
        <f>VLOOKUP(O765,IPC!$B$9:$D$855,3,1)</f>
        <v>131.77000000000001</v>
      </c>
    </row>
    <row r="766" spans="1:24" s="410" customFormat="1" ht="27.6" outlineLevel="2" x14ac:dyDescent="0.25">
      <c r="A766" s="410" t="s">
        <v>76</v>
      </c>
      <c r="B766" s="728" t="s">
        <v>42</v>
      </c>
      <c r="C766" s="792">
        <v>50</v>
      </c>
      <c r="D766" s="557" t="s">
        <v>479</v>
      </c>
      <c r="E766" s="558">
        <v>900577659</v>
      </c>
      <c r="F766" s="457" t="s">
        <v>542</v>
      </c>
      <c r="G766" s="521" t="s">
        <v>108</v>
      </c>
      <c r="H766" s="521" t="s">
        <v>606</v>
      </c>
      <c r="I766" s="413" t="s">
        <v>248</v>
      </c>
      <c r="J766" s="413" t="s">
        <v>2403</v>
      </c>
      <c r="K766" s="521" t="s">
        <v>1047</v>
      </c>
      <c r="L766" s="417">
        <v>5329</v>
      </c>
      <c r="M766" s="418">
        <v>41313</v>
      </c>
      <c r="N766" s="712">
        <f t="shared" si="197"/>
        <v>41313</v>
      </c>
      <c r="O766" s="753">
        <v>45001</v>
      </c>
      <c r="P766" s="418">
        <f t="shared" si="198"/>
        <v>44357</v>
      </c>
      <c r="Q766" s="418">
        <f t="shared" si="199"/>
        <v>44357</v>
      </c>
      <c r="R766" s="698">
        <f t="shared" si="200"/>
        <v>44357</v>
      </c>
      <c r="S766" s="699">
        <f t="shared" si="202"/>
        <v>8.3828975813351009E-6</v>
      </c>
      <c r="T766" s="688"/>
      <c r="U766" s="689">
        <f t="shared" si="194"/>
        <v>363</v>
      </c>
      <c r="V766" s="690">
        <f t="shared" si="167"/>
        <v>45364</v>
      </c>
      <c r="W766" s="691">
        <f>VLOOKUP(V766,IPC!$B$9:$D$855,3,2)</f>
        <v>141.47999999999999</v>
      </c>
      <c r="X766" s="691">
        <f>VLOOKUP(O766,IPC!$B$9:$D$855,3,1)</f>
        <v>131.77000000000001</v>
      </c>
    </row>
    <row r="767" spans="1:24" s="410" customFormat="1" ht="27.6" outlineLevel="2" x14ac:dyDescent="0.25">
      <c r="A767" s="410" t="s">
        <v>76</v>
      </c>
      <c r="B767" s="728" t="s">
        <v>42</v>
      </c>
      <c r="C767" s="792">
        <v>50</v>
      </c>
      <c r="D767" s="557" t="s">
        <v>479</v>
      </c>
      <c r="E767" s="558">
        <v>900577659</v>
      </c>
      <c r="F767" s="457" t="s">
        <v>542</v>
      </c>
      <c r="G767" s="521" t="s">
        <v>108</v>
      </c>
      <c r="H767" s="521" t="s">
        <v>606</v>
      </c>
      <c r="I767" s="413" t="s">
        <v>248</v>
      </c>
      <c r="J767" s="413" t="s">
        <v>2403</v>
      </c>
      <c r="K767" s="521" t="s">
        <v>1048</v>
      </c>
      <c r="L767" s="417">
        <v>5389</v>
      </c>
      <c r="M767" s="418">
        <v>2575794</v>
      </c>
      <c r="N767" s="712">
        <f t="shared" si="197"/>
        <v>2575794</v>
      </c>
      <c r="O767" s="753">
        <v>45007</v>
      </c>
      <c r="P767" s="418">
        <f t="shared" si="198"/>
        <v>2765602</v>
      </c>
      <c r="Q767" s="418">
        <f t="shared" si="199"/>
        <v>2765602</v>
      </c>
      <c r="R767" s="698">
        <f t="shared" si="200"/>
        <v>2765602</v>
      </c>
      <c r="S767" s="699">
        <f t="shared" si="202"/>
        <v>5.2266290138502415E-4</v>
      </c>
      <c r="T767" s="688"/>
      <c r="U767" s="689">
        <f t="shared" si="194"/>
        <v>357</v>
      </c>
      <c r="V767" s="690">
        <f t="shared" si="167"/>
        <v>45364</v>
      </c>
      <c r="W767" s="691">
        <f>VLOOKUP(V767,IPC!$B$9:$D$855,3,2)</f>
        <v>141.47999999999999</v>
      </c>
      <c r="X767" s="691">
        <f>VLOOKUP(O767,IPC!$B$9:$D$855,3,1)</f>
        <v>131.77000000000001</v>
      </c>
    </row>
    <row r="768" spans="1:24" s="410" customFormat="1" ht="27.6" outlineLevel="2" x14ac:dyDescent="0.25">
      <c r="A768" s="410" t="s">
        <v>76</v>
      </c>
      <c r="B768" s="728" t="s">
        <v>42</v>
      </c>
      <c r="C768" s="792">
        <v>50</v>
      </c>
      <c r="D768" s="557" t="s">
        <v>479</v>
      </c>
      <c r="E768" s="558">
        <v>900577659</v>
      </c>
      <c r="F768" s="457" t="s">
        <v>542</v>
      </c>
      <c r="G768" s="521" t="s">
        <v>108</v>
      </c>
      <c r="H768" s="521" t="s">
        <v>606</v>
      </c>
      <c r="I768" s="413" t="s">
        <v>248</v>
      </c>
      <c r="J768" s="413" t="s">
        <v>2403</v>
      </c>
      <c r="K768" s="521" t="s">
        <v>1049</v>
      </c>
      <c r="L768" s="417">
        <v>5390</v>
      </c>
      <c r="M768" s="418">
        <v>1754490</v>
      </c>
      <c r="N768" s="712">
        <f t="shared" si="197"/>
        <v>1754490</v>
      </c>
      <c r="O768" s="753">
        <v>45007</v>
      </c>
      <c r="P768" s="418">
        <f t="shared" si="198"/>
        <v>1883777</v>
      </c>
      <c r="Q768" s="418">
        <f t="shared" si="199"/>
        <v>1883777</v>
      </c>
      <c r="R768" s="698">
        <f t="shared" si="200"/>
        <v>1883777</v>
      </c>
      <c r="S768" s="699">
        <f t="shared" si="202"/>
        <v>3.5600941580978636E-4</v>
      </c>
      <c r="T768" s="688"/>
      <c r="U768" s="689">
        <f t="shared" si="194"/>
        <v>357</v>
      </c>
      <c r="V768" s="690">
        <f t="shared" si="167"/>
        <v>45364</v>
      </c>
      <c r="W768" s="691">
        <f>VLOOKUP(V768,IPC!$B$9:$D$855,3,2)</f>
        <v>141.47999999999999</v>
      </c>
      <c r="X768" s="691">
        <f>VLOOKUP(O768,IPC!$B$9:$D$855,3,1)</f>
        <v>131.77000000000001</v>
      </c>
    </row>
    <row r="769" spans="1:24" s="410" customFormat="1" ht="27.6" outlineLevel="2" x14ac:dyDescent="0.25">
      <c r="A769" s="410" t="s">
        <v>76</v>
      </c>
      <c r="B769" s="728" t="s">
        <v>42</v>
      </c>
      <c r="C769" s="792">
        <v>50</v>
      </c>
      <c r="D769" s="557" t="s">
        <v>479</v>
      </c>
      <c r="E769" s="558">
        <v>900577659</v>
      </c>
      <c r="F769" s="457" t="s">
        <v>542</v>
      </c>
      <c r="G769" s="521" t="s">
        <v>108</v>
      </c>
      <c r="H769" s="521" t="s">
        <v>606</v>
      </c>
      <c r="I769" s="413" t="s">
        <v>248</v>
      </c>
      <c r="J769" s="413" t="s">
        <v>2403</v>
      </c>
      <c r="K769" s="521" t="s">
        <v>1050</v>
      </c>
      <c r="L769" s="417">
        <v>5442</v>
      </c>
      <c r="M769" s="418">
        <v>6870464.2400000002</v>
      </c>
      <c r="N769" s="712">
        <f t="shared" si="197"/>
        <v>6870464.2400000002</v>
      </c>
      <c r="O769" s="753">
        <v>45020</v>
      </c>
      <c r="P769" s="418">
        <f t="shared" si="198"/>
        <v>7319528</v>
      </c>
      <c r="Q769" s="418">
        <f t="shared" si="199"/>
        <v>7319528</v>
      </c>
      <c r="R769" s="698">
        <f t="shared" si="200"/>
        <v>7319528</v>
      </c>
      <c r="S769" s="699">
        <f t="shared" si="202"/>
        <v>1.3832958398384595E-3</v>
      </c>
      <c r="T769" s="688"/>
      <c r="U769" s="689">
        <f t="shared" si="194"/>
        <v>344</v>
      </c>
      <c r="V769" s="690">
        <f t="shared" si="167"/>
        <v>45364</v>
      </c>
      <c r="W769" s="691">
        <f>VLOOKUP(V769,IPC!$B$9:$D$855,3,2)</f>
        <v>141.47999999999999</v>
      </c>
      <c r="X769" s="691">
        <f>VLOOKUP(O769,IPC!$B$9:$D$855,3,1)</f>
        <v>132.80000000000001</v>
      </c>
    </row>
    <row r="770" spans="1:24" s="410" customFormat="1" outlineLevel="1" x14ac:dyDescent="0.25">
      <c r="B770" s="728"/>
      <c r="C770" s="793"/>
      <c r="D770" s="560" t="s">
        <v>2296</v>
      </c>
      <c r="E770" s="561"/>
      <c r="F770" s="461"/>
      <c r="G770" s="536"/>
      <c r="H770" s="536"/>
      <c r="I770" s="420"/>
      <c r="J770" s="420"/>
      <c r="K770" s="536"/>
      <c r="L770" s="424"/>
      <c r="M770" s="425">
        <f>SUBTOTAL(9,M760:M769)</f>
        <v>52136607.420000002</v>
      </c>
      <c r="N770" s="425">
        <f>SUBTOTAL(9,N760:N769)</f>
        <v>52136607.420000002</v>
      </c>
      <c r="O770" s="755"/>
      <c r="P770" s="425">
        <f>SUBTOTAL(9,P760:P769)</f>
        <v>56592725</v>
      </c>
      <c r="Q770" s="425">
        <f>SUBTOTAL(9,Q760:Q769)</f>
        <v>56592725</v>
      </c>
      <c r="R770" s="460">
        <f>SUBTOTAL(9,R760:R769)</f>
        <v>56592725</v>
      </c>
      <c r="S770" s="706">
        <f>SUBTOTAL(9,S760:S769)</f>
        <v>1.0695290879087009E-2</v>
      </c>
      <c r="T770" s="688"/>
      <c r="U770" s="689"/>
      <c r="V770" s="690"/>
      <c r="W770" s="691"/>
      <c r="X770" s="691"/>
    </row>
    <row r="771" spans="1:24" s="410" customFormat="1" ht="27.6" outlineLevel="2" x14ac:dyDescent="0.25">
      <c r="A771" s="410" t="s">
        <v>76</v>
      </c>
      <c r="B771" s="728" t="s">
        <v>42</v>
      </c>
      <c r="C771" s="792">
        <v>51</v>
      </c>
      <c r="D771" s="557" t="s">
        <v>480</v>
      </c>
      <c r="E771" s="558">
        <v>900026143</v>
      </c>
      <c r="F771" s="457" t="s">
        <v>543</v>
      </c>
      <c r="G771" s="521" t="s">
        <v>108</v>
      </c>
      <c r="H771" s="521" t="s">
        <v>607</v>
      </c>
      <c r="I771" s="413" t="s">
        <v>248</v>
      </c>
      <c r="J771" s="413" t="s">
        <v>2403</v>
      </c>
      <c r="K771" s="521" t="s">
        <v>1051</v>
      </c>
      <c r="L771" s="417">
        <v>10682</v>
      </c>
      <c r="M771" s="418">
        <v>3212968.6</v>
      </c>
      <c r="N771" s="712">
        <f t="shared" si="197"/>
        <v>3212968.6</v>
      </c>
      <c r="O771" s="753">
        <v>44637</v>
      </c>
      <c r="P771" s="418">
        <f t="shared" si="198"/>
        <v>3909950</v>
      </c>
      <c r="Q771" s="418">
        <f t="shared" si="199"/>
        <v>3909950</v>
      </c>
      <c r="R771" s="698">
        <f t="shared" si="200"/>
        <v>3909950</v>
      </c>
      <c r="S771" s="699">
        <f>+R771/$R$967</f>
        <v>7.389298283955448E-4</v>
      </c>
      <c r="T771" s="688"/>
      <c r="U771" s="689">
        <f t="shared" si="194"/>
        <v>727</v>
      </c>
      <c r="V771" s="690">
        <f t="shared" si="167"/>
        <v>45364</v>
      </c>
      <c r="W771" s="691">
        <f>VLOOKUP(V771,IPC!$B$9:$D$855,3,2)</f>
        <v>141.47999999999999</v>
      </c>
      <c r="X771" s="691">
        <f>VLOOKUP(O771,IPC!$B$9:$D$855,3,1)</f>
        <v>116.26</v>
      </c>
    </row>
    <row r="772" spans="1:24" s="410" customFormat="1" ht="27.6" outlineLevel="2" x14ac:dyDescent="0.25">
      <c r="A772" s="410" t="s">
        <v>76</v>
      </c>
      <c r="B772" s="728" t="s">
        <v>42</v>
      </c>
      <c r="C772" s="792">
        <v>51</v>
      </c>
      <c r="D772" s="557" t="s">
        <v>480</v>
      </c>
      <c r="E772" s="558">
        <v>900026143</v>
      </c>
      <c r="F772" s="457" t="s">
        <v>543</v>
      </c>
      <c r="G772" s="521" t="s">
        <v>108</v>
      </c>
      <c r="H772" s="521" t="s">
        <v>607</v>
      </c>
      <c r="I772" s="413" t="s">
        <v>248</v>
      </c>
      <c r="J772" s="413" t="s">
        <v>2403</v>
      </c>
      <c r="K772" s="521" t="s">
        <v>1052</v>
      </c>
      <c r="L772" s="417">
        <v>10683</v>
      </c>
      <c r="M772" s="418">
        <v>4505106.5999999996</v>
      </c>
      <c r="N772" s="712">
        <f t="shared" si="197"/>
        <v>4505106.5999999996</v>
      </c>
      <c r="O772" s="753">
        <v>44637</v>
      </c>
      <c r="P772" s="418">
        <f t="shared" si="198"/>
        <v>5482388</v>
      </c>
      <c r="Q772" s="418">
        <f t="shared" si="199"/>
        <v>5482388</v>
      </c>
      <c r="R772" s="698">
        <f t="shared" si="200"/>
        <v>5482388</v>
      </c>
      <c r="S772" s="699">
        <f>+R772/$R$967</f>
        <v>1.0361002120328378E-3</v>
      </c>
      <c r="T772" s="688"/>
      <c r="U772" s="689">
        <f t="shared" si="194"/>
        <v>727</v>
      </c>
      <c r="V772" s="690">
        <f t="shared" si="167"/>
        <v>45364</v>
      </c>
      <c r="W772" s="691">
        <f>VLOOKUP(V772,IPC!$B$9:$D$855,3,2)</f>
        <v>141.47999999999999</v>
      </c>
      <c r="X772" s="691">
        <f>VLOOKUP(O772,IPC!$B$9:$D$855,3,1)</f>
        <v>116.26</v>
      </c>
    </row>
    <row r="773" spans="1:24" s="410" customFormat="1" ht="27.6" outlineLevel="2" x14ac:dyDescent="0.25">
      <c r="A773" s="410" t="s">
        <v>76</v>
      </c>
      <c r="B773" s="728" t="s">
        <v>42</v>
      </c>
      <c r="C773" s="792">
        <v>51</v>
      </c>
      <c r="D773" s="557" t="s">
        <v>480</v>
      </c>
      <c r="E773" s="558">
        <v>900026143</v>
      </c>
      <c r="F773" s="457" t="s">
        <v>543</v>
      </c>
      <c r="G773" s="521" t="s">
        <v>108</v>
      </c>
      <c r="H773" s="521" t="s">
        <v>607</v>
      </c>
      <c r="I773" s="413" t="s">
        <v>248</v>
      </c>
      <c r="J773" s="413" t="s">
        <v>2403</v>
      </c>
      <c r="K773" s="521" t="s">
        <v>1053</v>
      </c>
      <c r="L773" s="417">
        <v>10684</v>
      </c>
      <c r="M773" s="418">
        <v>5294358.0999999996</v>
      </c>
      <c r="N773" s="712">
        <f t="shared" si="197"/>
        <v>5294358.0999999996</v>
      </c>
      <c r="O773" s="753">
        <v>44637</v>
      </c>
      <c r="P773" s="418">
        <f t="shared" si="198"/>
        <v>6442850</v>
      </c>
      <c r="Q773" s="418">
        <f t="shared" si="199"/>
        <v>6442850</v>
      </c>
      <c r="R773" s="698">
        <f t="shared" si="200"/>
        <v>6442850</v>
      </c>
      <c r="S773" s="699">
        <f>+R773/$R$967</f>
        <v>1.2176150704940564E-3</v>
      </c>
      <c r="T773" s="688"/>
      <c r="U773" s="689">
        <f t="shared" si="194"/>
        <v>727</v>
      </c>
      <c r="V773" s="690">
        <f t="shared" si="167"/>
        <v>45364</v>
      </c>
      <c r="W773" s="691">
        <f>VLOOKUP(V773,IPC!$B$9:$D$855,3,2)</f>
        <v>141.47999999999999</v>
      </c>
      <c r="X773" s="691">
        <f>VLOOKUP(O773,IPC!$B$9:$D$855,3,1)</f>
        <v>116.26</v>
      </c>
    </row>
    <row r="774" spans="1:24" s="410" customFormat="1" outlineLevel="1" x14ac:dyDescent="0.25">
      <c r="B774" s="728"/>
      <c r="C774" s="793"/>
      <c r="D774" s="560" t="s">
        <v>2297</v>
      </c>
      <c r="E774" s="561"/>
      <c r="F774" s="461"/>
      <c r="G774" s="536"/>
      <c r="H774" s="536"/>
      <c r="I774" s="420"/>
      <c r="J774" s="420"/>
      <c r="K774" s="536"/>
      <c r="L774" s="424"/>
      <c r="M774" s="425">
        <f>SUBTOTAL(9,M771:M773)</f>
        <v>13012433.299999999</v>
      </c>
      <c r="N774" s="425">
        <f>SUBTOTAL(9,N771:N773)</f>
        <v>13012433.299999999</v>
      </c>
      <c r="O774" s="755"/>
      <c r="P774" s="425">
        <f>SUBTOTAL(9,P771:P773)</f>
        <v>15835188</v>
      </c>
      <c r="Q774" s="425">
        <f>SUBTOTAL(9,Q771:Q773)</f>
        <v>15835188</v>
      </c>
      <c r="R774" s="460">
        <f>SUBTOTAL(9,R771:R773)</f>
        <v>15835188</v>
      </c>
      <c r="S774" s="706">
        <f>SUBTOTAL(9,S771:S773)</f>
        <v>2.9926451109224391E-3</v>
      </c>
      <c r="T774" s="688"/>
      <c r="U774" s="689"/>
      <c r="V774" s="690"/>
      <c r="W774" s="691"/>
      <c r="X774" s="691"/>
    </row>
    <row r="775" spans="1:24" s="410" customFormat="1" ht="27.6" outlineLevel="2" x14ac:dyDescent="0.25">
      <c r="A775" s="410" t="s">
        <v>76</v>
      </c>
      <c r="B775" s="728" t="s">
        <v>2546</v>
      </c>
      <c r="C775" s="792">
        <v>52</v>
      </c>
      <c r="D775" s="557" t="s">
        <v>481</v>
      </c>
      <c r="E775" s="558">
        <v>901100093</v>
      </c>
      <c r="F775" s="457" t="s">
        <v>544</v>
      </c>
      <c r="G775" s="521" t="s">
        <v>239</v>
      </c>
      <c r="H775" s="521" t="s">
        <v>608</v>
      </c>
      <c r="I775" s="413" t="s">
        <v>248</v>
      </c>
      <c r="J775" s="413" t="s">
        <v>2403</v>
      </c>
      <c r="K775" s="521" t="s">
        <v>1054</v>
      </c>
      <c r="L775" s="417">
        <v>564</v>
      </c>
      <c r="M775" s="418">
        <v>9280800</v>
      </c>
      <c r="N775" s="712">
        <f t="shared" si="197"/>
        <v>9280800</v>
      </c>
      <c r="O775" s="753">
        <v>44713</v>
      </c>
      <c r="P775" s="418">
        <f t="shared" si="198"/>
        <v>11005344</v>
      </c>
      <c r="Q775" s="418">
        <f t="shared" si="199"/>
        <v>11005344</v>
      </c>
      <c r="R775" s="698">
        <f t="shared" si="200"/>
        <v>11005344</v>
      </c>
      <c r="S775" s="699">
        <f>+R775/$R$967</f>
        <v>2.0798672497995981E-3</v>
      </c>
      <c r="T775" s="688"/>
      <c r="U775" s="689">
        <f t="shared" si="194"/>
        <v>651</v>
      </c>
      <c r="V775" s="690">
        <f t="shared" si="167"/>
        <v>45364</v>
      </c>
      <c r="W775" s="691">
        <f>VLOOKUP(V775,IPC!$B$9:$D$855,3,2)</f>
        <v>141.47999999999999</v>
      </c>
      <c r="X775" s="691">
        <f>VLOOKUP(O775,IPC!$B$9:$D$855,3,1)</f>
        <v>119.31</v>
      </c>
    </row>
    <row r="776" spans="1:24" s="410" customFormat="1" outlineLevel="1" x14ac:dyDescent="0.25">
      <c r="B776" s="728"/>
      <c r="C776" s="793"/>
      <c r="D776" s="560" t="s">
        <v>2298</v>
      </c>
      <c r="E776" s="561"/>
      <c r="F776" s="461"/>
      <c r="G776" s="536"/>
      <c r="H776" s="536"/>
      <c r="I776" s="420"/>
      <c r="J776" s="420"/>
      <c r="K776" s="536"/>
      <c r="L776" s="424"/>
      <c r="M776" s="425">
        <f>SUBTOTAL(9,M775:M775)</f>
        <v>9280800</v>
      </c>
      <c r="N776" s="425">
        <f>SUBTOTAL(9,N775:N775)</f>
        <v>9280800</v>
      </c>
      <c r="O776" s="755"/>
      <c r="P776" s="425">
        <f>SUBTOTAL(9,P775:P775)</f>
        <v>11005344</v>
      </c>
      <c r="Q776" s="425">
        <f>SUBTOTAL(9,Q775:Q775)</f>
        <v>11005344</v>
      </c>
      <c r="R776" s="460">
        <f>SUBTOTAL(9,R775:R775)</f>
        <v>11005344</v>
      </c>
      <c r="S776" s="706">
        <f>SUBTOTAL(9,S775:S775)</f>
        <v>2.0798672497995981E-3</v>
      </c>
      <c r="T776" s="688"/>
      <c r="U776" s="689"/>
      <c r="V776" s="690"/>
      <c r="W776" s="691"/>
      <c r="X776" s="691"/>
    </row>
    <row r="777" spans="1:24" s="410" customFormat="1" ht="27.6" outlineLevel="2" x14ac:dyDescent="0.25">
      <c r="A777" s="410" t="s">
        <v>76</v>
      </c>
      <c r="B777" s="728" t="s">
        <v>2546</v>
      </c>
      <c r="C777" s="792">
        <v>53</v>
      </c>
      <c r="D777" s="557" t="s">
        <v>482</v>
      </c>
      <c r="E777" s="558">
        <v>900496602</v>
      </c>
      <c r="F777" s="457" t="s">
        <v>545</v>
      </c>
      <c r="G777" s="521" t="s">
        <v>218</v>
      </c>
      <c r="H777" s="521" t="s">
        <v>609</v>
      </c>
      <c r="I777" s="413" t="s">
        <v>248</v>
      </c>
      <c r="J777" s="413" t="s">
        <v>2403</v>
      </c>
      <c r="K777" s="521" t="s">
        <v>1055</v>
      </c>
      <c r="L777" s="417">
        <v>13531</v>
      </c>
      <c r="M777" s="418">
        <v>1433050</v>
      </c>
      <c r="N777" s="712">
        <f t="shared" si="197"/>
        <v>1433050</v>
      </c>
      <c r="O777" s="753">
        <v>45133</v>
      </c>
      <c r="P777" s="418">
        <f t="shared" si="198"/>
        <v>1507980</v>
      </c>
      <c r="Q777" s="418">
        <f t="shared" si="199"/>
        <v>1507980</v>
      </c>
      <c r="R777" s="698">
        <f t="shared" si="200"/>
        <v>1507980</v>
      </c>
      <c r="S777" s="699">
        <f>+R777/$R$967</f>
        <v>2.8498865781503949E-4</v>
      </c>
      <c r="T777" s="688"/>
      <c r="U777" s="689">
        <f t="shared" si="194"/>
        <v>231</v>
      </c>
      <c r="V777" s="690">
        <f t="shared" si="167"/>
        <v>45364</v>
      </c>
      <c r="W777" s="691">
        <f>VLOOKUP(V777,IPC!$B$9:$D$855,3,2)</f>
        <v>141.47999999999999</v>
      </c>
      <c r="X777" s="691">
        <f>VLOOKUP(O777,IPC!$B$9:$D$855,3,1)</f>
        <v>134.44999999999999</v>
      </c>
    </row>
    <row r="778" spans="1:24" s="410" customFormat="1" ht="27.6" outlineLevel="2" x14ac:dyDescent="0.25">
      <c r="A778" s="410" t="s">
        <v>76</v>
      </c>
      <c r="B778" s="728" t="s">
        <v>2546</v>
      </c>
      <c r="C778" s="792">
        <v>53</v>
      </c>
      <c r="D778" s="557" t="s">
        <v>482</v>
      </c>
      <c r="E778" s="558">
        <v>900496602</v>
      </c>
      <c r="F778" s="457" t="s">
        <v>545</v>
      </c>
      <c r="G778" s="521" t="s">
        <v>218</v>
      </c>
      <c r="H778" s="521" t="s">
        <v>609</v>
      </c>
      <c r="I778" s="413" t="s">
        <v>248</v>
      </c>
      <c r="J778" s="413" t="s">
        <v>2403</v>
      </c>
      <c r="K778" s="521" t="s">
        <v>1056</v>
      </c>
      <c r="L778" s="417">
        <v>13557</v>
      </c>
      <c r="M778" s="418">
        <v>3334500</v>
      </c>
      <c r="N778" s="712">
        <f t="shared" si="197"/>
        <v>3334500</v>
      </c>
      <c r="O778" s="753">
        <v>45142</v>
      </c>
      <c r="P778" s="418">
        <f t="shared" si="198"/>
        <v>3484490</v>
      </c>
      <c r="Q778" s="418">
        <f t="shared" si="199"/>
        <v>3484490</v>
      </c>
      <c r="R778" s="698">
        <f t="shared" si="200"/>
        <v>3484490</v>
      </c>
      <c r="S778" s="699">
        <f>+R778/$R$967</f>
        <v>6.5852340765124658E-4</v>
      </c>
      <c r="T778" s="688"/>
      <c r="U778" s="689">
        <f t="shared" si="194"/>
        <v>222</v>
      </c>
      <c r="V778" s="690">
        <f t="shared" si="167"/>
        <v>45364</v>
      </c>
      <c r="W778" s="691">
        <f>VLOOKUP(V778,IPC!$B$9:$D$855,3,2)</f>
        <v>141.47999999999999</v>
      </c>
      <c r="X778" s="691">
        <f>VLOOKUP(O778,IPC!$B$9:$D$855,3,1)</f>
        <v>135.38999999999999</v>
      </c>
    </row>
    <row r="779" spans="1:24" s="410" customFormat="1" ht="27.6" outlineLevel="2" x14ac:dyDescent="0.25">
      <c r="A779" s="410" t="s">
        <v>76</v>
      </c>
      <c r="B779" s="728" t="s">
        <v>2546</v>
      </c>
      <c r="C779" s="792">
        <v>53</v>
      </c>
      <c r="D779" s="557" t="s">
        <v>482</v>
      </c>
      <c r="E779" s="558">
        <v>900496602</v>
      </c>
      <c r="F779" s="457" t="s">
        <v>545</v>
      </c>
      <c r="G779" s="521" t="s">
        <v>218</v>
      </c>
      <c r="H779" s="521" t="s">
        <v>609</v>
      </c>
      <c r="I779" s="413" t="s">
        <v>248</v>
      </c>
      <c r="J779" s="413" t="s">
        <v>2403</v>
      </c>
      <c r="K779" s="521" t="s">
        <v>1057</v>
      </c>
      <c r="L779" s="417">
        <v>13565</v>
      </c>
      <c r="M779" s="418">
        <v>4836975</v>
      </c>
      <c r="N779" s="712">
        <f t="shared" si="197"/>
        <v>4836975</v>
      </c>
      <c r="O779" s="753">
        <v>45147</v>
      </c>
      <c r="P779" s="418">
        <f t="shared" si="198"/>
        <v>5054548</v>
      </c>
      <c r="Q779" s="418">
        <f t="shared" si="199"/>
        <v>5054548</v>
      </c>
      <c r="R779" s="698">
        <f t="shared" si="200"/>
        <v>5054548</v>
      </c>
      <c r="S779" s="699">
        <f>+R779/$R$967</f>
        <v>9.5524400216295444E-4</v>
      </c>
      <c r="T779" s="688"/>
      <c r="U779" s="689">
        <f t="shared" si="194"/>
        <v>217</v>
      </c>
      <c r="V779" s="690">
        <f t="shared" si="167"/>
        <v>45364</v>
      </c>
      <c r="W779" s="691">
        <f>VLOOKUP(V779,IPC!$B$9:$D$855,3,2)</f>
        <v>141.47999999999999</v>
      </c>
      <c r="X779" s="691">
        <f>VLOOKUP(O779,IPC!$B$9:$D$855,3,1)</f>
        <v>135.38999999999999</v>
      </c>
    </row>
    <row r="780" spans="1:24" s="410" customFormat="1" outlineLevel="1" x14ac:dyDescent="0.25">
      <c r="B780" s="728"/>
      <c r="C780" s="793"/>
      <c r="D780" s="560" t="s">
        <v>2299</v>
      </c>
      <c r="E780" s="561"/>
      <c r="F780" s="461"/>
      <c r="G780" s="536"/>
      <c r="H780" s="536"/>
      <c r="I780" s="420"/>
      <c r="J780" s="420"/>
      <c r="K780" s="536"/>
      <c r="L780" s="424"/>
      <c r="M780" s="425">
        <f>SUBTOTAL(9,M777:M779)</f>
        <v>9604525</v>
      </c>
      <c r="N780" s="425">
        <f>SUBTOTAL(9,N777:N779)</f>
        <v>9604525</v>
      </c>
      <c r="O780" s="755"/>
      <c r="P780" s="425">
        <f>SUBTOTAL(9,P777:P779)</f>
        <v>10047018</v>
      </c>
      <c r="Q780" s="425">
        <f>SUBTOTAL(9,Q777:Q779)</f>
        <v>10047018</v>
      </c>
      <c r="R780" s="460">
        <f>SUBTOTAL(9,R777:R779)</f>
        <v>10047018</v>
      </c>
      <c r="S780" s="706">
        <f>SUBTOTAL(9,S777:S779)</f>
        <v>1.8987560676292405E-3</v>
      </c>
      <c r="T780" s="688"/>
      <c r="U780" s="689"/>
      <c r="V780" s="690"/>
      <c r="W780" s="691"/>
      <c r="X780" s="691"/>
    </row>
    <row r="781" spans="1:24" s="410" customFormat="1" ht="27.6" outlineLevel="2" x14ac:dyDescent="0.25">
      <c r="A781" s="410" t="s">
        <v>76</v>
      </c>
      <c r="B781" s="728" t="s">
        <v>42</v>
      </c>
      <c r="C781" s="792">
        <v>54</v>
      </c>
      <c r="D781" s="557" t="s">
        <v>483</v>
      </c>
      <c r="E781" s="558">
        <v>900618062</v>
      </c>
      <c r="F781" s="457" t="s">
        <v>546</v>
      </c>
      <c r="G781" s="521" t="s">
        <v>637</v>
      </c>
      <c r="H781" s="521" t="s">
        <v>610</v>
      </c>
      <c r="I781" s="413" t="s">
        <v>248</v>
      </c>
      <c r="J781" s="413" t="s">
        <v>2403</v>
      </c>
      <c r="K781" s="521" t="s">
        <v>1058</v>
      </c>
      <c r="L781" s="417">
        <v>939</v>
      </c>
      <c r="M781" s="418">
        <v>1712409</v>
      </c>
      <c r="N781" s="712">
        <f t="shared" si="197"/>
        <v>1712409</v>
      </c>
      <c r="O781" s="753">
        <v>44515</v>
      </c>
      <c r="P781" s="418">
        <f t="shared" si="198"/>
        <v>2190521</v>
      </c>
      <c r="Q781" s="418">
        <f t="shared" si="199"/>
        <v>2190521</v>
      </c>
      <c r="R781" s="698">
        <f t="shared" si="200"/>
        <v>2190521</v>
      </c>
      <c r="S781" s="699">
        <f>+R781/$R$967</f>
        <v>4.1398005259065643E-4</v>
      </c>
      <c r="T781" s="688"/>
      <c r="U781" s="689">
        <f t="shared" si="194"/>
        <v>849</v>
      </c>
      <c r="V781" s="690">
        <f t="shared" si="167"/>
        <v>45364</v>
      </c>
      <c r="W781" s="691">
        <f>VLOOKUP(V781,IPC!$B$9:$D$855,3,2)</f>
        <v>141.47999999999999</v>
      </c>
      <c r="X781" s="691">
        <f>VLOOKUP(O781,IPC!$B$9:$D$855,3,1)</f>
        <v>110.6</v>
      </c>
    </row>
    <row r="782" spans="1:24" s="410" customFormat="1" ht="27.6" outlineLevel="2" x14ac:dyDescent="0.25">
      <c r="A782" s="410" t="s">
        <v>76</v>
      </c>
      <c r="B782" s="728" t="s">
        <v>42</v>
      </c>
      <c r="C782" s="792">
        <v>54</v>
      </c>
      <c r="D782" s="557" t="s">
        <v>483</v>
      </c>
      <c r="E782" s="558">
        <v>900618062</v>
      </c>
      <c r="F782" s="457" t="s">
        <v>546</v>
      </c>
      <c r="G782" s="521" t="s">
        <v>637</v>
      </c>
      <c r="H782" s="521" t="s">
        <v>610</v>
      </c>
      <c r="I782" s="413" t="s">
        <v>248</v>
      </c>
      <c r="J782" s="413" t="s">
        <v>2403</v>
      </c>
      <c r="K782" s="521" t="s">
        <v>1059</v>
      </c>
      <c r="L782" s="417">
        <v>972</v>
      </c>
      <c r="M782" s="418">
        <v>4244857</v>
      </c>
      <c r="N782" s="712">
        <f t="shared" si="197"/>
        <v>4244857</v>
      </c>
      <c r="O782" s="753">
        <v>44533</v>
      </c>
      <c r="P782" s="418">
        <f t="shared" si="198"/>
        <v>5390561</v>
      </c>
      <c r="Q782" s="418">
        <f t="shared" si="199"/>
        <v>5390561</v>
      </c>
      <c r="R782" s="698">
        <f t="shared" si="200"/>
        <v>5390561</v>
      </c>
      <c r="S782" s="699">
        <f>+R782/$R$967</f>
        <v>1.0187461002533833E-3</v>
      </c>
      <c r="T782" s="688"/>
      <c r="U782" s="689">
        <f t="shared" si="194"/>
        <v>831</v>
      </c>
      <c r="V782" s="690">
        <f t="shared" si="167"/>
        <v>45364</v>
      </c>
      <c r="W782" s="691">
        <f>VLOOKUP(V782,IPC!$B$9:$D$855,3,2)</f>
        <v>141.47999999999999</v>
      </c>
      <c r="X782" s="691">
        <f>VLOOKUP(O782,IPC!$B$9:$D$855,3,1)</f>
        <v>111.41</v>
      </c>
    </row>
    <row r="783" spans="1:24" s="410" customFormat="1" ht="27.6" outlineLevel="2" x14ac:dyDescent="0.25">
      <c r="A783" s="410" t="s">
        <v>76</v>
      </c>
      <c r="B783" s="728" t="s">
        <v>42</v>
      </c>
      <c r="C783" s="792">
        <v>54</v>
      </c>
      <c r="D783" s="557" t="s">
        <v>483</v>
      </c>
      <c r="E783" s="558">
        <v>900618062</v>
      </c>
      <c r="F783" s="457" t="s">
        <v>546</v>
      </c>
      <c r="G783" s="521" t="s">
        <v>637</v>
      </c>
      <c r="H783" s="521" t="s">
        <v>610</v>
      </c>
      <c r="I783" s="413" t="s">
        <v>248</v>
      </c>
      <c r="J783" s="413" t="s">
        <v>2403</v>
      </c>
      <c r="K783" s="521" t="s">
        <v>1060</v>
      </c>
      <c r="L783" s="417">
        <v>984</v>
      </c>
      <c r="M783" s="418">
        <v>850000</v>
      </c>
      <c r="N783" s="712">
        <f t="shared" si="197"/>
        <v>850000</v>
      </c>
      <c r="O783" s="753">
        <v>44535</v>
      </c>
      <c r="P783" s="418">
        <f t="shared" si="198"/>
        <v>1079418</v>
      </c>
      <c r="Q783" s="418">
        <f t="shared" si="199"/>
        <v>1079418</v>
      </c>
      <c r="R783" s="698">
        <f t="shared" si="200"/>
        <v>1079418</v>
      </c>
      <c r="S783" s="699">
        <f>+R783/$R$967</f>
        <v>2.0399599931126029E-4</v>
      </c>
      <c r="T783" s="688"/>
      <c r="U783" s="689">
        <f t="shared" si="194"/>
        <v>829</v>
      </c>
      <c r="V783" s="690">
        <f t="shared" si="167"/>
        <v>45364</v>
      </c>
      <c r="W783" s="691">
        <f>VLOOKUP(V783,IPC!$B$9:$D$855,3,2)</f>
        <v>141.47999999999999</v>
      </c>
      <c r="X783" s="691">
        <f>VLOOKUP(O783,IPC!$B$9:$D$855,3,1)</f>
        <v>111.41</v>
      </c>
    </row>
    <row r="784" spans="1:24" s="410" customFormat="1" ht="27.6" outlineLevel="1" x14ac:dyDescent="0.25">
      <c r="B784" s="728"/>
      <c r="C784" s="793"/>
      <c r="D784" s="560" t="s">
        <v>2300</v>
      </c>
      <c r="E784" s="561"/>
      <c r="F784" s="461"/>
      <c r="G784" s="536"/>
      <c r="H784" s="536"/>
      <c r="I784" s="420"/>
      <c r="J784" s="420"/>
      <c r="K784" s="536"/>
      <c r="L784" s="424"/>
      <c r="M784" s="425">
        <f>SUBTOTAL(9,M781:M783)</f>
        <v>6807266</v>
      </c>
      <c r="N784" s="425">
        <f>SUBTOTAL(9,N781:N783)</f>
        <v>6807266</v>
      </c>
      <c r="O784" s="755"/>
      <c r="P784" s="425">
        <f>SUBTOTAL(9,P781:P783)</f>
        <v>8660500</v>
      </c>
      <c r="Q784" s="425">
        <f>SUBTOTAL(9,Q781:Q783)</f>
        <v>8660500</v>
      </c>
      <c r="R784" s="460">
        <f>SUBTOTAL(9,R781:R783)</f>
        <v>8660500</v>
      </c>
      <c r="S784" s="706">
        <f>SUBTOTAL(9,S781:S783)</f>
        <v>1.6367221521553E-3</v>
      </c>
      <c r="T784" s="688"/>
      <c r="U784" s="689"/>
      <c r="V784" s="690"/>
      <c r="W784" s="691"/>
      <c r="X784" s="691"/>
    </row>
    <row r="785" spans="1:24" s="410" customFormat="1" ht="41.4" outlineLevel="2" x14ac:dyDescent="0.25">
      <c r="A785" s="410" t="s">
        <v>76</v>
      </c>
      <c r="B785" s="728" t="s">
        <v>42</v>
      </c>
      <c r="C785" s="792">
        <v>55</v>
      </c>
      <c r="D785" s="557" t="s">
        <v>484</v>
      </c>
      <c r="E785" s="558">
        <v>900508744</v>
      </c>
      <c r="F785" s="457" t="s">
        <v>547</v>
      </c>
      <c r="G785" s="521" t="s">
        <v>638</v>
      </c>
      <c r="H785" s="521" t="s">
        <v>611</v>
      </c>
      <c r="I785" s="413" t="s">
        <v>248</v>
      </c>
      <c r="J785" s="413" t="s">
        <v>2403</v>
      </c>
      <c r="K785" s="521" t="s">
        <v>1061</v>
      </c>
      <c r="L785" s="417">
        <v>3099</v>
      </c>
      <c r="M785" s="418">
        <v>1811238</v>
      </c>
      <c r="N785" s="712">
        <f t="shared" si="197"/>
        <v>1811238</v>
      </c>
      <c r="O785" s="753">
        <v>45012</v>
      </c>
      <c r="P785" s="418">
        <f t="shared" si="198"/>
        <v>1944706</v>
      </c>
      <c r="Q785" s="418">
        <f t="shared" si="199"/>
        <v>1944706</v>
      </c>
      <c r="R785" s="698">
        <f t="shared" si="200"/>
        <v>1944706</v>
      </c>
      <c r="S785" s="699">
        <f>+R785/$R$967</f>
        <v>3.6752420641179205E-4</v>
      </c>
      <c r="T785" s="688"/>
      <c r="U785" s="689">
        <f t="shared" si="194"/>
        <v>352</v>
      </c>
      <c r="V785" s="690">
        <f t="shared" si="167"/>
        <v>45364</v>
      </c>
      <c r="W785" s="691">
        <f>VLOOKUP(V785,IPC!$B$9:$D$855,3,2)</f>
        <v>141.47999999999999</v>
      </c>
      <c r="X785" s="691">
        <f>VLOOKUP(O785,IPC!$B$9:$D$855,3,1)</f>
        <v>131.77000000000001</v>
      </c>
    </row>
    <row r="786" spans="1:24" s="410" customFormat="1" outlineLevel="1" x14ac:dyDescent="0.25">
      <c r="B786" s="728"/>
      <c r="C786" s="793"/>
      <c r="D786" s="560" t="s">
        <v>2301</v>
      </c>
      <c r="E786" s="561"/>
      <c r="F786" s="461"/>
      <c r="G786" s="536"/>
      <c r="H786" s="536"/>
      <c r="I786" s="420"/>
      <c r="J786" s="420"/>
      <c r="K786" s="536"/>
      <c r="L786" s="424"/>
      <c r="M786" s="425">
        <f>SUBTOTAL(9,M785:M785)</f>
        <v>1811238</v>
      </c>
      <c r="N786" s="425">
        <f>SUBTOTAL(9,N785:N785)</f>
        <v>1811238</v>
      </c>
      <c r="O786" s="755"/>
      <c r="P786" s="425">
        <f>SUBTOTAL(9,P785:P785)</f>
        <v>1944706</v>
      </c>
      <c r="Q786" s="425">
        <f>SUBTOTAL(9,Q785:Q785)</f>
        <v>1944706</v>
      </c>
      <c r="R786" s="460">
        <f>SUBTOTAL(9,R785:R785)</f>
        <v>1944706</v>
      </c>
      <c r="S786" s="706">
        <f>SUBTOTAL(9,S785:S785)</f>
        <v>3.6752420641179205E-4</v>
      </c>
      <c r="T786" s="688"/>
      <c r="U786" s="689"/>
      <c r="V786" s="690"/>
      <c r="W786" s="691"/>
      <c r="X786" s="691"/>
    </row>
    <row r="787" spans="1:24" s="410" customFormat="1" ht="27.6" outlineLevel="2" x14ac:dyDescent="0.25">
      <c r="A787" s="410" t="s">
        <v>76</v>
      </c>
      <c r="B787" s="728" t="s">
        <v>42</v>
      </c>
      <c r="C787" s="792">
        <v>56</v>
      </c>
      <c r="D787" s="557" t="s">
        <v>485</v>
      </c>
      <c r="E787" s="558">
        <v>900207526</v>
      </c>
      <c r="F787" s="457" t="s">
        <v>548</v>
      </c>
      <c r="G787" s="521" t="s">
        <v>239</v>
      </c>
      <c r="H787" s="521" t="s">
        <v>612</v>
      </c>
      <c r="I787" s="413" t="s">
        <v>248</v>
      </c>
      <c r="J787" s="413" t="s">
        <v>2403</v>
      </c>
      <c r="K787" s="521" t="s">
        <v>1062</v>
      </c>
      <c r="L787" s="417">
        <v>623</v>
      </c>
      <c r="M787" s="418">
        <v>3311069</v>
      </c>
      <c r="N787" s="712">
        <f t="shared" si="197"/>
        <v>3311069</v>
      </c>
      <c r="O787" s="753">
        <v>44469</v>
      </c>
      <c r="P787" s="418">
        <f t="shared" si="198"/>
        <v>4257089</v>
      </c>
      <c r="Q787" s="418">
        <f t="shared" si="199"/>
        <v>4257089</v>
      </c>
      <c r="R787" s="698">
        <f t="shared" si="200"/>
        <v>4257089</v>
      </c>
      <c r="S787" s="699">
        <f t="shared" ref="S787:S793" si="203">+R787/$R$967</f>
        <v>8.0453459615457002E-4</v>
      </c>
      <c r="T787" s="688"/>
      <c r="U787" s="689">
        <f t="shared" si="194"/>
        <v>895</v>
      </c>
      <c r="V787" s="690">
        <f t="shared" si="167"/>
        <v>45364</v>
      </c>
      <c r="W787" s="691">
        <f>VLOOKUP(V787,IPC!$B$9:$D$855,3,2)</f>
        <v>141.47999999999999</v>
      </c>
      <c r="X787" s="691">
        <f>VLOOKUP(O787,IPC!$B$9:$D$855,3,1)</f>
        <v>110.04</v>
      </c>
    </row>
    <row r="788" spans="1:24" s="410" customFormat="1" ht="27.6" outlineLevel="2" x14ac:dyDescent="0.25">
      <c r="A788" s="410" t="s">
        <v>76</v>
      </c>
      <c r="B788" s="728" t="s">
        <v>42</v>
      </c>
      <c r="C788" s="792">
        <v>56</v>
      </c>
      <c r="D788" s="557" t="s">
        <v>485</v>
      </c>
      <c r="E788" s="558">
        <v>900207526</v>
      </c>
      <c r="F788" s="457" t="s">
        <v>548</v>
      </c>
      <c r="G788" s="521" t="s">
        <v>239</v>
      </c>
      <c r="H788" s="521" t="s">
        <v>612</v>
      </c>
      <c r="I788" s="413" t="s">
        <v>248</v>
      </c>
      <c r="J788" s="413" t="s">
        <v>2403</v>
      </c>
      <c r="K788" s="521" t="s">
        <v>1063</v>
      </c>
      <c r="L788" s="417">
        <v>812</v>
      </c>
      <c r="M788" s="418">
        <v>1544000</v>
      </c>
      <c r="N788" s="712">
        <f t="shared" si="197"/>
        <v>1544000</v>
      </c>
      <c r="O788" s="753">
        <v>44550</v>
      </c>
      <c r="P788" s="418">
        <f t="shared" si="198"/>
        <v>1960732</v>
      </c>
      <c r="Q788" s="418">
        <f t="shared" si="199"/>
        <v>1960732</v>
      </c>
      <c r="R788" s="698">
        <f t="shared" si="200"/>
        <v>1960732</v>
      </c>
      <c r="S788" s="699">
        <f t="shared" si="203"/>
        <v>3.7055291251541665E-4</v>
      </c>
      <c r="T788" s="688"/>
      <c r="U788" s="689">
        <f t="shared" si="194"/>
        <v>814</v>
      </c>
      <c r="V788" s="690">
        <f t="shared" si="167"/>
        <v>45364</v>
      </c>
      <c r="W788" s="691">
        <f>VLOOKUP(V788,IPC!$B$9:$D$855,3,2)</f>
        <v>141.47999999999999</v>
      </c>
      <c r="X788" s="691">
        <f>VLOOKUP(O788,IPC!$B$9:$D$855,3,1)</f>
        <v>111.41</v>
      </c>
    </row>
    <row r="789" spans="1:24" s="410" customFormat="1" ht="27.6" outlineLevel="2" x14ac:dyDescent="0.25">
      <c r="A789" s="410" t="s">
        <v>76</v>
      </c>
      <c r="B789" s="728" t="s">
        <v>42</v>
      </c>
      <c r="C789" s="792">
        <v>56</v>
      </c>
      <c r="D789" s="557" t="s">
        <v>485</v>
      </c>
      <c r="E789" s="558">
        <v>900207526</v>
      </c>
      <c r="F789" s="457" t="s">
        <v>548</v>
      </c>
      <c r="G789" s="521" t="s">
        <v>239</v>
      </c>
      <c r="H789" s="521" t="s">
        <v>612</v>
      </c>
      <c r="I789" s="413" t="s">
        <v>248</v>
      </c>
      <c r="J789" s="413" t="s">
        <v>2403</v>
      </c>
      <c r="K789" s="521" t="s">
        <v>1064</v>
      </c>
      <c r="L789" s="417">
        <v>1006</v>
      </c>
      <c r="M789" s="418">
        <v>1577775</v>
      </c>
      <c r="N789" s="712">
        <f t="shared" si="197"/>
        <v>1577775</v>
      </c>
      <c r="O789" s="753">
        <v>44636</v>
      </c>
      <c r="P789" s="418">
        <f t="shared" si="198"/>
        <v>1920038</v>
      </c>
      <c r="Q789" s="418">
        <f t="shared" si="199"/>
        <v>1920038</v>
      </c>
      <c r="R789" s="698">
        <f t="shared" si="200"/>
        <v>1920038</v>
      </c>
      <c r="S789" s="699">
        <f t="shared" si="203"/>
        <v>3.6286227441602195E-4</v>
      </c>
      <c r="T789" s="688"/>
      <c r="U789" s="689">
        <f t="shared" si="194"/>
        <v>728</v>
      </c>
      <c r="V789" s="690">
        <f t="shared" si="167"/>
        <v>45364</v>
      </c>
      <c r="W789" s="691">
        <f>VLOOKUP(V789,IPC!$B$9:$D$855,3,2)</f>
        <v>141.47999999999999</v>
      </c>
      <c r="X789" s="691">
        <f>VLOOKUP(O789,IPC!$B$9:$D$855,3,1)</f>
        <v>116.26</v>
      </c>
    </row>
    <row r="790" spans="1:24" s="410" customFormat="1" ht="27.6" outlineLevel="2" x14ac:dyDescent="0.25">
      <c r="A790" s="410" t="s">
        <v>76</v>
      </c>
      <c r="B790" s="728" t="s">
        <v>42</v>
      </c>
      <c r="C790" s="792">
        <v>56</v>
      </c>
      <c r="D790" s="557" t="s">
        <v>485</v>
      </c>
      <c r="E790" s="558">
        <v>900207526</v>
      </c>
      <c r="F790" s="457" t="s">
        <v>548</v>
      </c>
      <c r="G790" s="521" t="s">
        <v>239</v>
      </c>
      <c r="H790" s="521" t="s">
        <v>612</v>
      </c>
      <c r="I790" s="413" t="s">
        <v>248</v>
      </c>
      <c r="J790" s="413" t="s">
        <v>2403</v>
      </c>
      <c r="K790" s="521" t="s">
        <v>1065</v>
      </c>
      <c r="L790" s="417">
        <v>1101</v>
      </c>
      <c r="M790" s="418">
        <v>1837360</v>
      </c>
      <c r="N790" s="712">
        <f t="shared" si="197"/>
        <v>1837360</v>
      </c>
      <c r="O790" s="753">
        <v>44690</v>
      </c>
      <c r="P790" s="418">
        <f t="shared" si="198"/>
        <v>2189972</v>
      </c>
      <c r="Q790" s="418">
        <f t="shared" si="199"/>
        <v>2189972</v>
      </c>
      <c r="R790" s="698">
        <f t="shared" si="200"/>
        <v>2189972</v>
      </c>
      <c r="S790" s="699">
        <f t="shared" si="203"/>
        <v>4.1387629871252778E-4</v>
      </c>
      <c r="T790" s="688"/>
      <c r="U790" s="689">
        <f t="shared" si="194"/>
        <v>674</v>
      </c>
      <c r="V790" s="690">
        <f t="shared" si="167"/>
        <v>45364</v>
      </c>
      <c r="W790" s="691">
        <f>VLOOKUP(V790,IPC!$B$9:$D$855,3,2)</f>
        <v>141.47999999999999</v>
      </c>
      <c r="X790" s="691">
        <f>VLOOKUP(O790,IPC!$B$9:$D$855,3,1)</f>
        <v>118.7</v>
      </c>
    </row>
    <row r="791" spans="1:24" s="410" customFormat="1" ht="27.6" outlineLevel="2" x14ac:dyDescent="0.25">
      <c r="A791" s="410" t="s">
        <v>76</v>
      </c>
      <c r="B791" s="728" t="s">
        <v>42</v>
      </c>
      <c r="C791" s="792">
        <v>56</v>
      </c>
      <c r="D791" s="557" t="s">
        <v>485</v>
      </c>
      <c r="E791" s="558">
        <v>900207526</v>
      </c>
      <c r="F791" s="457" t="s">
        <v>548</v>
      </c>
      <c r="G791" s="521" t="s">
        <v>239</v>
      </c>
      <c r="H791" s="521" t="s">
        <v>612</v>
      </c>
      <c r="I791" s="413" t="s">
        <v>248</v>
      </c>
      <c r="J791" s="413" t="s">
        <v>2403</v>
      </c>
      <c r="K791" s="521" t="s">
        <v>1066</v>
      </c>
      <c r="L791" s="417">
        <v>1177</v>
      </c>
      <c r="M791" s="418">
        <v>2993083.6</v>
      </c>
      <c r="N791" s="712">
        <f t="shared" si="197"/>
        <v>2993083.6</v>
      </c>
      <c r="O791" s="753">
        <v>44714</v>
      </c>
      <c r="P791" s="418">
        <f t="shared" si="198"/>
        <v>3549254</v>
      </c>
      <c r="Q791" s="418">
        <f t="shared" si="199"/>
        <v>3549254</v>
      </c>
      <c r="R791" s="698">
        <f t="shared" si="200"/>
        <v>3549254</v>
      </c>
      <c r="S791" s="699">
        <f t="shared" si="203"/>
        <v>6.7076296350393244E-4</v>
      </c>
      <c r="T791" s="688"/>
      <c r="U791" s="689">
        <f t="shared" si="194"/>
        <v>650</v>
      </c>
      <c r="V791" s="690">
        <f t="shared" si="167"/>
        <v>45364</v>
      </c>
      <c r="W791" s="691">
        <f>VLOOKUP(V791,IPC!$B$9:$D$855,3,2)</f>
        <v>141.47999999999999</v>
      </c>
      <c r="X791" s="691">
        <f>VLOOKUP(O791,IPC!$B$9:$D$855,3,1)</f>
        <v>119.31</v>
      </c>
    </row>
    <row r="792" spans="1:24" s="410" customFormat="1" ht="27.6" outlineLevel="2" x14ac:dyDescent="0.25">
      <c r="A792" s="410" t="s">
        <v>76</v>
      </c>
      <c r="B792" s="728" t="s">
        <v>42</v>
      </c>
      <c r="C792" s="792">
        <v>56</v>
      </c>
      <c r="D792" s="557" t="s">
        <v>485</v>
      </c>
      <c r="E792" s="558">
        <v>900207526</v>
      </c>
      <c r="F792" s="457" t="s">
        <v>548</v>
      </c>
      <c r="G792" s="521" t="s">
        <v>239</v>
      </c>
      <c r="H792" s="521" t="s">
        <v>612</v>
      </c>
      <c r="I792" s="413" t="s">
        <v>248</v>
      </c>
      <c r="J792" s="413" t="s">
        <v>2403</v>
      </c>
      <c r="K792" s="521" t="s">
        <v>1067</v>
      </c>
      <c r="L792" s="417">
        <v>1245</v>
      </c>
      <c r="M792" s="418">
        <v>5367500</v>
      </c>
      <c r="N792" s="712">
        <f t="shared" si="197"/>
        <v>5367500</v>
      </c>
      <c r="O792" s="753">
        <v>44745</v>
      </c>
      <c r="P792" s="418">
        <f t="shared" si="198"/>
        <v>6314076</v>
      </c>
      <c r="Q792" s="418">
        <f t="shared" si="199"/>
        <v>6314076</v>
      </c>
      <c r="R792" s="698">
        <f t="shared" si="200"/>
        <v>6314076</v>
      </c>
      <c r="S792" s="699">
        <f t="shared" si="203"/>
        <v>1.1932784550074624E-3</v>
      </c>
      <c r="T792" s="688"/>
      <c r="U792" s="689">
        <f t="shared" si="194"/>
        <v>619</v>
      </c>
      <c r="V792" s="690">
        <f t="shared" si="167"/>
        <v>45364</v>
      </c>
      <c r="W792" s="691">
        <f>VLOOKUP(V792,IPC!$B$9:$D$855,3,2)</f>
        <v>141.47999999999999</v>
      </c>
      <c r="X792" s="691">
        <f>VLOOKUP(O792,IPC!$B$9:$D$855,3,1)</f>
        <v>120.27</v>
      </c>
    </row>
    <row r="793" spans="1:24" s="410" customFormat="1" ht="27.6" outlineLevel="2" x14ac:dyDescent="0.25">
      <c r="A793" s="410" t="s">
        <v>76</v>
      </c>
      <c r="B793" s="728" t="s">
        <v>42</v>
      </c>
      <c r="C793" s="792">
        <v>56</v>
      </c>
      <c r="D793" s="557" t="s">
        <v>485</v>
      </c>
      <c r="E793" s="558">
        <v>900207526</v>
      </c>
      <c r="F793" s="457" t="s">
        <v>548</v>
      </c>
      <c r="G793" s="521" t="s">
        <v>239</v>
      </c>
      <c r="H793" s="521" t="s">
        <v>612</v>
      </c>
      <c r="I793" s="413" t="s">
        <v>248</v>
      </c>
      <c r="J793" s="413" t="s">
        <v>2403</v>
      </c>
      <c r="K793" s="521" t="s">
        <v>1068</v>
      </c>
      <c r="L793" s="417">
        <v>980</v>
      </c>
      <c r="M793" s="418">
        <v>4628019</v>
      </c>
      <c r="N793" s="712">
        <f t="shared" si="197"/>
        <v>4628019</v>
      </c>
      <c r="O793" s="753">
        <v>44621</v>
      </c>
      <c r="P793" s="418">
        <f t="shared" si="198"/>
        <v>5631964</v>
      </c>
      <c r="Q793" s="418">
        <f t="shared" si="199"/>
        <v>5631964</v>
      </c>
      <c r="R793" s="698">
        <f t="shared" si="200"/>
        <v>5631964</v>
      </c>
      <c r="S793" s="699">
        <f t="shared" si="203"/>
        <v>1.0643681356666674E-3</v>
      </c>
      <c r="T793" s="688"/>
      <c r="U793" s="689">
        <f t="shared" si="194"/>
        <v>743</v>
      </c>
      <c r="V793" s="690">
        <f t="shared" si="167"/>
        <v>45364</v>
      </c>
      <c r="W793" s="691">
        <f>VLOOKUP(V793,IPC!$B$9:$D$855,3,2)</f>
        <v>141.47999999999999</v>
      </c>
      <c r="X793" s="691">
        <f>VLOOKUP(O793,IPC!$B$9:$D$855,3,1)</f>
        <v>116.26</v>
      </c>
    </row>
    <row r="794" spans="1:24" s="410" customFormat="1" outlineLevel="1" x14ac:dyDescent="0.25">
      <c r="B794" s="728"/>
      <c r="C794" s="793"/>
      <c r="D794" s="560" t="s">
        <v>2302</v>
      </c>
      <c r="E794" s="561"/>
      <c r="F794" s="461"/>
      <c r="G794" s="536"/>
      <c r="H794" s="536"/>
      <c r="I794" s="420"/>
      <c r="J794" s="420"/>
      <c r="K794" s="536"/>
      <c r="L794" s="424"/>
      <c r="M794" s="425">
        <f>SUBTOTAL(9,M787:M793)</f>
        <v>21258806.600000001</v>
      </c>
      <c r="N794" s="425">
        <f>SUBTOTAL(9,N787:N793)</f>
        <v>21258806.600000001</v>
      </c>
      <c r="O794" s="755"/>
      <c r="P794" s="425">
        <f>SUBTOTAL(9,P787:P793)</f>
        <v>25823125</v>
      </c>
      <c r="Q794" s="425">
        <f>SUBTOTAL(9,Q787:Q793)</f>
        <v>25823125</v>
      </c>
      <c r="R794" s="460">
        <f>SUBTOTAL(9,R787:R793)</f>
        <v>25823125</v>
      </c>
      <c r="S794" s="706">
        <f>SUBTOTAL(9,S787:S793)</f>
        <v>4.8802356359765988E-3</v>
      </c>
      <c r="T794" s="688"/>
      <c r="U794" s="689"/>
      <c r="V794" s="690"/>
      <c r="W794" s="691"/>
      <c r="X794" s="691"/>
    </row>
    <row r="795" spans="1:24" s="410" customFormat="1" ht="27.6" outlineLevel="2" x14ac:dyDescent="0.25">
      <c r="A795" s="410" t="s">
        <v>76</v>
      </c>
      <c r="B795" s="728" t="s">
        <v>42</v>
      </c>
      <c r="C795" s="792">
        <v>57</v>
      </c>
      <c r="D795" s="557" t="s">
        <v>486</v>
      </c>
      <c r="E795" s="558">
        <v>900155383</v>
      </c>
      <c r="F795" s="457" t="s">
        <v>549</v>
      </c>
      <c r="G795" s="521" t="s">
        <v>239</v>
      </c>
      <c r="H795" s="521" t="s">
        <v>613</v>
      </c>
      <c r="I795" s="413" t="s">
        <v>248</v>
      </c>
      <c r="J795" s="413" t="s">
        <v>2403</v>
      </c>
      <c r="K795" s="521" t="s">
        <v>1069</v>
      </c>
      <c r="L795" s="417">
        <v>4179</v>
      </c>
      <c r="M795" s="418">
        <v>825550</v>
      </c>
      <c r="N795" s="712">
        <f t="shared" si="197"/>
        <v>825550</v>
      </c>
      <c r="O795" s="753">
        <v>44995</v>
      </c>
      <c r="P795" s="418">
        <f t="shared" si="198"/>
        <v>886384</v>
      </c>
      <c r="Q795" s="418">
        <f t="shared" si="199"/>
        <v>886384</v>
      </c>
      <c r="R795" s="698">
        <f t="shared" si="200"/>
        <v>886384</v>
      </c>
      <c r="S795" s="699">
        <f t="shared" ref="S795:S815" si="204">+R795/$R$967</f>
        <v>1.675150774338691E-4</v>
      </c>
      <c r="T795" s="688"/>
      <c r="U795" s="689">
        <f t="shared" si="194"/>
        <v>369</v>
      </c>
      <c r="V795" s="690">
        <f t="shared" si="167"/>
        <v>45364</v>
      </c>
      <c r="W795" s="691">
        <f>VLOOKUP(V795,IPC!$B$9:$D$855,3,2)</f>
        <v>141.47999999999999</v>
      </c>
      <c r="X795" s="691">
        <f>VLOOKUP(O795,IPC!$B$9:$D$855,3,1)</f>
        <v>131.77000000000001</v>
      </c>
    </row>
    <row r="796" spans="1:24" s="410" customFormat="1" ht="27.6" outlineLevel="2" x14ac:dyDescent="0.25">
      <c r="A796" s="410" t="s">
        <v>76</v>
      </c>
      <c r="B796" s="728" t="s">
        <v>42</v>
      </c>
      <c r="C796" s="792">
        <v>57</v>
      </c>
      <c r="D796" s="557" t="s">
        <v>486</v>
      </c>
      <c r="E796" s="558">
        <v>900155383</v>
      </c>
      <c r="F796" s="457" t="s">
        <v>549</v>
      </c>
      <c r="G796" s="521" t="s">
        <v>239</v>
      </c>
      <c r="H796" s="521" t="s">
        <v>613</v>
      </c>
      <c r="I796" s="413" t="s">
        <v>248</v>
      </c>
      <c r="J796" s="413" t="s">
        <v>2403</v>
      </c>
      <c r="K796" s="521" t="s">
        <v>1070</v>
      </c>
      <c r="L796" s="417">
        <v>4180</v>
      </c>
      <c r="M796" s="418">
        <v>1398637.5</v>
      </c>
      <c r="N796" s="712">
        <f t="shared" si="197"/>
        <v>1398637.5</v>
      </c>
      <c r="O796" s="753">
        <v>44995</v>
      </c>
      <c r="P796" s="418">
        <f t="shared" si="198"/>
        <v>1501702</v>
      </c>
      <c r="Q796" s="418">
        <f t="shared" si="199"/>
        <v>1501702</v>
      </c>
      <c r="R796" s="698">
        <f t="shared" si="200"/>
        <v>1501702</v>
      </c>
      <c r="S796" s="699">
        <f t="shared" si="204"/>
        <v>2.8380219725603815E-4</v>
      </c>
      <c r="T796" s="688"/>
      <c r="U796" s="689">
        <f t="shared" si="194"/>
        <v>369</v>
      </c>
      <c r="V796" s="690">
        <f t="shared" si="167"/>
        <v>45364</v>
      </c>
      <c r="W796" s="691">
        <f>VLOOKUP(V796,IPC!$B$9:$D$855,3,2)</f>
        <v>141.47999999999999</v>
      </c>
      <c r="X796" s="691">
        <f>VLOOKUP(O796,IPC!$B$9:$D$855,3,1)</f>
        <v>131.77000000000001</v>
      </c>
    </row>
    <row r="797" spans="1:24" s="410" customFormat="1" ht="27.6" outlineLevel="2" x14ac:dyDescent="0.25">
      <c r="A797" s="410" t="s">
        <v>76</v>
      </c>
      <c r="B797" s="728" t="s">
        <v>42</v>
      </c>
      <c r="C797" s="792">
        <v>57</v>
      </c>
      <c r="D797" s="557" t="s">
        <v>486</v>
      </c>
      <c r="E797" s="558">
        <v>900155383</v>
      </c>
      <c r="F797" s="457" t="s">
        <v>549</v>
      </c>
      <c r="G797" s="521" t="s">
        <v>239</v>
      </c>
      <c r="H797" s="521" t="s">
        <v>613</v>
      </c>
      <c r="I797" s="413" t="s">
        <v>248</v>
      </c>
      <c r="J797" s="413" t="s">
        <v>2403</v>
      </c>
      <c r="K797" s="521" t="s">
        <v>1071</v>
      </c>
      <c r="L797" s="417">
        <v>4200</v>
      </c>
      <c r="M797" s="418">
        <v>1755000</v>
      </c>
      <c r="N797" s="712">
        <f t="shared" si="197"/>
        <v>1755000</v>
      </c>
      <c r="O797" s="753">
        <v>44998</v>
      </c>
      <c r="P797" s="418">
        <f t="shared" si="198"/>
        <v>1884324</v>
      </c>
      <c r="Q797" s="418">
        <f t="shared" si="199"/>
        <v>1884324</v>
      </c>
      <c r="R797" s="698">
        <f t="shared" si="200"/>
        <v>1884324</v>
      </c>
      <c r="S797" s="699">
        <f t="shared" si="204"/>
        <v>3.561127917138599E-4</v>
      </c>
      <c r="T797" s="688"/>
      <c r="U797" s="689">
        <f t="shared" si="194"/>
        <v>366</v>
      </c>
      <c r="V797" s="690">
        <f t="shared" si="167"/>
        <v>45364</v>
      </c>
      <c r="W797" s="691">
        <f>VLOOKUP(V797,IPC!$B$9:$D$855,3,2)</f>
        <v>141.47999999999999</v>
      </c>
      <c r="X797" s="691">
        <f>VLOOKUP(O797,IPC!$B$9:$D$855,3,1)</f>
        <v>131.77000000000001</v>
      </c>
    </row>
    <row r="798" spans="1:24" s="410" customFormat="1" ht="27.6" outlineLevel="2" x14ac:dyDescent="0.25">
      <c r="A798" s="410" t="s">
        <v>76</v>
      </c>
      <c r="B798" s="728" t="s">
        <v>42</v>
      </c>
      <c r="C798" s="792">
        <v>57</v>
      </c>
      <c r="D798" s="557" t="s">
        <v>486</v>
      </c>
      <c r="E798" s="558">
        <v>900155383</v>
      </c>
      <c r="F798" s="457" t="s">
        <v>549</v>
      </c>
      <c r="G798" s="521" t="s">
        <v>239</v>
      </c>
      <c r="H798" s="521" t="s">
        <v>613</v>
      </c>
      <c r="I798" s="413" t="s">
        <v>248</v>
      </c>
      <c r="J798" s="413" t="s">
        <v>2403</v>
      </c>
      <c r="K798" s="521" t="s">
        <v>1072</v>
      </c>
      <c r="L798" s="417">
        <v>4302</v>
      </c>
      <c r="M798" s="418">
        <v>1308450</v>
      </c>
      <c r="N798" s="712">
        <f t="shared" si="197"/>
        <v>1308450</v>
      </c>
      <c r="O798" s="753">
        <v>45018</v>
      </c>
      <c r="P798" s="418">
        <f t="shared" si="198"/>
        <v>1393972</v>
      </c>
      <c r="Q798" s="418">
        <f t="shared" si="199"/>
        <v>1393972</v>
      </c>
      <c r="R798" s="698">
        <f t="shared" si="200"/>
        <v>1393972</v>
      </c>
      <c r="S798" s="699">
        <f t="shared" si="204"/>
        <v>2.6344262477734863E-4</v>
      </c>
      <c r="T798" s="688"/>
      <c r="U798" s="689">
        <f t="shared" si="194"/>
        <v>346</v>
      </c>
      <c r="V798" s="690">
        <f t="shared" si="167"/>
        <v>45364</v>
      </c>
      <c r="W798" s="691">
        <f>VLOOKUP(V798,IPC!$B$9:$D$855,3,2)</f>
        <v>141.47999999999999</v>
      </c>
      <c r="X798" s="691">
        <f>VLOOKUP(O798,IPC!$B$9:$D$855,3,1)</f>
        <v>132.80000000000001</v>
      </c>
    </row>
    <row r="799" spans="1:24" s="410" customFormat="1" ht="27.6" outlineLevel="2" x14ac:dyDescent="0.25">
      <c r="A799" s="410" t="s">
        <v>76</v>
      </c>
      <c r="B799" s="728" t="s">
        <v>42</v>
      </c>
      <c r="C799" s="792">
        <v>57</v>
      </c>
      <c r="D799" s="557" t="s">
        <v>486</v>
      </c>
      <c r="E799" s="558">
        <v>900155383</v>
      </c>
      <c r="F799" s="457" t="s">
        <v>549</v>
      </c>
      <c r="G799" s="521" t="s">
        <v>239</v>
      </c>
      <c r="H799" s="521" t="s">
        <v>613</v>
      </c>
      <c r="I799" s="413" t="s">
        <v>248</v>
      </c>
      <c r="J799" s="413" t="s">
        <v>2403</v>
      </c>
      <c r="K799" s="521" t="s">
        <v>1073</v>
      </c>
      <c r="L799" s="417">
        <v>4303</v>
      </c>
      <c r="M799" s="418">
        <v>1308450</v>
      </c>
      <c r="N799" s="712">
        <f t="shared" si="197"/>
        <v>1308450</v>
      </c>
      <c r="O799" s="753">
        <v>45018</v>
      </c>
      <c r="P799" s="418">
        <f t="shared" si="198"/>
        <v>1393972</v>
      </c>
      <c r="Q799" s="418">
        <f t="shared" si="199"/>
        <v>1393972</v>
      </c>
      <c r="R799" s="698">
        <f t="shared" si="200"/>
        <v>1393972</v>
      </c>
      <c r="S799" s="699">
        <f t="shared" si="204"/>
        <v>2.6344262477734863E-4</v>
      </c>
      <c r="T799" s="688"/>
      <c r="U799" s="689">
        <f t="shared" si="194"/>
        <v>346</v>
      </c>
      <c r="V799" s="690">
        <f t="shared" si="167"/>
        <v>45364</v>
      </c>
      <c r="W799" s="691">
        <f>VLOOKUP(V799,IPC!$B$9:$D$855,3,2)</f>
        <v>141.47999999999999</v>
      </c>
      <c r="X799" s="691">
        <f>VLOOKUP(O799,IPC!$B$9:$D$855,3,1)</f>
        <v>132.80000000000001</v>
      </c>
    </row>
    <row r="800" spans="1:24" s="410" customFormat="1" ht="27.6" outlineLevel="2" x14ac:dyDescent="0.25">
      <c r="A800" s="410" t="s">
        <v>76</v>
      </c>
      <c r="B800" s="728" t="s">
        <v>42</v>
      </c>
      <c r="C800" s="792">
        <v>57</v>
      </c>
      <c r="D800" s="557" t="s">
        <v>486</v>
      </c>
      <c r="E800" s="558">
        <v>900155383</v>
      </c>
      <c r="F800" s="457" t="s">
        <v>549</v>
      </c>
      <c r="G800" s="521" t="s">
        <v>239</v>
      </c>
      <c r="H800" s="521" t="s">
        <v>613</v>
      </c>
      <c r="I800" s="413" t="s">
        <v>248</v>
      </c>
      <c r="J800" s="413" t="s">
        <v>2403</v>
      </c>
      <c r="K800" s="521" t="s">
        <v>1074</v>
      </c>
      <c r="L800" s="417">
        <v>4376</v>
      </c>
      <c r="M800" s="418">
        <v>1531725</v>
      </c>
      <c r="N800" s="712">
        <f t="shared" si="197"/>
        <v>1531725</v>
      </c>
      <c r="O800" s="753">
        <v>45030</v>
      </c>
      <c r="P800" s="418">
        <f t="shared" si="198"/>
        <v>1631841</v>
      </c>
      <c r="Q800" s="418">
        <f t="shared" si="199"/>
        <v>1631841</v>
      </c>
      <c r="R800" s="698">
        <f t="shared" si="200"/>
        <v>1631841</v>
      </c>
      <c r="S800" s="699">
        <f t="shared" si="204"/>
        <v>3.0839678003524701E-4</v>
      </c>
      <c r="T800" s="688"/>
      <c r="U800" s="689">
        <f t="shared" si="194"/>
        <v>334</v>
      </c>
      <c r="V800" s="690">
        <f t="shared" si="167"/>
        <v>45364</v>
      </c>
      <c r="W800" s="691">
        <f>VLOOKUP(V800,IPC!$B$9:$D$855,3,2)</f>
        <v>141.47999999999999</v>
      </c>
      <c r="X800" s="691">
        <f>VLOOKUP(O800,IPC!$B$9:$D$855,3,1)</f>
        <v>132.80000000000001</v>
      </c>
    </row>
    <row r="801" spans="1:24" s="410" customFormat="1" ht="27.6" outlineLevel="2" x14ac:dyDescent="0.25">
      <c r="A801" s="410" t="s">
        <v>76</v>
      </c>
      <c r="B801" s="728" t="s">
        <v>42</v>
      </c>
      <c r="C801" s="792">
        <v>57</v>
      </c>
      <c r="D801" s="557" t="s">
        <v>486</v>
      </c>
      <c r="E801" s="558">
        <v>900155383</v>
      </c>
      <c r="F801" s="457" t="s">
        <v>549</v>
      </c>
      <c r="G801" s="521" t="s">
        <v>239</v>
      </c>
      <c r="H801" s="521" t="s">
        <v>613</v>
      </c>
      <c r="I801" s="413" t="s">
        <v>248</v>
      </c>
      <c r="J801" s="413" t="s">
        <v>2403</v>
      </c>
      <c r="K801" s="521" t="s">
        <v>1075</v>
      </c>
      <c r="L801" s="417">
        <v>4377</v>
      </c>
      <c r="M801" s="418">
        <v>1813500</v>
      </c>
      <c r="N801" s="712">
        <f t="shared" si="197"/>
        <v>1813500</v>
      </c>
      <c r="O801" s="753">
        <v>45030</v>
      </c>
      <c r="P801" s="418">
        <f t="shared" si="198"/>
        <v>1932033</v>
      </c>
      <c r="Q801" s="418">
        <f t="shared" si="199"/>
        <v>1932033</v>
      </c>
      <c r="R801" s="698">
        <f t="shared" si="200"/>
        <v>1932033</v>
      </c>
      <c r="S801" s="699">
        <f t="shared" si="204"/>
        <v>3.6512917381156525E-4</v>
      </c>
      <c r="T801" s="688"/>
      <c r="U801" s="689">
        <f t="shared" si="194"/>
        <v>334</v>
      </c>
      <c r="V801" s="690">
        <f t="shared" si="167"/>
        <v>45364</v>
      </c>
      <c r="W801" s="691">
        <f>VLOOKUP(V801,IPC!$B$9:$D$855,3,2)</f>
        <v>141.47999999999999</v>
      </c>
      <c r="X801" s="691">
        <f>VLOOKUP(O801,IPC!$B$9:$D$855,3,1)</f>
        <v>132.80000000000001</v>
      </c>
    </row>
    <row r="802" spans="1:24" s="410" customFormat="1" ht="27.6" outlineLevel="2" x14ac:dyDescent="0.25">
      <c r="A802" s="410" t="s">
        <v>76</v>
      </c>
      <c r="B802" s="728" t="s">
        <v>42</v>
      </c>
      <c r="C802" s="792">
        <v>57</v>
      </c>
      <c r="D802" s="557" t="s">
        <v>486</v>
      </c>
      <c r="E802" s="558">
        <v>900155383</v>
      </c>
      <c r="F802" s="457" t="s">
        <v>549</v>
      </c>
      <c r="G802" s="521" t="s">
        <v>239</v>
      </c>
      <c r="H802" s="521" t="s">
        <v>613</v>
      </c>
      <c r="I802" s="413" t="s">
        <v>248</v>
      </c>
      <c r="J802" s="413" t="s">
        <v>2403</v>
      </c>
      <c r="K802" s="521" t="s">
        <v>1076</v>
      </c>
      <c r="L802" s="417">
        <v>4405</v>
      </c>
      <c r="M802" s="418">
        <v>775000</v>
      </c>
      <c r="N802" s="712">
        <f t="shared" si="197"/>
        <v>775000</v>
      </c>
      <c r="O802" s="753">
        <v>45034</v>
      </c>
      <c r="P802" s="418">
        <f t="shared" si="198"/>
        <v>825655</v>
      </c>
      <c r="Q802" s="418">
        <f t="shared" si="199"/>
        <v>825655</v>
      </c>
      <c r="R802" s="698">
        <f t="shared" si="200"/>
        <v>825655</v>
      </c>
      <c r="S802" s="699">
        <f t="shared" si="204"/>
        <v>1.5603808423737478E-4</v>
      </c>
      <c r="T802" s="688"/>
      <c r="U802" s="689">
        <f t="shared" si="194"/>
        <v>330</v>
      </c>
      <c r="V802" s="690">
        <f t="shared" si="167"/>
        <v>45364</v>
      </c>
      <c r="W802" s="691">
        <f>VLOOKUP(V802,IPC!$B$9:$D$855,3,2)</f>
        <v>141.47999999999999</v>
      </c>
      <c r="X802" s="691">
        <f>VLOOKUP(O802,IPC!$B$9:$D$855,3,1)</f>
        <v>132.80000000000001</v>
      </c>
    </row>
    <row r="803" spans="1:24" s="410" customFormat="1" ht="27.6" outlineLevel="2" x14ac:dyDescent="0.25">
      <c r="A803" s="410" t="s">
        <v>76</v>
      </c>
      <c r="B803" s="728" t="s">
        <v>42</v>
      </c>
      <c r="C803" s="792">
        <v>57</v>
      </c>
      <c r="D803" s="557" t="s">
        <v>486</v>
      </c>
      <c r="E803" s="558">
        <v>900155383</v>
      </c>
      <c r="F803" s="457" t="s">
        <v>549</v>
      </c>
      <c r="G803" s="521" t="s">
        <v>239</v>
      </c>
      <c r="H803" s="521" t="s">
        <v>613</v>
      </c>
      <c r="I803" s="413" t="s">
        <v>248</v>
      </c>
      <c r="J803" s="413" t="s">
        <v>2403</v>
      </c>
      <c r="K803" s="521" t="s">
        <v>1077</v>
      </c>
      <c r="L803" s="417">
        <v>4407</v>
      </c>
      <c r="M803" s="418">
        <v>1746225</v>
      </c>
      <c r="N803" s="712">
        <f t="shared" si="197"/>
        <v>1746225</v>
      </c>
      <c r="O803" s="753">
        <v>45035</v>
      </c>
      <c r="P803" s="418">
        <f t="shared" si="198"/>
        <v>1860361</v>
      </c>
      <c r="Q803" s="418">
        <f t="shared" si="199"/>
        <v>1860361</v>
      </c>
      <c r="R803" s="698">
        <f t="shared" si="200"/>
        <v>1860361</v>
      </c>
      <c r="S803" s="699">
        <f t="shared" si="204"/>
        <v>3.5158409557251729E-4</v>
      </c>
      <c r="T803" s="688"/>
      <c r="U803" s="689">
        <f t="shared" si="194"/>
        <v>329</v>
      </c>
      <c r="V803" s="690">
        <f t="shared" si="167"/>
        <v>45364</v>
      </c>
      <c r="W803" s="691">
        <f>VLOOKUP(V803,IPC!$B$9:$D$855,3,2)</f>
        <v>141.47999999999999</v>
      </c>
      <c r="X803" s="691">
        <f>VLOOKUP(O803,IPC!$B$9:$D$855,3,1)</f>
        <v>132.80000000000001</v>
      </c>
    </row>
    <row r="804" spans="1:24" s="410" customFormat="1" ht="27.6" outlineLevel="2" x14ac:dyDescent="0.25">
      <c r="A804" s="410" t="s">
        <v>76</v>
      </c>
      <c r="B804" s="728" t="s">
        <v>42</v>
      </c>
      <c r="C804" s="792">
        <v>57</v>
      </c>
      <c r="D804" s="557" t="s">
        <v>486</v>
      </c>
      <c r="E804" s="558">
        <v>900155383</v>
      </c>
      <c r="F804" s="457" t="s">
        <v>549</v>
      </c>
      <c r="G804" s="521" t="s">
        <v>239</v>
      </c>
      <c r="H804" s="521" t="s">
        <v>613</v>
      </c>
      <c r="I804" s="413" t="s">
        <v>248</v>
      </c>
      <c r="J804" s="413" t="s">
        <v>2403</v>
      </c>
      <c r="K804" s="521" t="s">
        <v>1078</v>
      </c>
      <c r="L804" s="417">
        <v>4418</v>
      </c>
      <c r="M804" s="418">
        <v>1609725</v>
      </c>
      <c r="N804" s="712">
        <f t="shared" si="197"/>
        <v>1609725</v>
      </c>
      <c r="O804" s="753">
        <v>45036</v>
      </c>
      <c r="P804" s="418">
        <f t="shared" si="198"/>
        <v>1714939</v>
      </c>
      <c r="Q804" s="418">
        <f t="shared" si="199"/>
        <v>1714939</v>
      </c>
      <c r="R804" s="698">
        <f t="shared" si="200"/>
        <v>1714939</v>
      </c>
      <c r="S804" s="699">
        <f t="shared" si="204"/>
        <v>3.2410122405115846E-4</v>
      </c>
      <c r="T804" s="688"/>
      <c r="U804" s="689">
        <f t="shared" si="194"/>
        <v>328</v>
      </c>
      <c r="V804" s="690">
        <f t="shared" si="167"/>
        <v>45364</v>
      </c>
      <c r="W804" s="691">
        <f>VLOOKUP(V804,IPC!$B$9:$D$855,3,2)</f>
        <v>141.47999999999999</v>
      </c>
      <c r="X804" s="691">
        <f>VLOOKUP(O804,IPC!$B$9:$D$855,3,1)</f>
        <v>132.80000000000001</v>
      </c>
    </row>
    <row r="805" spans="1:24" s="410" customFormat="1" ht="27.6" outlineLevel="2" x14ac:dyDescent="0.25">
      <c r="A805" s="410" t="s">
        <v>76</v>
      </c>
      <c r="B805" s="728" t="s">
        <v>42</v>
      </c>
      <c r="C805" s="792">
        <v>57</v>
      </c>
      <c r="D805" s="557" t="s">
        <v>486</v>
      </c>
      <c r="E805" s="558">
        <v>900155383</v>
      </c>
      <c r="F805" s="457" t="s">
        <v>549</v>
      </c>
      <c r="G805" s="521" t="s">
        <v>239</v>
      </c>
      <c r="H805" s="521" t="s">
        <v>613</v>
      </c>
      <c r="I805" s="413" t="s">
        <v>248</v>
      </c>
      <c r="J805" s="413" t="s">
        <v>2403</v>
      </c>
      <c r="K805" s="521" t="s">
        <v>1079</v>
      </c>
      <c r="L805" s="417">
        <v>4419</v>
      </c>
      <c r="M805" s="418">
        <v>1199250</v>
      </c>
      <c r="N805" s="712">
        <f t="shared" si="197"/>
        <v>1199250</v>
      </c>
      <c r="O805" s="753">
        <v>45036</v>
      </c>
      <c r="P805" s="418">
        <f t="shared" si="198"/>
        <v>1277635</v>
      </c>
      <c r="Q805" s="418">
        <f t="shared" si="199"/>
        <v>1277635</v>
      </c>
      <c r="R805" s="698">
        <f t="shared" si="200"/>
        <v>1277635</v>
      </c>
      <c r="S805" s="699">
        <f t="shared" si="204"/>
        <v>2.4145644095247812E-4</v>
      </c>
      <c r="T805" s="688"/>
      <c r="U805" s="689">
        <f t="shared" si="194"/>
        <v>328</v>
      </c>
      <c r="V805" s="690">
        <f t="shared" si="167"/>
        <v>45364</v>
      </c>
      <c r="W805" s="691">
        <f>VLOOKUP(V805,IPC!$B$9:$D$855,3,2)</f>
        <v>141.47999999999999</v>
      </c>
      <c r="X805" s="691">
        <f>VLOOKUP(O805,IPC!$B$9:$D$855,3,1)</f>
        <v>132.80000000000001</v>
      </c>
    </row>
    <row r="806" spans="1:24" s="410" customFormat="1" ht="27.6" outlineLevel="2" x14ac:dyDescent="0.25">
      <c r="A806" s="410" t="s">
        <v>76</v>
      </c>
      <c r="B806" s="728" t="s">
        <v>42</v>
      </c>
      <c r="C806" s="792">
        <v>57</v>
      </c>
      <c r="D806" s="557" t="s">
        <v>486</v>
      </c>
      <c r="E806" s="558">
        <v>900155383</v>
      </c>
      <c r="F806" s="457" t="s">
        <v>549</v>
      </c>
      <c r="G806" s="521" t="s">
        <v>239</v>
      </c>
      <c r="H806" s="521" t="s">
        <v>613</v>
      </c>
      <c r="I806" s="413" t="s">
        <v>248</v>
      </c>
      <c r="J806" s="413" t="s">
        <v>2403</v>
      </c>
      <c r="K806" s="521" t="s">
        <v>1080</v>
      </c>
      <c r="L806" s="417">
        <v>4472</v>
      </c>
      <c r="M806" s="418">
        <v>1310400</v>
      </c>
      <c r="N806" s="712">
        <f t="shared" si="197"/>
        <v>1310400</v>
      </c>
      <c r="O806" s="753">
        <v>45048</v>
      </c>
      <c r="P806" s="418">
        <f t="shared" si="198"/>
        <v>1389979</v>
      </c>
      <c r="Q806" s="418">
        <f t="shared" si="199"/>
        <v>1389979</v>
      </c>
      <c r="R806" s="698">
        <f t="shared" si="200"/>
        <v>1389979</v>
      </c>
      <c r="S806" s="699">
        <f t="shared" si="204"/>
        <v>2.6268799957631452E-4</v>
      </c>
      <c r="T806" s="688"/>
      <c r="U806" s="689">
        <f t="shared" si="194"/>
        <v>316</v>
      </c>
      <c r="V806" s="690">
        <f t="shared" si="167"/>
        <v>45364</v>
      </c>
      <c r="W806" s="691">
        <f>VLOOKUP(V806,IPC!$B$9:$D$855,3,2)</f>
        <v>141.47999999999999</v>
      </c>
      <c r="X806" s="691">
        <f>VLOOKUP(O806,IPC!$B$9:$D$855,3,1)</f>
        <v>133.38</v>
      </c>
    </row>
    <row r="807" spans="1:24" s="410" customFormat="1" ht="27.6" outlineLevel="2" x14ac:dyDescent="0.25">
      <c r="A807" s="410" t="s">
        <v>76</v>
      </c>
      <c r="B807" s="728" t="s">
        <v>42</v>
      </c>
      <c r="C807" s="792">
        <v>57</v>
      </c>
      <c r="D807" s="557" t="s">
        <v>486</v>
      </c>
      <c r="E807" s="558">
        <v>900155383</v>
      </c>
      <c r="F807" s="457" t="s">
        <v>549</v>
      </c>
      <c r="G807" s="521" t="s">
        <v>239</v>
      </c>
      <c r="H807" s="521" t="s">
        <v>613</v>
      </c>
      <c r="I807" s="413" t="s">
        <v>248</v>
      </c>
      <c r="J807" s="413" t="s">
        <v>2403</v>
      </c>
      <c r="K807" s="521" t="s">
        <v>1081</v>
      </c>
      <c r="L807" s="417">
        <v>4473</v>
      </c>
      <c r="M807" s="418">
        <v>600000</v>
      </c>
      <c r="N807" s="712">
        <f t="shared" si="197"/>
        <v>600000</v>
      </c>
      <c r="O807" s="753">
        <v>45048</v>
      </c>
      <c r="P807" s="418">
        <f t="shared" si="198"/>
        <v>636437</v>
      </c>
      <c r="Q807" s="418">
        <f t="shared" si="199"/>
        <v>636437</v>
      </c>
      <c r="R807" s="698">
        <f t="shared" si="200"/>
        <v>636437</v>
      </c>
      <c r="S807" s="699">
        <f t="shared" si="204"/>
        <v>1.2027833685714019E-4</v>
      </c>
      <c r="T807" s="688"/>
      <c r="U807" s="689">
        <f t="shared" si="194"/>
        <v>316</v>
      </c>
      <c r="V807" s="690">
        <f t="shared" si="167"/>
        <v>45364</v>
      </c>
      <c r="W807" s="691">
        <f>VLOOKUP(V807,IPC!$B$9:$D$855,3,2)</f>
        <v>141.47999999999999</v>
      </c>
      <c r="X807" s="691">
        <f>VLOOKUP(O807,IPC!$B$9:$D$855,3,1)</f>
        <v>133.38</v>
      </c>
    </row>
    <row r="808" spans="1:24" s="410" customFormat="1" ht="27.6" outlineLevel="2" x14ac:dyDescent="0.25">
      <c r="A808" s="410" t="s">
        <v>76</v>
      </c>
      <c r="B808" s="728" t="s">
        <v>42</v>
      </c>
      <c r="C808" s="792">
        <v>57</v>
      </c>
      <c r="D808" s="557" t="s">
        <v>486</v>
      </c>
      <c r="E808" s="558">
        <v>900155383</v>
      </c>
      <c r="F808" s="457" t="s">
        <v>549</v>
      </c>
      <c r="G808" s="521" t="s">
        <v>239</v>
      </c>
      <c r="H808" s="521" t="s">
        <v>613</v>
      </c>
      <c r="I808" s="413" t="s">
        <v>248</v>
      </c>
      <c r="J808" s="413" t="s">
        <v>2403</v>
      </c>
      <c r="K808" s="521" t="s">
        <v>1082</v>
      </c>
      <c r="L808" s="417">
        <v>4535</v>
      </c>
      <c r="M808" s="418">
        <v>172500</v>
      </c>
      <c r="N808" s="712">
        <f t="shared" si="197"/>
        <v>172500</v>
      </c>
      <c r="O808" s="753">
        <v>45060</v>
      </c>
      <c r="P808" s="418">
        <f t="shared" si="198"/>
        <v>182976</v>
      </c>
      <c r="Q808" s="418">
        <f t="shared" si="199"/>
        <v>182976</v>
      </c>
      <c r="R808" s="698">
        <f t="shared" si="200"/>
        <v>182976</v>
      </c>
      <c r="S808" s="699">
        <f t="shared" si="204"/>
        <v>3.4580090354225293E-5</v>
      </c>
      <c r="T808" s="688"/>
      <c r="U808" s="689">
        <f t="shared" si="194"/>
        <v>304</v>
      </c>
      <c r="V808" s="690">
        <f t="shared" si="167"/>
        <v>45364</v>
      </c>
      <c r="W808" s="691">
        <f>VLOOKUP(V808,IPC!$B$9:$D$855,3,2)</f>
        <v>141.47999999999999</v>
      </c>
      <c r="X808" s="691">
        <f>VLOOKUP(O808,IPC!$B$9:$D$855,3,1)</f>
        <v>133.38</v>
      </c>
    </row>
    <row r="809" spans="1:24" s="410" customFormat="1" ht="27.6" outlineLevel="2" x14ac:dyDescent="0.25">
      <c r="A809" s="410" t="s">
        <v>76</v>
      </c>
      <c r="B809" s="728" t="s">
        <v>42</v>
      </c>
      <c r="C809" s="792">
        <v>57</v>
      </c>
      <c r="D809" s="557" t="s">
        <v>486</v>
      </c>
      <c r="E809" s="558">
        <v>900155383</v>
      </c>
      <c r="F809" s="457" t="s">
        <v>549</v>
      </c>
      <c r="G809" s="521" t="s">
        <v>239</v>
      </c>
      <c r="H809" s="521" t="s">
        <v>613</v>
      </c>
      <c r="I809" s="413" t="s">
        <v>248</v>
      </c>
      <c r="J809" s="413" t="s">
        <v>2403</v>
      </c>
      <c r="K809" s="521" t="s">
        <v>1083</v>
      </c>
      <c r="L809" s="417">
        <v>4550</v>
      </c>
      <c r="M809" s="418">
        <v>1696500</v>
      </c>
      <c r="N809" s="712">
        <f t="shared" si="197"/>
        <v>1696500</v>
      </c>
      <c r="O809" s="753">
        <v>45064</v>
      </c>
      <c r="P809" s="418">
        <f t="shared" si="198"/>
        <v>1799526</v>
      </c>
      <c r="Q809" s="418">
        <f t="shared" si="199"/>
        <v>1799526</v>
      </c>
      <c r="R809" s="698">
        <f t="shared" si="200"/>
        <v>1799526</v>
      </c>
      <c r="S809" s="699">
        <f t="shared" si="204"/>
        <v>3.4008706975110196E-4</v>
      </c>
      <c r="T809" s="688"/>
      <c r="U809" s="689">
        <f t="shared" si="194"/>
        <v>300</v>
      </c>
      <c r="V809" s="690">
        <f t="shared" si="167"/>
        <v>45364</v>
      </c>
      <c r="W809" s="691">
        <f>VLOOKUP(V809,IPC!$B$9:$D$855,3,2)</f>
        <v>141.47999999999999</v>
      </c>
      <c r="X809" s="691">
        <f>VLOOKUP(O809,IPC!$B$9:$D$855,3,1)</f>
        <v>133.38</v>
      </c>
    </row>
    <row r="810" spans="1:24" s="410" customFormat="1" ht="27.6" outlineLevel="2" x14ac:dyDescent="0.25">
      <c r="A810" s="410" t="s">
        <v>76</v>
      </c>
      <c r="B810" s="728" t="s">
        <v>42</v>
      </c>
      <c r="C810" s="792">
        <v>57</v>
      </c>
      <c r="D810" s="557" t="s">
        <v>486</v>
      </c>
      <c r="E810" s="558">
        <v>900155383</v>
      </c>
      <c r="F810" s="457" t="s">
        <v>549</v>
      </c>
      <c r="G810" s="521" t="s">
        <v>239</v>
      </c>
      <c r="H810" s="521" t="s">
        <v>613</v>
      </c>
      <c r="I810" s="413" t="s">
        <v>248</v>
      </c>
      <c r="J810" s="413" t="s">
        <v>2403</v>
      </c>
      <c r="K810" s="521" t="s">
        <v>1084</v>
      </c>
      <c r="L810" s="417">
        <v>4594</v>
      </c>
      <c r="M810" s="418">
        <v>1034963</v>
      </c>
      <c r="N810" s="712">
        <f t="shared" si="197"/>
        <v>1034963</v>
      </c>
      <c r="O810" s="753">
        <v>45069</v>
      </c>
      <c r="P810" s="418">
        <f t="shared" si="198"/>
        <v>1097815</v>
      </c>
      <c r="Q810" s="418">
        <f t="shared" si="199"/>
        <v>1097815</v>
      </c>
      <c r="R810" s="698">
        <f t="shared" si="200"/>
        <v>1097815</v>
      </c>
      <c r="S810" s="699">
        <f t="shared" si="204"/>
        <v>2.0747279365722194E-4</v>
      </c>
      <c r="T810" s="688"/>
      <c r="U810" s="689">
        <f t="shared" si="194"/>
        <v>295</v>
      </c>
      <c r="V810" s="690">
        <f t="shared" si="167"/>
        <v>45364</v>
      </c>
      <c r="W810" s="691">
        <f>VLOOKUP(V810,IPC!$B$9:$D$855,3,2)</f>
        <v>141.47999999999999</v>
      </c>
      <c r="X810" s="691">
        <f>VLOOKUP(O810,IPC!$B$9:$D$855,3,1)</f>
        <v>133.38</v>
      </c>
    </row>
    <row r="811" spans="1:24" s="410" customFormat="1" ht="27.6" outlineLevel="2" x14ac:dyDescent="0.25">
      <c r="A811" s="410" t="s">
        <v>76</v>
      </c>
      <c r="B811" s="728" t="s">
        <v>42</v>
      </c>
      <c r="C811" s="792">
        <v>57</v>
      </c>
      <c r="D811" s="557" t="s">
        <v>486</v>
      </c>
      <c r="E811" s="558">
        <v>900155383</v>
      </c>
      <c r="F811" s="457" t="s">
        <v>549</v>
      </c>
      <c r="G811" s="521" t="s">
        <v>239</v>
      </c>
      <c r="H811" s="521" t="s">
        <v>613</v>
      </c>
      <c r="I811" s="413" t="s">
        <v>248</v>
      </c>
      <c r="J811" s="413" t="s">
        <v>2403</v>
      </c>
      <c r="K811" s="521" t="s">
        <v>1085</v>
      </c>
      <c r="L811" s="417">
        <v>4783</v>
      </c>
      <c r="M811" s="418">
        <v>702000</v>
      </c>
      <c r="N811" s="712">
        <f t="shared" si="197"/>
        <v>702000</v>
      </c>
      <c r="O811" s="753">
        <v>45109</v>
      </c>
      <c r="P811" s="418">
        <f t="shared" si="198"/>
        <v>738706</v>
      </c>
      <c r="Q811" s="418">
        <f t="shared" si="199"/>
        <v>738706</v>
      </c>
      <c r="R811" s="698">
        <f t="shared" si="200"/>
        <v>738706</v>
      </c>
      <c r="S811" s="699">
        <f t="shared" si="204"/>
        <v>1.3960585117834225E-4</v>
      </c>
      <c r="T811" s="688"/>
      <c r="U811" s="689">
        <f t="shared" si="194"/>
        <v>255</v>
      </c>
      <c r="V811" s="690">
        <f t="shared" si="167"/>
        <v>45364</v>
      </c>
      <c r="W811" s="691">
        <f>VLOOKUP(V811,IPC!$B$9:$D$855,3,2)</f>
        <v>141.47999999999999</v>
      </c>
      <c r="X811" s="691">
        <f>VLOOKUP(O811,IPC!$B$9:$D$855,3,1)</f>
        <v>134.44999999999999</v>
      </c>
    </row>
    <row r="812" spans="1:24" s="410" customFormat="1" ht="27.6" outlineLevel="2" x14ac:dyDescent="0.25">
      <c r="A812" s="410" t="s">
        <v>76</v>
      </c>
      <c r="B812" s="728" t="s">
        <v>42</v>
      </c>
      <c r="C812" s="792">
        <v>57</v>
      </c>
      <c r="D812" s="557" t="s">
        <v>486</v>
      </c>
      <c r="E812" s="558">
        <v>900155383</v>
      </c>
      <c r="F812" s="457" t="s">
        <v>549</v>
      </c>
      <c r="G812" s="521" t="s">
        <v>239</v>
      </c>
      <c r="H812" s="521" t="s">
        <v>613</v>
      </c>
      <c r="I812" s="413" t="s">
        <v>248</v>
      </c>
      <c r="J812" s="413" t="s">
        <v>2403</v>
      </c>
      <c r="K812" s="521" t="s">
        <v>1086</v>
      </c>
      <c r="L812" s="417">
        <v>4784</v>
      </c>
      <c r="M812" s="418">
        <v>951500</v>
      </c>
      <c r="N812" s="712">
        <f t="shared" si="197"/>
        <v>951500</v>
      </c>
      <c r="O812" s="753">
        <v>45109</v>
      </c>
      <c r="P812" s="418">
        <f t="shared" si="198"/>
        <v>1001251</v>
      </c>
      <c r="Q812" s="418">
        <f t="shared" si="199"/>
        <v>1001251</v>
      </c>
      <c r="R812" s="698">
        <f t="shared" si="200"/>
        <v>1001251</v>
      </c>
      <c r="S812" s="699">
        <f t="shared" si="204"/>
        <v>1.8922345032823119E-4</v>
      </c>
      <c r="T812" s="688"/>
      <c r="U812" s="689">
        <f t="shared" si="194"/>
        <v>255</v>
      </c>
      <c r="V812" s="690">
        <f t="shared" ref="V812:V872" si="205">+$U$7</f>
        <v>45364</v>
      </c>
      <c r="W812" s="691">
        <f>VLOOKUP(V812,IPC!$B$9:$D$855,3,2)</f>
        <v>141.47999999999999</v>
      </c>
      <c r="X812" s="691">
        <f>VLOOKUP(O812,IPC!$B$9:$D$855,3,1)</f>
        <v>134.44999999999999</v>
      </c>
    </row>
    <row r="813" spans="1:24" s="410" customFormat="1" ht="27.6" outlineLevel="2" x14ac:dyDescent="0.25">
      <c r="A813" s="410" t="s">
        <v>76</v>
      </c>
      <c r="B813" s="728" t="s">
        <v>42</v>
      </c>
      <c r="C813" s="792">
        <v>57</v>
      </c>
      <c r="D813" s="557" t="s">
        <v>486</v>
      </c>
      <c r="E813" s="558">
        <v>900155383</v>
      </c>
      <c r="F813" s="457" t="s">
        <v>549</v>
      </c>
      <c r="G813" s="521" t="s">
        <v>239</v>
      </c>
      <c r="H813" s="521" t="s">
        <v>613</v>
      </c>
      <c r="I813" s="413" t="s">
        <v>248</v>
      </c>
      <c r="J813" s="413" t="s">
        <v>2403</v>
      </c>
      <c r="K813" s="521" t="s">
        <v>1087</v>
      </c>
      <c r="L813" s="417">
        <v>4978</v>
      </c>
      <c r="M813" s="418">
        <v>2047500</v>
      </c>
      <c r="N813" s="712">
        <f t="shared" si="197"/>
        <v>2047500</v>
      </c>
      <c r="O813" s="753">
        <v>45148</v>
      </c>
      <c r="P813" s="418">
        <f t="shared" si="198"/>
        <v>2139599</v>
      </c>
      <c r="Q813" s="418">
        <f t="shared" si="199"/>
        <v>2139599</v>
      </c>
      <c r="R813" s="698">
        <f t="shared" si="200"/>
        <v>2139599</v>
      </c>
      <c r="S813" s="699">
        <f t="shared" si="204"/>
        <v>4.043564551734112E-4</v>
      </c>
      <c r="T813" s="688"/>
      <c r="U813" s="689">
        <f t="shared" si="194"/>
        <v>216</v>
      </c>
      <c r="V813" s="690">
        <f t="shared" si="205"/>
        <v>45364</v>
      </c>
      <c r="W813" s="691">
        <f>VLOOKUP(V813,IPC!$B$9:$D$855,3,2)</f>
        <v>141.47999999999999</v>
      </c>
      <c r="X813" s="691">
        <f>VLOOKUP(O813,IPC!$B$9:$D$855,3,1)</f>
        <v>135.38999999999999</v>
      </c>
    </row>
    <row r="814" spans="1:24" s="410" customFormat="1" ht="27.6" outlineLevel="2" x14ac:dyDescent="0.25">
      <c r="A814" s="410" t="s">
        <v>76</v>
      </c>
      <c r="B814" s="728" t="s">
        <v>42</v>
      </c>
      <c r="C814" s="792">
        <v>57</v>
      </c>
      <c r="D814" s="557" t="s">
        <v>486</v>
      </c>
      <c r="E814" s="558">
        <v>900155383</v>
      </c>
      <c r="F814" s="457" t="s">
        <v>549</v>
      </c>
      <c r="G814" s="521" t="s">
        <v>239</v>
      </c>
      <c r="H814" s="521" t="s">
        <v>613</v>
      </c>
      <c r="I814" s="413" t="s">
        <v>248</v>
      </c>
      <c r="J814" s="413" t="s">
        <v>2403</v>
      </c>
      <c r="K814" s="521" t="s">
        <v>1088</v>
      </c>
      <c r="L814" s="417">
        <v>5022</v>
      </c>
      <c r="M814" s="418">
        <v>1345012.5</v>
      </c>
      <c r="N814" s="712">
        <f t="shared" si="197"/>
        <v>1345012.5</v>
      </c>
      <c r="O814" s="753">
        <v>45156</v>
      </c>
      <c r="P814" s="418">
        <f t="shared" si="198"/>
        <v>1405513</v>
      </c>
      <c r="Q814" s="418">
        <f t="shared" si="199"/>
        <v>1405513</v>
      </c>
      <c r="R814" s="698">
        <f t="shared" si="200"/>
        <v>1405513</v>
      </c>
      <c r="S814" s="699">
        <f t="shared" si="204"/>
        <v>2.6562372406238117E-4</v>
      </c>
      <c r="T814" s="688"/>
      <c r="U814" s="689">
        <f t="shared" si="194"/>
        <v>208</v>
      </c>
      <c r="V814" s="690">
        <f t="shared" si="205"/>
        <v>45364</v>
      </c>
      <c r="W814" s="691">
        <f>VLOOKUP(V814,IPC!$B$9:$D$855,3,2)</f>
        <v>141.47999999999999</v>
      </c>
      <c r="X814" s="691">
        <f>VLOOKUP(O814,IPC!$B$9:$D$855,3,1)</f>
        <v>135.38999999999999</v>
      </c>
    </row>
    <row r="815" spans="1:24" s="410" customFormat="1" ht="27.6" outlineLevel="2" x14ac:dyDescent="0.25">
      <c r="A815" s="410" t="s">
        <v>76</v>
      </c>
      <c r="B815" s="728" t="s">
        <v>42</v>
      </c>
      <c r="C815" s="792">
        <v>57</v>
      </c>
      <c r="D815" s="557" t="s">
        <v>486</v>
      </c>
      <c r="E815" s="558">
        <v>900155383</v>
      </c>
      <c r="F815" s="457" t="s">
        <v>549</v>
      </c>
      <c r="G815" s="521" t="s">
        <v>239</v>
      </c>
      <c r="H815" s="521" t="s">
        <v>613</v>
      </c>
      <c r="I815" s="413" t="s">
        <v>248</v>
      </c>
      <c r="J815" s="413" t="s">
        <v>2403</v>
      </c>
      <c r="K815" s="521" t="s">
        <v>1089</v>
      </c>
      <c r="L815" s="417">
        <v>5028</v>
      </c>
      <c r="M815" s="418">
        <v>1093000</v>
      </c>
      <c r="N815" s="712">
        <f t="shared" si="197"/>
        <v>1093000</v>
      </c>
      <c r="O815" s="753">
        <v>45160</v>
      </c>
      <c r="P815" s="418">
        <f t="shared" si="198"/>
        <v>1142164</v>
      </c>
      <c r="Q815" s="418">
        <f t="shared" si="199"/>
        <v>1142164</v>
      </c>
      <c r="R815" s="698">
        <f t="shared" si="200"/>
        <v>1142164</v>
      </c>
      <c r="S815" s="699">
        <f t="shared" si="204"/>
        <v>2.1585417934233661E-4</v>
      </c>
      <c r="T815" s="688"/>
      <c r="U815" s="689">
        <f t="shared" si="194"/>
        <v>204</v>
      </c>
      <c r="V815" s="690">
        <f t="shared" si="205"/>
        <v>45364</v>
      </c>
      <c r="W815" s="691">
        <f>VLOOKUP(V815,IPC!$B$9:$D$855,3,2)</f>
        <v>141.47999999999999</v>
      </c>
      <c r="X815" s="691">
        <f>VLOOKUP(O815,IPC!$B$9:$D$855,3,1)</f>
        <v>135.38999999999999</v>
      </c>
    </row>
    <row r="816" spans="1:24" s="410" customFormat="1" outlineLevel="1" x14ac:dyDescent="0.25">
      <c r="B816" s="728"/>
      <c r="C816" s="793"/>
      <c r="D816" s="560" t="s">
        <v>2303</v>
      </c>
      <c r="E816" s="561"/>
      <c r="F816" s="461"/>
      <c r="G816" s="536"/>
      <c r="H816" s="536"/>
      <c r="I816" s="420"/>
      <c r="J816" s="420"/>
      <c r="K816" s="536"/>
      <c r="L816" s="424"/>
      <c r="M816" s="425">
        <f>SUBTOTAL(9,M795:M815)</f>
        <v>26224888</v>
      </c>
      <c r="N816" s="425">
        <f>SUBTOTAL(9,N795:N815)</f>
        <v>26224888</v>
      </c>
      <c r="O816" s="755"/>
      <c r="P816" s="425">
        <f>SUBTOTAL(9,P795:P815)</f>
        <v>27836784</v>
      </c>
      <c r="Q816" s="425">
        <f>SUBTOTAL(9,Q795:Q815)</f>
        <v>27836784</v>
      </c>
      <c r="R816" s="460">
        <f>SUBTOTAL(9,R795:R815)</f>
        <v>27836784</v>
      </c>
      <c r="S816" s="706">
        <f>SUBTOTAL(9,S795:S815)</f>
        <v>5.2607910648995101E-3</v>
      </c>
      <c r="T816" s="688"/>
      <c r="U816" s="689"/>
      <c r="V816" s="690"/>
      <c r="W816" s="691"/>
      <c r="X816" s="691"/>
    </row>
    <row r="817" spans="1:24" s="410" customFormat="1" ht="27.6" outlineLevel="2" x14ac:dyDescent="0.25">
      <c r="A817" s="410" t="s">
        <v>76</v>
      </c>
      <c r="B817" s="728" t="s">
        <v>42</v>
      </c>
      <c r="C817" s="792">
        <v>58</v>
      </c>
      <c r="D817" s="557" t="s">
        <v>487</v>
      </c>
      <c r="E817" s="558">
        <v>900805913</v>
      </c>
      <c r="F817" s="457" t="s">
        <v>550</v>
      </c>
      <c r="G817" s="521" t="s">
        <v>239</v>
      </c>
      <c r="H817" s="521" t="s">
        <v>614</v>
      </c>
      <c r="I817" s="413" t="s">
        <v>248</v>
      </c>
      <c r="J817" s="413" t="s">
        <v>2403</v>
      </c>
      <c r="K817" s="521" t="s">
        <v>1090</v>
      </c>
      <c r="L817" s="417">
        <v>2095</v>
      </c>
      <c r="M817" s="418">
        <v>1822322.93</v>
      </c>
      <c r="N817" s="712">
        <f t="shared" si="197"/>
        <v>1822322.93</v>
      </c>
      <c r="O817" s="753">
        <v>44941</v>
      </c>
      <c r="P817" s="418">
        <f t="shared" si="198"/>
        <v>2009996</v>
      </c>
      <c r="Q817" s="418">
        <f t="shared" si="199"/>
        <v>2009996</v>
      </c>
      <c r="R817" s="698">
        <f t="shared" si="200"/>
        <v>2009996</v>
      </c>
      <c r="S817" s="699">
        <f>+R817/$R$967</f>
        <v>3.7986316944097273E-4</v>
      </c>
      <c r="T817" s="688"/>
      <c r="U817" s="689">
        <f t="shared" si="194"/>
        <v>423</v>
      </c>
      <c r="V817" s="690">
        <f t="shared" si="205"/>
        <v>45364</v>
      </c>
      <c r="W817" s="691">
        <f>VLOOKUP(V817,IPC!$B$9:$D$855,3,2)</f>
        <v>141.47999999999999</v>
      </c>
      <c r="X817" s="691">
        <f>VLOOKUP(O817,IPC!$B$9:$D$855,3,1)</f>
        <v>128.27000000000001</v>
      </c>
    </row>
    <row r="818" spans="1:24" s="410" customFormat="1" ht="27.6" outlineLevel="1" x14ac:dyDescent="0.25">
      <c r="B818" s="728"/>
      <c r="C818" s="793"/>
      <c r="D818" s="560" t="s">
        <v>2304</v>
      </c>
      <c r="E818" s="561"/>
      <c r="F818" s="461"/>
      <c r="G818" s="536"/>
      <c r="H818" s="536"/>
      <c r="I818" s="420"/>
      <c r="J818" s="420"/>
      <c r="K818" s="536"/>
      <c r="L818" s="424"/>
      <c r="M818" s="425">
        <f>SUBTOTAL(9,M817:M817)</f>
        <v>1822322.93</v>
      </c>
      <c r="N818" s="425">
        <f>SUBTOTAL(9,N817:N817)</f>
        <v>1822322.93</v>
      </c>
      <c r="O818" s="755"/>
      <c r="P818" s="425">
        <f>SUBTOTAL(9,P817:P817)</f>
        <v>2009996</v>
      </c>
      <c r="Q818" s="425">
        <f>SUBTOTAL(9,Q817:Q817)</f>
        <v>2009996</v>
      </c>
      <c r="R818" s="460">
        <f>SUBTOTAL(9,R817:R817)</f>
        <v>2009996</v>
      </c>
      <c r="S818" s="706">
        <f>SUBTOTAL(9,S817:S817)</f>
        <v>3.7986316944097273E-4</v>
      </c>
      <c r="T818" s="688"/>
      <c r="U818" s="689"/>
      <c r="V818" s="690"/>
      <c r="W818" s="691"/>
      <c r="X818" s="691"/>
    </row>
    <row r="819" spans="1:24" s="410" customFormat="1" ht="27.6" outlineLevel="2" x14ac:dyDescent="0.25">
      <c r="A819" s="410" t="s">
        <v>76</v>
      </c>
      <c r="B819" s="728" t="s">
        <v>42</v>
      </c>
      <c r="C819" s="792">
        <v>59</v>
      </c>
      <c r="D819" s="557" t="s">
        <v>488</v>
      </c>
      <c r="E819" s="558">
        <v>811041784</v>
      </c>
      <c r="F819" s="457" t="s">
        <v>551</v>
      </c>
      <c r="G819" s="521" t="s">
        <v>218</v>
      </c>
      <c r="H819" s="521" t="s">
        <v>615</v>
      </c>
      <c r="I819" s="413" t="s">
        <v>248</v>
      </c>
      <c r="J819" s="413" t="s">
        <v>2403</v>
      </c>
      <c r="K819" s="521" t="s">
        <v>1091</v>
      </c>
      <c r="L819" s="417">
        <v>24965</v>
      </c>
      <c r="M819" s="418">
        <v>9498700</v>
      </c>
      <c r="N819" s="712">
        <f t="shared" si="197"/>
        <v>9498700</v>
      </c>
      <c r="O819" s="753">
        <v>45019</v>
      </c>
      <c r="P819" s="418">
        <f t="shared" si="198"/>
        <v>10119549</v>
      </c>
      <c r="Q819" s="418">
        <f t="shared" si="199"/>
        <v>10119549</v>
      </c>
      <c r="R819" s="698">
        <f t="shared" si="200"/>
        <v>10119549</v>
      </c>
      <c r="S819" s="699">
        <f>+R819/$R$967</f>
        <v>1.9124634857249597E-3</v>
      </c>
      <c r="T819" s="688"/>
      <c r="U819" s="689">
        <f t="shared" si="194"/>
        <v>345</v>
      </c>
      <c r="V819" s="690">
        <f t="shared" si="205"/>
        <v>45364</v>
      </c>
      <c r="W819" s="691">
        <f>VLOOKUP(V819,IPC!$B$9:$D$855,3,2)</f>
        <v>141.47999999999999</v>
      </c>
      <c r="X819" s="691">
        <f>VLOOKUP(O819,IPC!$B$9:$D$855,3,1)</f>
        <v>132.80000000000001</v>
      </c>
    </row>
    <row r="820" spans="1:24" s="410" customFormat="1" ht="27.6" outlineLevel="2" x14ac:dyDescent="0.25">
      <c r="A820" s="410" t="s">
        <v>76</v>
      </c>
      <c r="B820" s="728" t="s">
        <v>42</v>
      </c>
      <c r="C820" s="792">
        <v>59</v>
      </c>
      <c r="D820" s="557" t="s">
        <v>488</v>
      </c>
      <c r="E820" s="558">
        <v>811041784</v>
      </c>
      <c r="F820" s="457" t="s">
        <v>551</v>
      </c>
      <c r="G820" s="521" t="s">
        <v>218</v>
      </c>
      <c r="H820" s="521" t="s">
        <v>615</v>
      </c>
      <c r="I820" s="413" t="s">
        <v>248</v>
      </c>
      <c r="J820" s="413" t="s">
        <v>2403</v>
      </c>
      <c r="K820" s="521" t="s">
        <v>1092</v>
      </c>
      <c r="L820" s="417">
        <v>2659</v>
      </c>
      <c r="M820" s="418">
        <v>6301800</v>
      </c>
      <c r="N820" s="712">
        <f t="shared" si="197"/>
        <v>6301800</v>
      </c>
      <c r="O820" s="753">
        <v>44998</v>
      </c>
      <c r="P820" s="418">
        <f t="shared" si="198"/>
        <v>6766173</v>
      </c>
      <c r="Q820" s="418">
        <f t="shared" si="199"/>
        <v>6766173</v>
      </c>
      <c r="R820" s="698">
        <f t="shared" si="200"/>
        <v>6766173</v>
      </c>
      <c r="S820" s="699">
        <f>+R820/$R$967</f>
        <v>1.2787189232047898E-3</v>
      </c>
      <c r="T820" s="688"/>
      <c r="U820" s="689">
        <f t="shared" si="194"/>
        <v>366</v>
      </c>
      <c r="V820" s="690">
        <f t="shared" si="205"/>
        <v>45364</v>
      </c>
      <c r="W820" s="691">
        <f>VLOOKUP(V820,IPC!$B$9:$D$855,3,2)</f>
        <v>141.47999999999999</v>
      </c>
      <c r="X820" s="691">
        <f>VLOOKUP(O820,IPC!$B$9:$D$855,3,1)</f>
        <v>131.77000000000001</v>
      </c>
    </row>
    <row r="821" spans="1:24" s="410" customFormat="1" outlineLevel="1" x14ac:dyDescent="0.25">
      <c r="B821" s="728"/>
      <c r="C821" s="793"/>
      <c r="D821" s="560" t="s">
        <v>2305</v>
      </c>
      <c r="E821" s="561"/>
      <c r="F821" s="461"/>
      <c r="G821" s="536"/>
      <c r="H821" s="536"/>
      <c r="I821" s="420"/>
      <c r="J821" s="420"/>
      <c r="K821" s="536"/>
      <c r="L821" s="424"/>
      <c r="M821" s="425">
        <f>SUBTOTAL(9,M819:M820)</f>
        <v>15800500</v>
      </c>
      <c r="N821" s="425">
        <f>SUBTOTAL(9,N819:N820)</f>
        <v>15800500</v>
      </c>
      <c r="O821" s="755"/>
      <c r="P821" s="425">
        <f>SUBTOTAL(9,P819:P820)</f>
        <v>16885722</v>
      </c>
      <c r="Q821" s="425">
        <f>SUBTOTAL(9,Q819:Q820)</f>
        <v>16885722</v>
      </c>
      <c r="R821" s="460">
        <f>SUBTOTAL(9,R819:R820)</f>
        <v>16885722</v>
      </c>
      <c r="S821" s="706">
        <f>SUBTOTAL(9,S819:S820)</f>
        <v>3.1911824089297493E-3</v>
      </c>
      <c r="T821" s="688"/>
      <c r="U821" s="689"/>
      <c r="V821" s="690"/>
      <c r="W821" s="691"/>
      <c r="X821" s="691"/>
    </row>
    <row r="822" spans="1:24" s="410" customFormat="1" ht="41.4" outlineLevel="2" x14ac:dyDescent="0.25">
      <c r="A822" s="410" t="s">
        <v>76</v>
      </c>
      <c r="B822" s="728" t="s">
        <v>2546</v>
      </c>
      <c r="C822" s="792">
        <v>60</v>
      </c>
      <c r="D822" s="557" t="s">
        <v>489</v>
      </c>
      <c r="E822" s="558">
        <v>800227279</v>
      </c>
      <c r="F822" s="457" t="s">
        <v>1880</v>
      </c>
      <c r="G822" s="521" t="s">
        <v>239</v>
      </c>
      <c r="H822" s="521" t="s">
        <v>616</v>
      </c>
      <c r="I822" s="413" t="s">
        <v>248</v>
      </c>
      <c r="J822" s="413" t="s">
        <v>2403</v>
      </c>
      <c r="K822" s="521" t="s">
        <v>1094</v>
      </c>
      <c r="L822" s="417">
        <v>16408</v>
      </c>
      <c r="M822" s="418">
        <v>34322179</v>
      </c>
      <c r="N822" s="712">
        <f t="shared" si="197"/>
        <v>34322179</v>
      </c>
      <c r="O822" s="753">
        <v>44995</v>
      </c>
      <c r="P822" s="418">
        <f t="shared" si="198"/>
        <v>36851346</v>
      </c>
      <c r="Q822" s="418">
        <f t="shared" si="199"/>
        <v>36851346</v>
      </c>
      <c r="R822" s="698">
        <f t="shared" si="200"/>
        <v>36851346</v>
      </c>
      <c r="S822" s="699">
        <f t="shared" ref="S822:S869" si="206">+R822/$R$967</f>
        <v>6.9644263420056123E-3</v>
      </c>
      <c r="T822" s="688"/>
      <c r="U822" s="689">
        <f t="shared" si="194"/>
        <v>369</v>
      </c>
      <c r="V822" s="690">
        <f t="shared" si="205"/>
        <v>45364</v>
      </c>
      <c r="W822" s="691">
        <f>VLOOKUP(V822,IPC!$B$9:$D$855,3,2)</f>
        <v>141.47999999999999</v>
      </c>
      <c r="X822" s="691">
        <f>VLOOKUP(O822,IPC!$B$9:$D$855,3,1)</f>
        <v>131.77000000000001</v>
      </c>
    </row>
    <row r="823" spans="1:24" s="410" customFormat="1" ht="41.4" outlineLevel="2" x14ac:dyDescent="0.25">
      <c r="A823" s="410" t="s">
        <v>76</v>
      </c>
      <c r="B823" s="728" t="s">
        <v>2546</v>
      </c>
      <c r="C823" s="792">
        <v>60</v>
      </c>
      <c r="D823" s="557" t="s">
        <v>489</v>
      </c>
      <c r="E823" s="558">
        <v>800227279</v>
      </c>
      <c r="F823" s="457" t="s">
        <v>552</v>
      </c>
      <c r="G823" s="521" t="s">
        <v>239</v>
      </c>
      <c r="H823" s="521" t="s">
        <v>616</v>
      </c>
      <c r="I823" s="413" t="s">
        <v>248</v>
      </c>
      <c r="J823" s="413" t="s">
        <v>2403</v>
      </c>
      <c r="K823" s="521" t="s">
        <v>1095</v>
      </c>
      <c r="L823" s="417">
        <v>16475</v>
      </c>
      <c r="M823" s="418">
        <v>1463355.25</v>
      </c>
      <c r="N823" s="712">
        <f t="shared" ref="N823:N876" si="207">IF(U823&gt;1,M823,0)</f>
        <v>1463355.25</v>
      </c>
      <c r="O823" s="753">
        <v>44998</v>
      </c>
      <c r="P823" s="418">
        <f t="shared" ref="P823:P876" si="208">IFERROR(ROUND((N823*(W823/X823)),0),0)</f>
        <v>1571188</v>
      </c>
      <c r="Q823" s="418">
        <f t="shared" ref="Q823:Q876" si="209">+P823-N823+M823</f>
        <v>1571188</v>
      </c>
      <c r="R823" s="698">
        <f t="shared" ref="R823:R876" si="210">+Q823</f>
        <v>1571188</v>
      </c>
      <c r="S823" s="699">
        <f t="shared" si="206"/>
        <v>2.9693414985284698E-4</v>
      </c>
      <c r="T823" s="688"/>
      <c r="U823" s="689">
        <f t="shared" si="194"/>
        <v>366</v>
      </c>
      <c r="V823" s="690">
        <f t="shared" si="205"/>
        <v>45364</v>
      </c>
      <c r="W823" s="691">
        <f>VLOOKUP(V823,IPC!$B$9:$D$855,3,2)</f>
        <v>141.47999999999999</v>
      </c>
      <c r="X823" s="691">
        <f>VLOOKUP(O823,IPC!$B$9:$D$855,3,1)</f>
        <v>131.77000000000001</v>
      </c>
    </row>
    <row r="824" spans="1:24" s="410" customFormat="1" ht="41.4" outlineLevel="2" x14ac:dyDescent="0.25">
      <c r="A824" s="410" t="s">
        <v>76</v>
      </c>
      <c r="B824" s="728" t="s">
        <v>2546</v>
      </c>
      <c r="C824" s="792">
        <v>60</v>
      </c>
      <c r="D824" s="557" t="s">
        <v>489</v>
      </c>
      <c r="E824" s="558">
        <v>800227279</v>
      </c>
      <c r="F824" s="457" t="s">
        <v>552</v>
      </c>
      <c r="G824" s="521" t="s">
        <v>239</v>
      </c>
      <c r="H824" s="521" t="s">
        <v>616</v>
      </c>
      <c r="I824" s="413" t="s">
        <v>248</v>
      </c>
      <c r="J824" s="413" t="s">
        <v>2403</v>
      </c>
      <c r="K824" s="521" t="s">
        <v>1096</v>
      </c>
      <c r="L824" s="417">
        <v>16698</v>
      </c>
      <c r="M824" s="418">
        <v>395230</v>
      </c>
      <c r="N824" s="712">
        <f t="shared" si="207"/>
        <v>395230</v>
      </c>
      <c r="O824" s="753">
        <v>45018</v>
      </c>
      <c r="P824" s="418">
        <f t="shared" si="208"/>
        <v>421063</v>
      </c>
      <c r="Q824" s="418">
        <f t="shared" si="209"/>
        <v>421063</v>
      </c>
      <c r="R824" s="698">
        <f t="shared" si="210"/>
        <v>421063</v>
      </c>
      <c r="S824" s="699">
        <f t="shared" si="206"/>
        <v>7.9575444784131072E-5</v>
      </c>
      <c r="T824" s="688"/>
      <c r="U824" s="689">
        <f t="shared" si="194"/>
        <v>346</v>
      </c>
      <c r="V824" s="690">
        <f t="shared" si="205"/>
        <v>45364</v>
      </c>
      <c r="W824" s="691">
        <f>VLOOKUP(V824,IPC!$B$9:$D$855,3,2)</f>
        <v>141.47999999999999</v>
      </c>
      <c r="X824" s="691">
        <f>VLOOKUP(O824,IPC!$B$9:$D$855,3,1)</f>
        <v>132.80000000000001</v>
      </c>
    </row>
    <row r="825" spans="1:24" s="410" customFormat="1" ht="41.4" outlineLevel="2" x14ac:dyDescent="0.25">
      <c r="A825" s="410" t="s">
        <v>76</v>
      </c>
      <c r="B825" s="728" t="s">
        <v>2546</v>
      </c>
      <c r="C825" s="792">
        <v>60</v>
      </c>
      <c r="D825" s="557" t="s">
        <v>489</v>
      </c>
      <c r="E825" s="558">
        <v>800227279</v>
      </c>
      <c r="F825" s="457" t="s">
        <v>552</v>
      </c>
      <c r="G825" s="521" t="s">
        <v>239</v>
      </c>
      <c r="H825" s="521" t="s">
        <v>616</v>
      </c>
      <c r="I825" s="413" t="s">
        <v>248</v>
      </c>
      <c r="J825" s="413" t="s">
        <v>2403</v>
      </c>
      <c r="K825" s="521" t="s">
        <v>1097</v>
      </c>
      <c r="L825" s="417">
        <v>16779</v>
      </c>
      <c r="M825" s="418">
        <v>166650</v>
      </c>
      <c r="N825" s="712">
        <f t="shared" si="207"/>
        <v>166650</v>
      </c>
      <c r="O825" s="753">
        <v>45018</v>
      </c>
      <c r="P825" s="418">
        <f t="shared" si="208"/>
        <v>177542</v>
      </c>
      <c r="Q825" s="418">
        <f t="shared" si="209"/>
        <v>177542</v>
      </c>
      <c r="R825" s="698">
        <f t="shared" si="210"/>
        <v>177542</v>
      </c>
      <c r="S825" s="699">
        <f t="shared" si="206"/>
        <v>3.3553134846481876E-5</v>
      </c>
      <c r="T825" s="688"/>
      <c r="U825" s="689">
        <f t="shared" si="194"/>
        <v>346</v>
      </c>
      <c r="V825" s="690">
        <f t="shared" si="205"/>
        <v>45364</v>
      </c>
      <c r="W825" s="691">
        <f>VLOOKUP(V825,IPC!$B$9:$D$855,3,2)</f>
        <v>141.47999999999999</v>
      </c>
      <c r="X825" s="691">
        <f>VLOOKUP(O825,IPC!$B$9:$D$855,3,1)</f>
        <v>132.80000000000001</v>
      </c>
    </row>
    <row r="826" spans="1:24" s="410" customFormat="1" ht="41.4" outlineLevel="2" x14ac:dyDescent="0.25">
      <c r="A826" s="410" t="s">
        <v>76</v>
      </c>
      <c r="B826" s="728" t="s">
        <v>2546</v>
      </c>
      <c r="C826" s="792">
        <v>60</v>
      </c>
      <c r="D826" s="557" t="s">
        <v>489</v>
      </c>
      <c r="E826" s="558">
        <v>800227279</v>
      </c>
      <c r="F826" s="457" t="s">
        <v>552</v>
      </c>
      <c r="G826" s="521" t="s">
        <v>239</v>
      </c>
      <c r="H826" s="521" t="s">
        <v>616</v>
      </c>
      <c r="I826" s="413" t="s">
        <v>248</v>
      </c>
      <c r="J826" s="413" t="s">
        <v>2403</v>
      </c>
      <c r="K826" s="521" t="s">
        <v>1098</v>
      </c>
      <c r="L826" s="417">
        <v>16795</v>
      </c>
      <c r="M826" s="418">
        <v>22000</v>
      </c>
      <c r="N826" s="712">
        <f t="shared" si="207"/>
        <v>22000</v>
      </c>
      <c r="O826" s="753">
        <v>45030</v>
      </c>
      <c r="P826" s="418">
        <f t="shared" si="208"/>
        <v>23438</v>
      </c>
      <c r="Q826" s="418">
        <f t="shared" si="209"/>
        <v>23438</v>
      </c>
      <c r="R826" s="698">
        <f t="shared" si="210"/>
        <v>23438</v>
      </c>
      <c r="S826" s="699">
        <f t="shared" si="206"/>
        <v>4.4294779518752864E-6</v>
      </c>
      <c r="T826" s="688"/>
      <c r="U826" s="689">
        <f t="shared" si="194"/>
        <v>334</v>
      </c>
      <c r="V826" s="690">
        <f t="shared" si="205"/>
        <v>45364</v>
      </c>
      <c r="W826" s="691">
        <f>VLOOKUP(V826,IPC!$B$9:$D$855,3,2)</f>
        <v>141.47999999999999</v>
      </c>
      <c r="X826" s="691">
        <f>VLOOKUP(O826,IPC!$B$9:$D$855,3,1)</f>
        <v>132.80000000000001</v>
      </c>
    </row>
    <row r="827" spans="1:24" s="410" customFormat="1" ht="41.4" outlineLevel="2" x14ac:dyDescent="0.25">
      <c r="A827" s="410" t="s">
        <v>76</v>
      </c>
      <c r="B827" s="728" t="s">
        <v>2546</v>
      </c>
      <c r="C827" s="792">
        <v>60</v>
      </c>
      <c r="D827" s="557" t="s">
        <v>489</v>
      </c>
      <c r="E827" s="558">
        <v>800227279</v>
      </c>
      <c r="F827" s="457" t="s">
        <v>552</v>
      </c>
      <c r="G827" s="521" t="s">
        <v>239</v>
      </c>
      <c r="H827" s="521" t="s">
        <v>616</v>
      </c>
      <c r="I827" s="413" t="s">
        <v>248</v>
      </c>
      <c r="J827" s="413" t="s">
        <v>2403</v>
      </c>
      <c r="K827" s="521" t="s">
        <v>1099</v>
      </c>
      <c r="L827" s="417">
        <v>17054</v>
      </c>
      <c r="M827" s="418">
        <v>6009937.4400000004</v>
      </c>
      <c r="N827" s="712">
        <f t="shared" si="207"/>
        <v>6009937.4400000004</v>
      </c>
      <c r="O827" s="753">
        <v>45030</v>
      </c>
      <c r="P827" s="418">
        <f t="shared" si="208"/>
        <v>6402756</v>
      </c>
      <c r="Q827" s="418">
        <f t="shared" si="209"/>
        <v>6402756</v>
      </c>
      <c r="R827" s="698">
        <f t="shared" si="210"/>
        <v>6402756</v>
      </c>
      <c r="S827" s="699">
        <f t="shared" si="206"/>
        <v>1.2100378246111957E-3</v>
      </c>
      <c r="T827" s="688"/>
      <c r="U827" s="689">
        <f t="shared" si="194"/>
        <v>334</v>
      </c>
      <c r="V827" s="690">
        <f t="shared" si="205"/>
        <v>45364</v>
      </c>
      <c r="W827" s="691">
        <f>VLOOKUP(V827,IPC!$B$9:$D$855,3,2)</f>
        <v>141.47999999999999</v>
      </c>
      <c r="X827" s="691">
        <f>VLOOKUP(O827,IPC!$B$9:$D$855,3,1)</f>
        <v>132.80000000000001</v>
      </c>
    </row>
    <row r="828" spans="1:24" s="410" customFormat="1" ht="41.4" outlineLevel="2" x14ac:dyDescent="0.25">
      <c r="A828" s="410" t="s">
        <v>76</v>
      </c>
      <c r="B828" s="728" t="s">
        <v>2546</v>
      </c>
      <c r="C828" s="792">
        <v>60</v>
      </c>
      <c r="D828" s="557" t="s">
        <v>489</v>
      </c>
      <c r="E828" s="558">
        <v>800227279</v>
      </c>
      <c r="F828" s="457" t="s">
        <v>552</v>
      </c>
      <c r="G828" s="521" t="s">
        <v>239</v>
      </c>
      <c r="H828" s="521" t="s">
        <v>616</v>
      </c>
      <c r="I828" s="413" t="s">
        <v>248</v>
      </c>
      <c r="J828" s="413" t="s">
        <v>2403</v>
      </c>
      <c r="K828" s="521" t="s">
        <v>1100</v>
      </c>
      <c r="L828" s="417">
        <v>17055</v>
      </c>
      <c r="M828" s="418">
        <v>403260</v>
      </c>
      <c r="N828" s="712">
        <f t="shared" si="207"/>
        <v>403260</v>
      </c>
      <c r="O828" s="753">
        <v>45034</v>
      </c>
      <c r="P828" s="418">
        <f t="shared" si="208"/>
        <v>429618</v>
      </c>
      <c r="Q828" s="418">
        <f t="shared" si="209"/>
        <v>429618</v>
      </c>
      <c r="R828" s="698">
        <f t="shared" si="210"/>
        <v>429618</v>
      </c>
      <c r="S828" s="699">
        <f t="shared" si="206"/>
        <v>8.1192228804879128E-5</v>
      </c>
      <c r="T828" s="688"/>
      <c r="U828" s="689">
        <f t="shared" si="194"/>
        <v>330</v>
      </c>
      <c r="V828" s="690">
        <f t="shared" si="205"/>
        <v>45364</v>
      </c>
      <c r="W828" s="691">
        <f>VLOOKUP(V828,IPC!$B$9:$D$855,3,2)</f>
        <v>141.47999999999999</v>
      </c>
      <c r="X828" s="691">
        <f>VLOOKUP(O828,IPC!$B$9:$D$855,3,1)</f>
        <v>132.80000000000001</v>
      </c>
    </row>
    <row r="829" spans="1:24" s="410" customFormat="1" ht="41.4" outlineLevel="2" x14ac:dyDescent="0.25">
      <c r="A829" s="410" t="s">
        <v>76</v>
      </c>
      <c r="B829" s="728" t="s">
        <v>2546</v>
      </c>
      <c r="C829" s="792">
        <v>60</v>
      </c>
      <c r="D829" s="557" t="s">
        <v>489</v>
      </c>
      <c r="E829" s="558">
        <v>800227279</v>
      </c>
      <c r="F829" s="457" t="s">
        <v>552</v>
      </c>
      <c r="G829" s="521" t="s">
        <v>239</v>
      </c>
      <c r="H829" s="521" t="s">
        <v>616</v>
      </c>
      <c r="I829" s="413" t="s">
        <v>248</v>
      </c>
      <c r="J829" s="413" t="s">
        <v>2403</v>
      </c>
      <c r="K829" s="521" t="s">
        <v>1101</v>
      </c>
      <c r="L829" s="417">
        <v>17158</v>
      </c>
      <c r="M829" s="418">
        <v>1534526.47</v>
      </c>
      <c r="N829" s="712">
        <f t="shared" si="207"/>
        <v>1534526.47</v>
      </c>
      <c r="O829" s="753">
        <v>45035</v>
      </c>
      <c r="P829" s="418">
        <f t="shared" si="208"/>
        <v>1634825</v>
      </c>
      <c r="Q829" s="418">
        <f t="shared" si="209"/>
        <v>1634825</v>
      </c>
      <c r="R829" s="698">
        <f t="shared" si="210"/>
        <v>1634825</v>
      </c>
      <c r="S829" s="699">
        <f t="shared" si="206"/>
        <v>3.0896071732547641E-4</v>
      </c>
      <c r="T829" s="688"/>
      <c r="U829" s="689">
        <f t="shared" si="194"/>
        <v>329</v>
      </c>
      <c r="V829" s="690">
        <f t="shared" si="205"/>
        <v>45364</v>
      </c>
      <c r="W829" s="691">
        <f>VLOOKUP(V829,IPC!$B$9:$D$855,3,2)</f>
        <v>141.47999999999999</v>
      </c>
      <c r="X829" s="691">
        <f>VLOOKUP(O829,IPC!$B$9:$D$855,3,1)</f>
        <v>132.80000000000001</v>
      </c>
    </row>
    <row r="830" spans="1:24" s="410" customFormat="1" ht="41.4" outlineLevel="2" x14ac:dyDescent="0.25">
      <c r="A830" s="410" t="s">
        <v>76</v>
      </c>
      <c r="B830" s="728" t="s">
        <v>2546</v>
      </c>
      <c r="C830" s="792">
        <v>60</v>
      </c>
      <c r="D830" s="557" t="s">
        <v>489</v>
      </c>
      <c r="E830" s="558">
        <v>800227279</v>
      </c>
      <c r="F830" s="457" t="s">
        <v>552</v>
      </c>
      <c r="G830" s="521" t="s">
        <v>239</v>
      </c>
      <c r="H830" s="521" t="s">
        <v>616</v>
      </c>
      <c r="I830" s="413" t="s">
        <v>248</v>
      </c>
      <c r="J830" s="413" t="s">
        <v>2403</v>
      </c>
      <c r="K830" s="521" t="s">
        <v>1102</v>
      </c>
      <c r="L830" s="417">
        <v>17381</v>
      </c>
      <c r="M830" s="418">
        <v>79500</v>
      </c>
      <c r="N830" s="712">
        <f t="shared" si="207"/>
        <v>79500</v>
      </c>
      <c r="O830" s="753">
        <v>45036</v>
      </c>
      <c r="P830" s="418">
        <f t="shared" si="208"/>
        <v>84696</v>
      </c>
      <c r="Q830" s="418">
        <f t="shared" si="209"/>
        <v>84696</v>
      </c>
      <c r="R830" s="698">
        <f t="shared" si="210"/>
        <v>84696</v>
      </c>
      <c r="S830" s="699">
        <f t="shared" si="206"/>
        <v>1.6006445285947148E-5</v>
      </c>
      <c r="T830" s="688"/>
      <c r="U830" s="689">
        <f t="shared" si="194"/>
        <v>328</v>
      </c>
      <c r="V830" s="690">
        <f t="shared" si="205"/>
        <v>45364</v>
      </c>
      <c r="W830" s="691">
        <f>VLOOKUP(V830,IPC!$B$9:$D$855,3,2)</f>
        <v>141.47999999999999</v>
      </c>
      <c r="X830" s="691">
        <f>VLOOKUP(O830,IPC!$B$9:$D$855,3,1)</f>
        <v>132.80000000000001</v>
      </c>
    </row>
    <row r="831" spans="1:24" s="410" customFormat="1" ht="41.4" outlineLevel="2" x14ac:dyDescent="0.25">
      <c r="A831" s="410" t="s">
        <v>76</v>
      </c>
      <c r="B831" s="728" t="s">
        <v>2546</v>
      </c>
      <c r="C831" s="792">
        <v>60</v>
      </c>
      <c r="D831" s="557" t="s">
        <v>489</v>
      </c>
      <c r="E831" s="558">
        <v>800227279</v>
      </c>
      <c r="F831" s="457" t="s">
        <v>552</v>
      </c>
      <c r="G831" s="521" t="s">
        <v>239</v>
      </c>
      <c r="H831" s="521" t="s">
        <v>616</v>
      </c>
      <c r="I831" s="413" t="s">
        <v>248</v>
      </c>
      <c r="J831" s="413" t="s">
        <v>2403</v>
      </c>
      <c r="K831" s="521" t="s">
        <v>1103</v>
      </c>
      <c r="L831" s="417">
        <v>17383</v>
      </c>
      <c r="M831" s="418">
        <v>2038398.65</v>
      </c>
      <c r="N831" s="712">
        <f t="shared" si="207"/>
        <v>2038398.65</v>
      </c>
      <c r="O831" s="753">
        <v>45036</v>
      </c>
      <c r="P831" s="418">
        <f t="shared" si="208"/>
        <v>2171631</v>
      </c>
      <c r="Q831" s="418">
        <f t="shared" si="209"/>
        <v>2171631</v>
      </c>
      <c r="R831" s="698">
        <f t="shared" si="210"/>
        <v>2171631</v>
      </c>
      <c r="S831" s="699">
        <f t="shared" si="206"/>
        <v>4.1041008764010925E-4</v>
      </c>
      <c r="T831" s="688"/>
      <c r="U831" s="689">
        <f t="shared" si="194"/>
        <v>328</v>
      </c>
      <c r="V831" s="690">
        <f t="shared" si="205"/>
        <v>45364</v>
      </c>
      <c r="W831" s="691">
        <f>VLOOKUP(V831,IPC!$B$9:$D$855,3,2)</f>
        <v>141.47999999999999</v>
      </c>
      <c r="X831" s="691">
        <f>VLOOKUP(O831,IPC!$B$9:$D$855,3,1)</f>
        <v>132.80000000000001</v>
      </c>
    </row>
    <row r="832" spans="1:24" s="410" customFormat="1" ht="41.4" outlineLevel="2" x14ac:dyDescent="0.25">
      <c r="A832" s="410" t="s">
        <v>76</v>
      </c>
      <c r="B832" s="728" t="s">
        <v>2546</v>
      </c>
      <c r="C832" s="792">
        <v>60</v>
      </c>
      <c r="D832" s="557" t="s">
        <v>489</v>
      </c>
      <c r="E832" s="558">
        <v>800227279</v>
      </c>
      <c r="F832" s="457" t="s">
        <v>552</v>
      </c>
      <c r="G832" s="521" t="s">
        <v>239</v>
      </c>
      <c r="H832" s="521" t="s">
        <v>616</v>
      </c>
      <c r="I832" s="413" t="s">
        <v>248</v>
      </c>
      <c r="J832" s="413" t="s">
        <v>2403</v>
      </c>
      <c r="K832" s="521" t="s">
        <v>1104</v>
      </c>
      <c r="L832" s="417">
        <v>18065</v>
      </c>
      <c r="M832" s="418">
        <v>792220</v>
      </c>
      <c r="N832" s="712">
        <f t="shared" si="207"/>
        <v>792220</v>
      </c>
      <c r="O832" s="753">
        <v>45048</v>
      </c>
      <c r="P832" s="418">
        <f t="shared" si="208"/>
        <v>840331</v>
      </c>
      <c r="Q832" s="418">
        <f t="shared" si="209"/>
        <v>840331</v>
      </c>
      <c r="R832" s="698">
        <f t="shared" si="210"/>
        <v>840331</v>
      </c>
      <c r="S832" s="699">
        <f t="shared" si="206"/>
        <v>1.5881165785379774E-4</v>
      </c>
      <c r="T832" s="688"/>
      <c r="U832" s="689">
        <f t="shared" si="194"/>
        <v>316</v>
      </c>
      <c r="V832" s="690">
        <f t="shared" si="205"/>
        <v>45364</v>
      </c>
      <c r="W832" s="691">
        <f>VLOOKUP(V832,IPC!$B$9:$D$855,3,2)</f>
        <v>141.47999999999999</v>
      </c>
      <c r="X832" s="691">
        <f>VLOOKUP(O832,IPC!$B$9:$D$855,3,1)</f>
        <v>133.38</v>
      </c>
    </row>
    <row r="833" spans="1:24" s="410" customFormat="1" ht="41.4" outlineLevel="2" x14ac:dyDescent="0.25">
      <c r="A833" s="410" t="s">
        <v>76</v>
      </c>
      <c r="B833" s="728" t="s">
        <v>2546</v>
      </c>
      <c r="C833" s="792">
        <v>60</v>
      </c>
      <c r="D833" s="557" t="s">
        <v>489</v>
      </c>
      <c r="E833" s="558">
        <v>800227279</v>
      </c>
      <c r="F833" s="457" t="s">
        <v>552</v>
      </c>
      <c r="G833" s="521" t="s">
        <v>239</v>
      </c>
      <c r="H833" s="521" t="s">
        <v>616</v>
      </c>
      <c r="I833" s="413" t="s">
        <v>248</v>
      </c>
      <c r="J833" s="413" t="s">
        <v>2403</v>
      </c>
      <c r="K833" s="521" t="s">
        <v>1105</v>
      </c>
      <c r="L833" s="417">
        <v>18066</v>
      </c>
      <c r="M833" s="418">
        <v>33330</v>
      </c>
      <c r="N833" s="712">
        <f t="shared" si="207"/>
        <v>33330</v>
      </c>
      <c r="O833" s="753">
        <v>45048</v>
      </c>
      <c r="P833" s="418">
        <f t="shared" si="208"/>
        <v>35354</v>
      </c>
      <c r="Q833" s="418">
        <f t="shared" si="209"/>
        <v>35354</v>
      </c>
      <c r="R833" s="698">
        <f t="shared" si="210"/>
        <v>35354</v>
      </c>
      <c r="S833" s="699">
        <f t="shared" si="206"/>
        <v>6.6814473722416115E-6</v>
      </c>
      <c r="T833" s="688"/>
      <c r="U833" s="689">
        <f t="shared" si="194"/>
        <v>316</v>
      </c>
      <c r="V833" s="690">
        <f t="shared" si="205"/>
        <v>45364</v>
      </c>
      <c r="W833" s="691">
        <f>VLOOKUP(V833,IPC!$B$9:$D$855,3,2)</f>
        <v>141.47999999999999</v>
      </c>
      <c r="X833" s="691">
        <f>VLOOKUP(O833,IPC!$B$9:$D$855,3,1)</f>
        <v>133.38</v>
      </c>
    </row>
    <row r="834" spans="1:24" s="410" customFormat="1" ht="41.4" outlineLevel="2" x14ac:dyDescent="0.25">
      <c r="A834" s="410" t="s">
        <v>76</v>
      </c>
      <c r="B834" s="728" t="s">
        <v>2546</v>
      </c>
      <c r="C834" s="792">
        <v>60</v>
      </c>
      <c r="D834" s="557" t="s">
        <v>489</v>
      </c>
      <c r="E834" s="558">
        <v>800227279</v>
      </c>
      <c r="F834" s="457" t="s">
        <v>552</v>
      </c>
      <c r="G834" s="521" t="s">
        <v>239</v>
      </c>
      <c r="H834" s="521" t="s">
        <v>616</v>
      </c>
      <c r="I834" s="413" t="s">
        <v>248</v>
      </c>
      <c r="J834" s="413" t="s">
        <v>2403</v>
      </c>
      <c r="K834" s="521" t="s">
        <v>1106</v>
      </c>
      <c r="L834" s="417">
        <v>18484</v>
      </c>
      <c r="M834" s="418">
        <v>627000</v>
      </c>
      <c r="N834" s="712">
        <f t="shared" si="207"/>
        <v>627000</v>
      </c>
      <c r="O834" s="753">
        <v>45060</v>
      </c>
      <c r="P834" s="418">
        <f t="shared" si="208"/>
        <v>665077</v>
      </c>
      <c r="Q834" s="418">
        <f t="shared" si="209"/>
        <v>665077</v>
      </c>
      <c r="R834" s="698">
        <f t="shared" si="210"/>
        <v>665077</v>
      </c>
      <c r="S834" s="699">
        <f t="shared" si="206"/>
        <v>1.2569092532636574E-4</v>
      </c>
      <c r="T834" s="688"/>
      <c r="U834" s="689">
        <f t="shared" si="194"/>
        <v>304</v>
      </c>
      <c r="V834" s="690">
        <f t="shared" si="205"/>
        <v>45364</v>
      </c>
      <c r="W834" s="691">
        <f>VLOOKUP(V834,IPC!$B$9:$D$855,3,2)</f>
        <v>141.47999999999999</v>
      </c>
      <c r="X834" s="691">
        <f>VLOOKUP(O834,IPC!$B$9:$D$855,3,1)</f>
        <v>133.38</v>
      </c>
    </row>
    <row r="835" spans="1:24" s="410" customFormat="1" ht="41.4" outlineLevel="2" x14ac:dyDescent="0.25">
      <c r="A835" s="410" t="s">
        <v>76</v>
      </c>
      <c r="B835" s="728" t="s">
        <v>2546</v>
      </c>
      <c r="C835" s="792">
        <v>60</v>
      </c>
      <c r="D835" s="557" t="s">
        <v>489</v>
      </c>
      <c r="E835" s="558">
        <v>800227279</v>
      </c>
      <c r="F835" s="457" t="s">
        <v>552</v>
      </c>
      <c r="G835" s="521" t="s">
        <v>239</v>
      </c>
      <c r="H835" s="521" t="s">
        <v>616</v>
      </c>
      <c r="I835" s="413" t="s">
        <v>248</v>
      </c>
      <c r="J835" s="413" t="s">
        <v>2403</v>
      </c>
      <c r="K835" s="521" t="s">
        <v>1107</v>
      </c>
      <c r="L835" s="417">
        <v>18485</v>
      </c>
      <c r="M835" s="418">
        <v>2070783</v>
      </c>
      <c r="N835" s="712">
        <f t="shared" si="207"/>
        <v>2070783</v>
      </c>
      <c r="O835" s="753">
        <v>45064</v>
      </c>
      <c r="P835" s="418">
        <f t="shared" si="208"/>
        <v>2196539</v>
      </c>
      <c r="Q835" s="418">
        <f t="shared" si="209"/>
        <v>2196539</v>
      </c>
      <c r="R835" s="698">
        <f t="shared" si="210"/>
        <v>2196539</v>
      </c>
      <c r="S835" s="699">
        <f t="shared" si="206"/>
        <v>4.1511737652249298E-4</v>
      </c>
      <c r="T835" s="688"/>
      <c r="U835" s="689">
        <f t="shared" si="194"/>
        <v>300</v>
      </c>
      <c r="V835" s="690">
        <f t="shared" si="205"/>
        <v>45364</v>
      </c>
      <c r="W835" s="691">
        <f>VLOOKUP(V835,IPC!$B$9:$D$855,3,2)</f>
        <v>141.47999999999999</v>
      </c>
      <c r="X835" s="691">
        <f>VLOOKUP(O835,IPC!$B$9:$D$855,3,1)</f>
        <v>133.38</v>
      </c>
    </row>
    <row r="836" spans="1:24" s="410" customFormat="1" ht="41.4" outlineLevel="2" x14ac:dyDescent="0.25">
      <c r="A836" s="410" t="s">
        <v>76</v>
      </c>
      <c r="B836" s="728" t="s">
        <v>2546</v>
      </c>
      <c r="C836" s="792">
        <v>60</v>
      </c>
      <c r="D836" s="557" t="s">
        <v>489</v>
      </c>
      <c r="E836" s="558">
        <v>800227279</v>
      </c>
      <c r="F836" s="457" t="s">
        <v>552</v>
      </c>
      <c r="G836" s="521" t="s">
        <v>239</v>
      </c>
      <c r="H836" s="521" t="s">
        <v>616</v>
      </c>
      <c r="I836" s="413" t="s">
        <v>248</v>
      </c>
      <c r="J836" s="413" t="s">
        <v>2403</v>
      </c>
      <c r="K836" s="521" t="s">
        <v>1108</v>
      </c>
      <c r="L836" s="417">
        <v>18486</v>
      </c>
      <c r="M836" s="418">
        <v>2044234.5</v>
      </c>
      <c r="N836" s="712">
        <f t="shared" si="207"/>
        <v>2044234.5</v>
      </c>
      <c r="O836" s="753">
        <v>45069</v>
      </c>
      <c r="P836" s="418">
        <f t="shared" si="208"/>
        <v>2168378</v>
      </c>
      <c r="Q836" s="418">
        <f t="shared" si="209"/>
        <v>2168378</v>
      </c>
      <c r="R836" s="698">
        <f t="shared" si="210"/>
        <v>2168378</v>
      </c>
      <c r="S836" s="699">
        <f t="shared" si="206"/>
        <v>4.0979531283946713E-4</v>
      </c>
      <c r="T836" s="688"/>
      <c r="U836" s="689">
        <f t="shared" si="194"/>
        <v>295</v>
      </c>
      <c r="V836" s="690">
        <f t="shared" si="205"/>
        <v>45364</v>
      </c>
      <c r="W836" s="691">
        <f>VLOOKUP(V836,IPC!$B$9:$D$855,3,2)</f>
        <v>141.47999999999999</v>
      </c>
      <c r="X836" s="691">
        <f>VLOOKUP(O836,IPC!$B$9:$D$855,3,1)</f>
        <v>133.38</v>
      </c>
    </row>
    <row r="837" spans="1:24" s="410" customFormat="1" ht="41.4" outlineLevel="2" x14ac:dyDescent="0.25">
      <c r="A837" s="410" t="s">
        <v>76</v>
      </c>
      <c r="B837" s="728" t="s">
        <v>2546</v>
      </c>
      <c r="C837" s="792">
        <v>60</v>
      </c>
      <c r="D837" s="557" t="s">
        <v>489</v>
      </c>
      <c r="E837" s="558">
        <v>800227279</v>
      </c>
      <c r="F837" s="457" t="s">
        <v>552</v>
      </c>
      <c r="G837" s="521" t="s">
        <v>239</v>
      </c>
      <c r="H837" s="521" t="s">
        <v>616</v>
      </c>
      <c r="I837" s="413" t="s">
        <v>248</v>
      </c>
      <c r="J837" s="413" t="s">
        <v>2403</v>
      </c>
      <c r="K837" s="521" t="s">
        <v>1109</v>
      </c>
      <c r="L837" s="417">
        <v>18697</v>
      </c>
      <c r="M837" s="418">
        <v>3089280</v>
      </c>
      <c r="N837" s="712">
        <f t="shared" si="207"/>
        <v>3089280</v>
      </c>
      <c r="O837" s="753">
        <v>45109</v>
      </c>
      <c r="P837" s="418">
        <f t="shared" si="208"/>
        <v>3250809</v>
      </c>
      <c r="Q837" s="418">
        <f t="shared" si="209"/>
        <v>3250809</v>
      </c>
      <c r="R837" s="698">
        <f t="shared" si="210"/>
        <v>3250809</v>
      </c>
      <c r="S837" s="699">
        <f t="shared" si="206"/>
        <v>6.1436073006475593E-4</v>
      </c>
      <c r="T837" s="688"/>
      <c r="U837" s="689">
        <f t="shared" si="194"/>
        <v>255</v>
      </c>
      <c r="V837" s="690">
        <f t="shared" si="205"/>
        <v>45364</v>
      </c>
      <c r="W837" s="691">
        <f>VLOOKUP(V837,IPC!$B$9:$D$855,3,2)</f>
        <v>141.47999999999999</v>
      </c>
      <c r="X837" s="691">
        <f>VLOOKUP(O837,IPC!$B$9:$D$855,3,1)</f>
        <v>134.44999999999999</v>
      </c>
    </row>
    <row r="838" spans="1:24" s="410" customFormat="1" ht="41.4" outlineLevel="2" x14ac:dyDescent="0.25">
      <c r="A838" s="410" t="s">
        <v>76</v>
      </c>
      <c r="B838" s="728" t="s">
        <v>2546</v>
      </c>
      <c r="C838" s="792">
        <v>60</v>
      </c>
      <c r="D838" s="557" t="s">
        <v>489</v>
      </c>
      <c r="E838" s="558">
        <v>800227279</v>
      </c>
      <c r="F838" s="457" t="s">
        <v>552</v>
      </c>
      <c r="G838" s="521" t="s">
        <v>239</v>
      </c>
      <c r="H838" s="521" t="s">
        <v>616</v>
      </c>
      <c r="I838" s="413" t="s">
        <v>248</v>
      </c>
      <c r="J838" s="413" t="s">
        <v>2403</v>
      </c>
      <c r="K838" s="521" t="s">
        <v>1110</v>
      </c>
      <c r="L838" s="417">
        <v>18698</v>
      </c>
      <c r="M838" s="418">
        <v>88000</v>
      </c>
      <c r="N838" s="712">
        <f t="shared" si="207"/>
        <v>88000</v>
      </c>
      <c r="O838" s="753">
        <v>45109</v>
      </c>
      <c r="P838" s="418">
        <f t="shared" si="208"/>
        <v>92601</v>
      </c>
      <c r="Q838" s="418">
        <f t="shared" si="209"/>
        <v>92601</v>
      </c>
      <c r="R838" s="698">
        <f t="shared" si="210"/>
        <v>92601</v>
      </c>
      <c r="S838" s="699">
        <f t="shared" si="206"/>
        <v>1.750038773878332E-5</v>
      </c>
      <c r="T838" s="688"/>
      <c r="U838" s="689">
        <f t="shared" si="194"/>
        <v>255</v>
      </c>
      <c r="V838" s="690">
        <f t="shared" si="205"/>
        <v>45364</v>
      </c>
      <c r="W838" s="691">
        <f>VLOOKUP(V838,IPC!$B$9:$D$855,3,2)</f>
        <v>141.47999999999999</v>
      </c>
      <c r="X838" s="691">
        <f>VLOOKUP(O838,IPC!$B$9:$D$855,3,1)</f>
        <v>134.44999999999999</v>
      </c>
    </row>
    <row r="839" spans="1:24" s="410" customFormat="1" ht="41.4" outlineLevel="2" x14ac:dyDescent="0.25">
      <c r="A839" s="410" t="s">
        <v>76</v>
      </c>
      <c r="B839" s="728" t="s">
        <v>2546</v>
      </c>
      <c r="C839" s="792">
        <v>60</v>
      </c>
      <c r="D839" s="557" t="s">
        <v>489</v>
      </c>
      <c r="E839" s="558">
        <v>800227279</v>
      </c>
      <c r="F839" s="457" t="s">
        <v>552</v>
      </c>
      <c r="G839" s="521" t="s">
        <v>239</v>
      </c>
      <c r="H839" s="521" t="s">
        <v>616</v>
      </c>
      <c r="I839" s="413" t="s">
        <v>248</v>
      </c>
      <c r="J839" s="413" t="s">
        <v>2403</v>
      </c>
      <c r="K839" s="521" t="s">
        <v>1111</v>
      </c>
      <c r="L839" s="417">
        <v>18700</v>
      </c>
      <c r="M839" s="418">
        <v>1428309.3</v>
      </c>
      <c r="N839" s="712">
        <f t="shared" si="207"/>
        <v>1428309.3</v>
      </c>
      <c r="O839" s="753">
        <v>45148</v>
      </c>
      <c r="P839" s="418">
        <f t="shared" si="208"/>
        <v>1492556</v>
      </c>
      <c r="Q839" s="418">
        <f t="shared" si="209"/>
        <v>1492556</v>
      </c>
      <c r="R839" s="698">
        <f t="shared" si="210"/>
        <v>1492556</v>
      </c>
      <c r="S839" s="699">
        <f t="shared" si="206"/>
        <v>2.8207372190200403E-4</v>
      </c>
      <c r="T839" s="688"/>
      <c r="U839" s="689">
        <f t="shared" si="194"/>
        <v>216</v>
      </c>
      <c r="V839" s="690">
        <f t="shared" si="205"/>
        <v>45364</v>
      </c>
      <c r="W839" s="691">
        <f>VLOOKUP(V839,IPC!$B$9:$D$855,3,2)</f>
        <v>141.47999999999999</v>
      </c>
      <c r="X839" s="691">
        <f>VLOOKUP(O839,IPC!$B$9:$D$855,3,1)</f>
        <v>135.38999999999999</v>
      </c>
    </row>
    <row r="840" spans="1:24" s="410" customFormat="1" ht="41.4" outlineLevel="2" x14ac:dyDescent="0.25">
      <c r="A840" s="410" t="s">
        <v>76</v>
      </c>
      <c r="B840" s="728" t="s">
        <v>2546</v>
      </c>
      <c r="C840" s="792">
        <v>60</v>
      </c>
      <c r="D840" s="557" t="s">
        <v>489</v>
      </c>
      <c r="E840" s="558">
        <v>800227279</v>
      </c>
      <c r="F840" s="457" t="s">
        <v>552</v>
      </c>
      <c r="G840" s="521" t="s">
        <v>239</v>
      </c>
      <c r="H840" s="521" t="s">
        <v>616</v>
      </c>
      <c r="I840" s="413" t="s">
        <v>248</v>
      </c>
      <c r="J840" s="413" t="s">
        <v>2403</v>
      </c>
      <c r="K840" s="521" t="s">
        <v>1112</v>
      </c>
      <c r="L840" s="417">
        <v>18701</v>
      </c>
      <c r="M840" s="418">
        <v>588000</v>
      </c>
      <c r="N840" s="712">
        <f t="shared" si="207"/>
        <v>588000</v>
      </c>
      <c r="O840" s="753">
        <v>45156</v>
      </c>
      <c r="P840" s="418">
        <f t="shared" si="208"/>
        <v>614449</v>
      </c>
      <c r="Q840" s="418">
        <f t="shared" si="209"/>
        <v>614449</v>
      </c>
      <c r="R840" s="698">
        <f t="shared" si="210"/>
        <v>614449</v>
      </c>
      <c r="S840" s="699">
        <f t="shared" si="206"/>
        <v>1.161228900952222E-4</v>
      </c>
      <c r="T840" s="688"/>
      <c r="U840" s="689">
        <f t="shared" si="194"/>
        <v>208</v>
      </c>
      <c r="V840" s="690">
        <f t="shared" si="205"/>
        <v>45364</v>
      </c>
      <c r="W840" s="691">
        <f>VLOOKUP(V840,IPC!$B$9:$D$855,3,2)</f>
        <v>141.47999999999999</v>
      </c>
      <c r="X840" s="691">
        <f>VLOOKUP(O840,IPC!$B$9:$D$855,3,1)</f>
        <v>135.38999999999999</v>
      </c>
    </row>
    <row r="841" spans="1:24" s="410" customFormat="1" ht="41.4" outlineLevel="2" x14ac:dyDescent="0.25">
      <c r="A841" s="410" t="s">
        <v>76</v>
      </c>
      <c r="B841" s="728" t="s">
        <v>2546</v>
      </c>
      <c r="C841" s="792">
        <v>60</v>
      </c>
      <c r="D841" s="557" t="s">
        <v>489</v>
      </c>
      <c r="E841" s="558">
        <v>800227279</v>
      </c>
      <c r="F841" s="457" t="s">
        <v>552</v>
      </c>
      <c r="G841" s="521" t="s">
        <v>239</v>
      </c>
      <c r="H841" s="521" t="s">
        <v>616</v>
      </c>
      <c r="I841" s="413" t="s">
        <v>248</v>
      </c>
      <c r="J841" s="413" t="s">
        <v>2403</v>
      </c>
      <c r="K841" s="521" t="s">
        <v>1113</v>
      </c>
      <c r="L841" s="417">
        <v>18702</v>
      </c>
      <c r="M841" s="418">
        <v>431200</v>
      </c>
      <c r="N841" s="712">
        <f t="shared" si="207"/>
        <v>431200</v>
      </c>
      <c r="O841" s="753">
        <v>45160</v>
      </c>
      <c r="P841" s="418">
        <f t="shared" si="208"/>
        <v>450596</v>
      </c>
      <c r="Q841" s="418">
        <f t="shared" si="209"/>
        <v>450596</v>
      </c>
      <c r="R841" s="698">
        <f t="shared" si="210"/>
        <v>450596</v>
      </c>
      <c r="S841" s="699">
        <f t="shared" si="206"/>
        <v>8.5156798668964794E-5</v>
      </c>
      <c r="T841" s="688"/>
      <c r="U841" s="689">
        <f t="shared" si="194"/>
        <v>204</v>
      </c>
      <c r="V841" s="690">
        <f t="shared" si="205"/>
        <v>45364</v>
      </c>
      <c r="W841" s="691">
        <f>VLOOKUP(V841,IPC!$B$9:$D$855,3,2)</f>
        <v>141.47999999999999</v>
      </c>
      <c r="X841" s="691">
        <f>VLOOKUP(O841,IPC!$B$9:$D$855,3,1)</f>
        <v>135.38999999999999</v>
      </c>
    </row>
    <row r="842" spans="1:24" s="410" customFormat="1" ht="41.4" outlineLevel="2" x14ac:dyDescent="0.25">
      <c r="A842" s="410" t="s">
        <v>76</v>
      </c>
      <c r="B842" s="728" t="s">
        <v>2546</v>
      </c>
      <c r="C842" s="792">
        <v>60</v>
      </c>
      <c r="D842" s="557" t="s">
        <v>489</v>
      </c>
      <c r="E842" s="558">
        <v>800227279</v>
      </c>
      <c r="F842" s="457" t="s">
        <v>552</v>
      </c>
      <c r="G842" s="521" t="s">
        <v>239</v>
      </c>
      <c r="H842" s="521" t="s">
        <v>616</v>
      </c>
      <c r="I842" s="413" t="s">
        <v>248</v>
      </c>
      <c r="J842" s="413" t="s">
        <v>2403</v>
      </c>
      <c r="K842" s="521" t="s">
        <v>1114</v>
      </c>
      <c r="L842" s="417">
        <v>18895</v>
      </c>
      <c r="M842" s="418">
        <v>2803521.6</v>
      </c>
      <c r="N842" s="712">
        <f t="shared" si="207"/>
        <v>0</v>
      </c>
      <c r="O842" s="753">
        <v>45526</v>
      </c>
      <c r="P842" s="418">
        <f t="shared" si="208"/>
        <v>0</v>
      </c>
      <c r="Q842" s="418">
        <f t="shared" si="209"/>
        <v>2803521.6</v>
      </c>
      <c r="R842" s="698">
        <f t="shared" si="210"/>
        <v>2803521.6</v>
      </c>
      <c r="S842" s="699">
        <f t="shared" si="206"/>
        <v>5.2982921387516541E-4</v>
      </c>
      <c r="T842" s="688"/>
      <c r="U842" s="689">
        <f t="shared" si="194"/>
        <v>-162</v>
      </c>
      <c r="V842" s="690">
        <f t="shared" si="205"/>
        <v>45364</v>
      </c>
      <c r="W842" s="691">
        <f>VLOOKUP(V842,IPC!$B$9:$D$855,3,2)</f>
        <v>141.47999999999999</v>
      </c>
      <c r="X842" s="691">
        <f>VLOOKUP(O842,IPC!$B$9:$D$855,3,1)</f>
        <v>141.47999999999999</v>
      </c>
    </row>
    <row r="843" spans="1:24" s="410" customFormat="1" ht="41.4" outlineLevel="2" x14ac:dyDescent="0.25">
      <c r="A843" s="410" t="s">
        <v>76</v>
      </c>
      <c r="B843" s="728" t="s">
        <v>2546</v>
      </c>
      <c r="C843" s="792">
        <v>60</v>
      </c>
      <c r="D843" s="557" t="s">
        <v>489</v>
      </c>
      <c r="E843" s="558">
        <v>800227279</v>
      </c>
      <c r="F843" s="457" t="s">
        <v>552</v>
      </c>
      <c r="G843" s="521" t="s">
        <v>239</v>
      </c>
      <c r="H843" s="521" t="s">
        <v>616</v>
      </c>
      <c r="I843" s="413" t="s">
        <v>248</v>
      </c>
      <c r="J843" s="413" t="s">
        <v>2403</v>
      </c>
      <c r="K843" s="521" t="s">
        <v>1115</v>
      </c>
      <c r="L843" s="417">
        <v>18896</v>
      </c>
      <c r="M843" s="418">
        <v>924000</v>
      </c>
      <c r="N843" s="712">
        <f t="shared" si="207"/>
        <v>0</v>
      </c>
      <c r="O843" s="753">
        <v>45891</v>
      </c>
      <c r="P843" s="418">
        <f t="shared" si="208"/>
        <v>0</v>
      </c>
      <c r="Q843" s="418">
        <f t="shared" si="209"/>
        <v>924000</v>
      </c>
      <c r="R843" s="698">
        <f t="shared" si="210"/>
        <v>924000</v>
      </c>
      <c r="S843" s="699">
        <f t="shared" si="206"/>
        <v>1.7462401346244412E-4</v>
      </c>
      <c r="T843" s="688"/>
      <c r="U843" s="689">
        <f t="shared" si="194"/>
        <v>-527</v>
      </c>
      <c r="V843" s="690">
        <f t="shared" si="205"/>
        <v>45364</v>
      </c>
      <c r="W843" s="691">
        <f>VLOOKUP(V843,IPC!$B$9:$D$855,3,2)</f>
        <v>141.47999999999999</v>
      </c>
      <c r="X843" s="691">
        <f>VLOOKUP(O843,IPC!$B$9:$D$855,3,1)</f>
        <v>141.47999999999999</v>
      </c>
    </row>
    <row r="844" spans="1:24" s="410" customFormat="1" ht="41.4" outlineLevel="2" x14ac:dyDescent="0.25">
      <c r="A844" s="410" t="s">
        <v>76</v>
      </c>
      <c r="B844" s="728" t="s">
        <v>2546</v>
      </c>
      <c r="C844" s="792">
        <v>60</v>
      </c>
      <c r="D844" s="557" t="s">
        <v>489</v>
      </c>
      <c r="E844" s="558">
        <v>800227279</v>
      </c>
      <c r="F844" s="457" t="s">
        <v>552</v>
      </c>
      <c r="G844" s="521" t="s">
        <v>239</v>
      </c>
      <c r="H844" s="521" t="s">
        <v>616</v>
      </c>
      <c r="I844" s="413" t="s">
        <v>248</v>
      </c>
      <c r="J844" s="413" t="s">
        <v>2403</v>
      </c>
      <c r="K844" s="521" t="s">
        <v>1921</v>
      </c>
      <c r="L844" s="417">
        <v>19159</v>
      </c>
      <c r="M844" s="418">
        <v>858000</v>
      </c>
      <c r="N844" s="712">
        <f t="shared" si="207"/>
        <v>858000</v>
      </c>
      <c r="O844" s="753">
        <v>45322</v>
      </c>
      <c r="P844" s="418">
        <f t="shared" si="208"/>
        <v>873434</v>
      </c>
      <c r="Q844" s="418">
        <f t="shared" si="209"/>
        <v>873434</v>
      </c>
      <c r="R844" s="698">
        <f t="shared" si="210"/>
        <v>873434</v>
      </c>
      <c r="S844" s="699">
        <f t="shared" si="206"/>
        <v>1.6506769542700911E-4</v>
      </c>
      <c r="T844" s="688"/>
      <c r="U844" s="689">
        <f t="shared" si="194"/>
        <v>42</v>
      </c>
      <c r="V844" s="690">
        <f t="shared" si="205"/>
        <v>45364</v>
      </c>
      <c r="W844" s="691">
        <f>VLOOKUP(V844,IPC!$B$9:$D$855,3,2)</f>
        <v>141.47999999999999</v>
      </c>
      <c r="X844" s="691">
        <f>VLOOKUP(O844,IPC!$B$9:$D$855,3,1)</f>
        <v>138.97999999999999</v>
      </c>
    </row>
    <row r="845" spans="1:24" s="410" customFormat="1" ht="41.4" outlineLevel="2" x14ac:dyDescent="0.25">
      <c r="A845" s="410" t="s">
        <v>76</v>
      </c>
      <c r="B845" s="728" t="s">
        <v>2546</v>
      </c>
      <c r="C845" s="792">
        <v>60</v>
      </c>
      <c r="D845" s="557" t="s">
        <v>489</v>
      </c>
      <c r="E845" s="558">
        <v>800227279</v>
      </c>
      <c r="F845" s="457" t="s">
        <v>552</v>
      </c>
      <c r="G845" s="521" t="s">
        <v>239</v>
      </c>
      <c r="H845" s="521" t="s">
        <v>616</v>
      </c>
      <c r="I845" s="413" t="s">
        <v>248</v>
      </c>
      <c r="J845" s="413" t="s">
        <v>2403</v>
      </c>
      <c r="K845" s="521" t="s">
        <v>1922</v>
      </c>
      <c r="L845" s="417">
        <v>19160</v>
      </c>
      <c r="M845" s="418">
        <v>2227368</v>
      </c>
      <c r="N845" s="712">
        <f t="shared" si="207"/>
        <v>2227368</v>
      </c>
      <c r="O845" s="753">
        <v>45322</v>
      </c>
      <c r="P845" s="418">
        <f t="shared" si="208"/>
        <v>2267434</v>
      </c>
      <c r="Q845" s="418">
        <f t="shared" si="209"/>
        <v>2267434</v>
      </c>
      <c r="R845" s="698">
        <f t="shared" si="210"/>
        <v>2267434</v>
      </c>
      <c r="S845" s="699">
        <f t="shared" si="206"/>
        <v>4.2851561184112933E-4</v>
      </c>
      <c r="T845" s="688"/>
      <c r="U845" s="689">
        <f t="shared" si="194"/>
        <v>42</v>
      </c>
      <c r="V845" s="690">
        <f t="shared" si="205"/>
        <v>45364</v>
      </c>
      <c r="W845" s="691">
        <f>VLOOKUP(V845,IPC!$B$9:$D$855,3,2)</f>
        <v>141.47999999999999</v>
      </c>
      <c r="X845" s="691">
        <f>VLOOKUP(O845,IPC!$B$9:$D$855,3,1)</f>
        <v>138.97999999999999</v>
      </c>
    </row>
    <row r="846" spans="1:24" s="410" customFormat="1" ht="41.4" outlineLevel="2" x14ac:dyDescent="0.25">
      <c r="A846" s="410" t="s">
        <v>76</v>
      </c>
      <c r="B846" s="728" t="s">
        <v>2546</v>
      </c>
      <c r="C846" s="792">
        <v>60</v>
      </c>
      <c r="D846" s="557" t="s">
        <v>489</v>
      </c>
      <c r="E846" s="558">
        <v>800227279</v>
      </c>
      <c r="F846" s="457" t="s">
        <v>552</v>
      </c>
      <c r="G846" s="521" t="s">
        <v>239</v>
      </c>
      <c r="H846" s="521" t="s">
        <v>616</v>
      </c>
      <c r="I846" s="413" t="s">
        <v>248</v>
      </c>
      <c r="J846" s="413" t="s">
        <v>2403</v>
      </c>
      <c r="K846" s="521" t="s">
        <v>1923</v>
      </c>
      <c r="L846" s="417">
        <v>19162</v>
      </c>
      <c r="M846" s="418">
        <v>1957483</v>
      </c>
      <c r="N846" s="712">
        <f t="shared" si="207"/>
        <v>1957483</v>
      </c>
      <c r="O846" s="753">
        <v>45322</v>
      </c>
      <c r="P846" s="418">
        <f t="shared" si="208"/>
        <v>1992695</v>
      </c>
      <c r="Q846" s="418">
        <f t="shared" si="209"/>
        <v>1992695</v>
      </c>
      <c r="R846" s="698">
        <f t="shared" si="210"/>
        <v>1992695</v>
      </c>
      <c r="S846" s="699">
        <f t="shared" si="206"/>
        <v>3.7659350487721327E-4</v>
      </c>
      <c r="T846" s="688"/>
      <c r="U846" s="689">
        <f t="shared" si="194"/>
        <v>42</v>
      </c>
      <c r="V846" s="690">
        <f t="shared" si="205"/>
        <v>45364</v>
      </c>
      <c r="W846" s="691">
        <f>VLOOKUP(V846,IPC!$B$9:$D$855,3,2)</f>
        <v>141.47999999999999</v>
      </c>
      <c r="X846" s="691">
        <f>VLOOKUP(O846,IPC!$B$9:$D$855,3,1)</f>
        <v>138.97999999999999</v>
      </c>
    </row>
    <row r="847" spans="1:24" s="410" customFormat="1" ht="41.4" outlineLevel="2" x14ac:dyDescent="0.25">
      <c r="A847" s="410" t="s">
        <v>76</v>
      </c>
      <c r="B847" s="728" t="s">
        <v>2546</v>
      </c>
      <c r="C847" s="792">
        <v>60</v>
      </c>
      <c r="D847" s="557" t="s">
        <v>489</v>
      </c>
      <c r="E847" s="558">
        <v>800227279</v>
      </c>
      <c r="F847" s="457" t="s">
        <v>552</v>
      </c>
      <c r="G847" s="521" t="s">
        <v>239</v>
      </c>
      <c r="H847" s="521" t="s">
        <v>616</v>
      </c>
      <c r="I847" s="413" t="s">
        <v>248</v>
      </c>
      <c r="J847" s="413" t="s">
        <v>2403</v>
      </c>
      <c r="K847" s="521" t="s">
        <v>1924</v>
      </c>
      <c r="L847" s="417">
        <v>19203</v>
      </c>
      <c r="M847" s="418">
        <v>963710</v>
      </c>
      <c r="N847" s="712">
        <f t="shared" si="207"/>
        <v>963710</v>
      </c>
      <c r="O847" s="753">
        <v>45324</v>
      </c>
      <c r="P847" s="418">
        <f t="shared" si="208"/>
        <v>970501</v>
      </c>
      <c r="Q847" s="418">
        <f t="shared" si="209"/>
        <v>970501</v>
      </c>
      <c r="R847" s="698">
        <f t="shared" si="210"/>
        <v>970501</v>
      </c>
      <c r="S847" s="699">
        <f t="shared" si="206"/>
        <v>1.834120992308609E-4</v>
      </c>
      <c r="T847" s="688"/>
      <c r="U847" s="689">
        <f t="shared" si="194"/>
        <v>40</v>
      </c>
      <c r="V847" s="690">
        <f t="shared" si="205"/>
        <v>45364</v>
      </c>
      <c r="W847" s="691">
        <f>VLOOKUP(V847,IPC!$B$9:$D$855,3,2)</f>
        <v>141.47999999999999</v>
      </c>
      <c r="X847" s="691">
        <f>VLOOKUP(O847,IPC!$B$9:$D$855,3,1)</f>
        <v>140.49</v>
      </c>
    </row>
    <row r="848" spans="1:24" s="410" customFormat="1" ht="41.4" outlineLevel="2" x14ac:dyDescent="0.25">
      <c r="A848" s="410" t="s">
        <v>76</v>
      </c>
      <c r="B848" s="728" t="s">
        <v>2546</v>
      </c>
      <c r="C848" s="792">
        <v>60</v>
      </c>
      <c r="D848" s="557" t="s">
        <v>489</v>
      </c>
      <c r="E848" s="558">
        <v>800227279</v>
      </c>
      <c r="F848" s="457" t="s">
        <v>552</v>
      </c>
      <c r="G848" s="521" t="s">
        <v>239</v>
      </c>
      <c r="H848" s="521" t="s">
        <v>616</v>
      </c>
      <c r="I848" s="413" t="s">
        <v>248</v>
      </c>
      <c r="J848" s="413" t="s">
        <v>2403</v>
      </c>
      <c r="K848" s="521" t="s">
        <v>1925</v>
      </c>
      <c r="L848" s="417">
        <v>19252</v>
      </c>
      <c r="M848" s="418">
        <v>314600</v>
      </c>
      <c r="N848" s="712">
        <f t="shared" si="207"/>
        <v>314600</v>
      </c>
      <c r="O848" s="753">
        <v>45328</v>
      </c>
      <c r="P848" s="418">
        <f t="shared" si="208"/>
        <v>316817</v>
      </c>
      <c r="Q848" s="418">
        <f t="shared" si="209"/>
        <v>316817</v>
      </c>
      <c r="R848" s="698">
        <f t="shared" si="210"/>
        <v>316817</v>
      </c>
      <c r="S848" s="699">
        <f t="shared" si="206"/>
        <v>5.98743031094493E-5</v>
      </c>
      <c r="T848" s="688"/>
      <c r="U848" s="689">
        <f t="shared" si="194"/>
        <v>36</v>
      </c>
      <c r="V848" s="690">
        <f t="shared" si="205"/>
        <v>45364</v>
      </c>
      <c r="W848" s="691">
        <f>VLOOKUP(V848,IPC!$B$9:$D$855,3,2)</f>
        <v>141.47999999999999</v>
      </c>
      <c r="X848" s="691">
        <f>VLOOKUP(O848,IPC!$B$9:$D$855,3,1)</f>
        <v>140.49</v>
      </c>
    </row>
    <row r="849" spans="1:24" s="410" customFormat="1" ht="41.4" outlineLevel="2" x14ac:dyDescent="0.25">
      <c r="A849" s="410" t="s">
        <v>76</v>
      </c>
      <c r="B849" s="728" t="s">
        <v>2546</v>
      </c>
      <c r="C849" s="792">
        <v>60</v>
      </c>
      <c r="D849" s="557" t="s">
        <v>489</v>
      </c>
      <c r="E849" s="558">
        <v>800227279</v>
      </c>
      <c r="F849" s="457" t="s">
        <v>552</v>
      </c>
      <c r="G849" s="521" t="s">
        <v>239</v>
      </c>
      <c r="H849" s="521" t="s">
        <v>616</v>
      </c>
      <c r="I849" s="413" t="s">
        <v>248</v>
      </c>
      <c r="J849" s="413" t="s">
        <v>2403</v>
      </c>
      <c r="K849" s="521" t="s">
        <v>1926</v>
      </c>
      <c r="L849" s="417">
        <v>19308</v>
      </c>
      <c r="M849" s="418">
        <v>748000</v>
      </c>
      <c r="N849" s="712">
        <f t="shared" si="207"/>
        <v>748000</v>
      </c>
      <c r="O849" s="753">
        <v>45330</v>
      </c>
      <c r="P849" s="418">
        <f t="shared" si="208"/>
        <v>753271</v>
      </c>
      <c r="Q849" s="418">
        <f t="shared" si="209"/>
        <v>753271</v>
      </c>
      <c r="R849" s="698">
        <f t="shared" si="210"/>
        <v>753271</v>
      </c>
      <c r="S849" s="699">
        <f t="shared" si="206"/>
        <v>1.4235844723470642E-4</v>
      </c>
      <c r="T849" s="688"/>
      <c r="U849" s="689">
        <f t="shared" si="194"/>
        <v>34</v>
      </c>
      <c r="V849" s="690">
        <f t="shared" si="205"/>
        <v>45364</v>
      </c>
      <c r="W849" s="691">
        <f>VLOOKUP(V849,IPC!$B$9:$D$855,3,2)</f>
        <v>141.47999999999999</v>
      </c>
      <c r="X849" s="691">
        <f>VLOOKUP(O849,IPC!$B$9:$D$855,3,1)</f>
        <v>140.49</v>
      </c>
    </row>
    <row r="850" spans="1:24" s="410" customFormat="1" ht="41.4" outlineLevel="2" x14ac:dyDescent="0.25">
      <c r="A850" s="410" t="s">
        <v>76</v>
      </c>
      <c r="B850" s="728" t="s">
        <v>2546</v>
      </c>
      <c r="C850" s="792">
        <v>60</v>
      </c>
      <c r="D850" s="557" t="s">
        <v>489</v>
      </c>
      <c r="E850" s="558">
        <v>800227279</v>
      </c>
      <c r="F850" s="457" t="s">
        <v>552</v>
      </c>
      <c r="G850" s="521" t="s">
        <v>239</v>
      </c>
      <c r="H850" s="521" t="s">
        <v>616</v>
      </c>
      <c r="I850" s="413" t="s">
        <v>248</v>
      </c>
      <c r="J850" s="413" t="s">
        <v>2403</v>
      </c>
      <c r="K850" s="521" t="s">
        <v>1927</v>
      </c>
      <c r="L850" s="417">
        <v>19398</v>
      </c>
      <c r="M850" s="418">
        <v>3089280</v>
      </c>
      <c r="N850" s="712">
        <f t="shared" si="207"/>
        <v>3089280</v>
      </c>
      <c r="O850" s="753">
        <v>45338</v>
      </c>
      <c r="P850" s="418">
        <f t="shared" si="208"/>
        <v>3111049</v>
      </c>
      <c r="Q850" s="418">
        <f t="shared" si="209"/>
        <v>3111049</v>
      </c>
      <c r="R850" s="698">
        <f t="shared" si="210"/>
        <v>3111049</v>
      </c>
      <c r="S850" s="699">
        <f t="shared" si="206"/>
        <v>5.8794790309342352E-4</v>
      </c>
      <c r="T850" s="688"/>
      <c r="U850" s="689">
        <f t="shared" si="194"/>
        <v>26</v>
      </c>
      <c r="V850" s="690">
        <f t="shared" si="205"/>
        <v>45364</v>
      </c>
      <c r="W850" s="691">
        <f>VLOOKUP(V850,IPC!$B$9:$D$855,3,2)</f>
        <v>141.47999999999999</v>
      </c>
      <c r="X850" s="691">
        <f>VLOOKUP(O850,IPC!$B$9:$D$855,3,1)</f>
        <v>140.49</v>
      </c>
    </row>
    <row r="851" spans="1:24" s="410" customFormat="1" ht="41.4" outlineLevel="2" x14ac:dyDescent="0.25">
      <c r="A851" s="410" t="s">
        <v>76</v>
      </c>
      <c r="B851" s="728" t="s">
        <v>2546</v>
      </c>
      <c r="C851" s="792">
        <v>60</v>
      </c>
      <c r="D851" s="557" t="s">
        <v>489</v>
      </c>
      <c r="E851" s="558">
        <v>800227279</v>
      </c>
      <c r="F851" s="457" t="s">
        <v>552</v>
      </c>
      <c r="G851" s="521" t="s">
        <v>239</v>
      </c>
      <c r="H851" s="521" t="s">
        <v>616</v>
      </c>
      <c r="I851" s="413" t="s">
        <v>248</v>
      </c>
      <c r="J851" s="413" t="s">
        <v>2403</v>
      </c>
      <c r="K851" s="521" t="s">
        <v>1928</v>
      </c>
      <c r="L851" s="417">
        <v>19587</v>
      </c>
      <c r="M851" s="418">
        <v>1688484.6</v>
      </c>
      <c r="N851" s="712">
        <f t="shared" si="207"/>
        <v>1688484.6</v>
      </c>
      <c r="O851" s="753">
        <v>45347</v>
      </c>
      <c r="P851" s="418">
        <f t="shared" si="208"/>
        <v>1700383</v>
      </c>
      <c r="Q851" s="418">
        <f t="shared" si="209"/>
        <v>1700383</v>
      </c>
      <c r="R851" s="698">
        <f t="shared" si="210"/>
        <v>1700383</v>
      </c>
      <c r="S851" s="699">
        <f t="shared" si="206"/>
        <v>3.2135032887804234E-4</v>
      </c>
      <c r="T851" s="688"/>
      <c r="U851" s="689">
        <f t="shared" si="194"/>
        <v>17</v>
      </c>
      <c r="V851" s="690">
        <f t="shared" si="205"/>
        <v>45364</v>
      </c>
      <c r="W851" s="691">
        <f>VLOOKUP(V851,IPC!$B$9:$D$855,3,2)</f>
        <v>141.47999999999999</v>
      </c>
      <c r="X851" s="691">
        <f>VLOOKUP(O851,IPC!$B$9:$D$855,3,1)</f>
        <v>140.49</v>
      </c>
    </row>
    <row r="852" spans="1:24" s="410" customFormat="1" ht="41.4" outlineLevel="2" x14ac:dyDescent="0.25">
      <c r="A852" s="410" t="s">
        <v>76</v>
      </c>
      <c r="B852" s="728" t="s">
        <v>2546</v>
      </c>
      <c r="C852" s="792">
        <v>60</v>
      </c>
      <c r="D852" s="557" t="s">
        <v>489</v>
      </c>
      <c r="E852" s="558">
        <v>800227279</v>
      </c>
      <c r="F852" s="457" t="s">
        <v>552</v>
      </c>
      <c r="G852" s="521" t="s">
        <v>239</v>
      </c>
      <c r="H852" s="521" t="s">
        <v>616</v>
      </c>
      <c r="I852" s="413" t="s">
        <v>248</v>
      </c>
      <c r="J852" s="413" t="s">
        <v>2403</v>
      </c>
      <c r="K852" s="521" t="s">
        <v>1929</v>
      </c>
      <c r="L852" s="417">
        <v>19657</v>
      </c>
      <c r="M852" s="418">
        <v>2082253.34</v>
      </c>
      <c r="N852" s="712">
        <f t="shared" si="207"/>
        <v>2082253.34</v>
      </c>
      <c r="O852" s="753">
        <v>45351</v>
      </c>
      <c r="P852" s="418">
        <f t="shared" si="208"/>
        <v>2096926</v>
      </c>
      <c r="Q852" s="418">
        <f t="shared" si="209"/>
        <v>2096926</v>
      </c>
      <c r="R852" s="698">
        <f t="shared" si="210"/>
        <v>2096926</v>
      </c>
      <c r="S852" s="699">
        <f t="shared" si="206"/>
        <v>3.9629181174648167E-4</v>
      </c>
      <c r="T852" s="688"/>
      <c r="U852" s="689">
        <f t="shared" si="194"/>
        <v>13</v>
      </c>
      <c r="V852" s="690">
        <f t="shared" si="205"/>
        <v>45364</v>
      </c>
      <c r="W852" s="691">
        <f>VLOOKUP(V852,IPC!$B$9:$D$855,3,2)</f>
        <v>141.47999999999999</v>
      </c>
      <c r="X852" s="691">
        <f>VLOOKUP(O852,IPC!$B$9:$D$855,3,1)</f>
        <v>140.49</v>
      </c>
    </row>
    <row r="853" spans="1:24" s="410" customFormat="1" ht="41.4" outlineLevel="2" x14ac:dyDescent="0.25">
      <c r="A853" s="410" t="s">
        <v>76</v>
      </c>
      <c r="B853" s="728" t="s">
        <v>2546</v>
      </c>
      <c r="C853" s="792">
        <v>60</v>
      </c>
      <c r="D853" s="557" t="s">
        <v>489</v>
      </c>
      <c r="E853" s="558">
        <v>800227279</v>
      </c>
      <c r="F853" s="457" t="s">
        <v>552</v>
      </c>
      <c r="G853" s="521" t="s">
        <v>239</v>
      </c>
      <c r="H853" s="521" t="s">
        <v>616</v>
      </c>
      <c r="I853" s="413" t="s">
        <v>248</v>
      </c>
      <c r="J853" s="413" t="s">
        <v>2403</v>
      </c>
      <c r="K853" s="521" t="s">
        <v>1930</v>
      </c>
      <c r="L853" s="417">
        <v>19658</v>
      </c>
      <c r="M853" s="418">
        <v>44440</v>
      </c>
      <c r="N853" s="712">
        <f t="shared" si="207"/>
        <v>44440</v>
      </c>
      <c r="O853" s="753">
        <v>45351</v>
      </c>
      <c r="P853" s="418">
        <f t="shared" si="208"/>
        <v>44753</v>
      </c>
      <c r="Q853" s="418">
        <f t="shared" si="209"/>
        <v>44753</v>
      </c>
      <c r="R853" s="698">
        <f t="shared" si="210"/>
        <v>44753</v>
      </c>
      <c r="S853" s="699">
        <f t="shared" si="206"/>
        <v>8.4577364442475767E-6</v>
      </c>
      <c r="T853" s="688"/>
      <c r="U853" s="689">
        <f t="shared" si="194"/>
        <v>13</v>
      </c>
      <c r="V853" s="690">
        <f t="shared" si="205"/>
        <v>45364</v>
      </c>
      <c r="W853" s="691">
        <f>VLOOKUP(V853,IPC!$B$9:$D$855,3,2)</f>
        <v>141.47999999999999</v>
      </c>
      <c r="X853" s="691">
        <f>VLOOKUP(O853,IPC!$B$9:$D$855,3,1)</f>
        <v>140.49</v>
      </c>
    </row>
    <row r="854" spans="1:24" s="410" customFormat="1" ht="41.4" outlineLevel="2" x14ac:dyDescent="0.25">
      <c r="A854" s="410" t="s">
        <v>76</v>
      </c>
      <c r="B854" s="728" t="s">
        <v>2546</v>
      </c>
      <c r="C854" s="792">
        <v>60</v>
      </c>
      <c r="D854" s="557" t="s">
        <v>489</v>
      </c>
      <c r="E854" s="558">
        <v>800227279</v>
      </c>
      <c r="F854" s="457" t="s">
        <v>552</v>
      </c>
      <c r="G854" s="521" t="s">
        <v>239</v>
      </c>
      <c r="H854" s="521" t="s">
        <v>616</v>
      </c>
      <c r="I854" s="413" t="s">
        <v>248</v>
      </c>
      <c r="J854" s="413" t="s">
        <v>2403</v>
      </c>
      <c r="K854" s="521" t="s">
        <v>1931</v>
      </c>
      <c r="L854" s="417">
        <v>19730</v>
      </c>
      <c r="M854" s="418">
        <v>66660</v>
      </c>
      <c r="N854" s="712">
        <f t="shared" si="207"/>
        <v>66660</v>
      </c>
      <c r="O854" s="753">
        <v>45356</v>
      </c>
      <c r="P854" s="418">
        <f t="shared" si="208"/>
        <v>66660</v>
      </c>
      <c r="Q854" s="418">
        <f t="shared" si="209"/>
        <v>66660</v>
      </c>
      <c r="R854" s="698">
        <f t="shared" si="210"/>
        <v>66660</v>
      </c>
      <c r="S854" s="699">
        <f t="shared" si="206"/>
        <v>1.2597875256933469E-5</v>
      </c>
      <c r="T854" s="688"/>
      <c r="U854" s="689">
        <f t="shared" si="194"/>
        <v>8</v>
      </c>
      <c r="V854" s="690">
        <f t="shared" si="205"/>
        <v>45364</v>
      </c>
      <c r="W854" s="691">
        <f>VLOOKUP(V854,IPC!$B$9:$D$855,3,2)</f>
        <v>141.47999999999999</v>
      </c>
      <c r="X854" s="691">
        <f>VLOOKUP(O854,IPC!$B$9:$D$855,3,1)</f>
        <v>141.47999999999999</v>
      </c>
    </row>
    <row r="855" spans="1:24" s="410" customFormat="1" ht="41.4" outlineLevel="2" x14ac:dyDescent="0.25">
      <c r="A855" s="410" t="s">
        <v>76</v>
      </c>
      <c r="B855" s="728" t="s">
        <v>2546</v>
      </c>
      <c r="C855" s="792">
        <v>60</v>
      </c>
      <c r="D855" s="557" t="s">
        <v>489</v>
      </c>
      <c r="E855" s="558">
        <v>800227279</v>
      </c>
      <c r="F855" s="457" t="s">
        <v>552</v>
      </c>
      <c r="G855" s="521" t="s">
        <v>239</v>
      </c>
      <c r="H855" s="521" t="s">
        <v>616</v>
      </c>
      <c r="I855" s="413" t="s">
        <v>248</v>
      </c>
      <c r="J855" s="413" t="s">
        <v>2403</v>
      </c>
      <c r="K855" s="521" t="s">
        <v>1932</v>
      </c>
      <c r="L855" s="417">
        <v>19731</v>
      </c>
      <c r="M855" s="418">
        <v>4344719.03</v>
      </c>
      <c r="N855" s="712">
        <f t="shared" si="207"/>
        <v>4344719.03</v>
      </c>
      <c r="O855" s="753">
        <v>45362</v>
      </c>
      <c r="P855" s="418">
        <f t="shared" si="208"/>
        <v>4344719</v>
      </c>
      <c r="Q855" s="418">
        <f t="shared" si="209"/>
        <v>4344719</v>
      </c>
      <c r="R855" s="698">
        <f t="shared" si="210"/>
        <v>4344719</v>
      </c>
      <c r="S855" s="699">
        <f t="shared" si="206"/>
        <v>8.2109552937936878E-4</v>
      </c>
      <c r="T855" s="688"/>
      <c r="U855" s="689">
        <f t="shared" si="194"/>
        <v>2</v>
      </c>
      <c r="V855" s="690">
        <f t="shared" si="205"/>
        <v>45364</v>
      </c>
      <c r="W855" s="691">
        <f>VLOOKUP(V855,IPC!$B$9:$D$855,3,2)</f>
        <v>141.47999999999999</v>
      </c>
      <c r="X855" s="691">
        <f>VLOOKUP(O855,IPC!$B$9:$D$855,3,1)</f>
        <v>141.47999999999999</v>
      </c>
    </row>
    <row r="856" spans="1:24" s="410" customFormat="1" ht="41.4" outlineLevel="2" x14ac:dyDescent="0.25">
      <c r="A856" s="410" t="s">
        <v>76</v>
      </c>
      <c r="B856" s="728" t="s">
        <v>2546</v>
      </c>
      <c r="C856" s="792">
        <v>60</v>
      </c>
      <c r="D856" s="557" t="s">
        <v>489</v>
      </c>
      <c r="E856" s="558">
        <v>800227279</v>
      </c>
      <c r="F856" s="457" t="s">
        <v>552</v>
      </c>
      <c r="G856" s="521" t="s">
        <v>239</v>
      </c>
      <c r="H856" s="521" t="s">
        <v>616</v>
      </c>
      <c r="I856" s="413" t="s">
        <v>248</v>
      </c>
      <c r="J856" s="413" t="s">
        <v>2403</v>
      </c>
      <c r="K856" s="521" t="s">
        <v>1933</v>
      </c>
      <c r="L856" s="417">
        <v>19842</v>
      </c>
      <c r="M856" s="418">
        <v>1637937.18</v>
      </c>
      <c r="N856" s="712">
        <f t="shared" si="207"/>
        <v>1637937.18</v>
      </c>
      <c r="O856" s="753">
        <v>45362</v>
      </c>
      <c r="P856" s="418">
        <f t="shared" si="208"/>
        <v>1637937</v>
      </c>
      <c r="Q856" s="418">
        <f t="shared" si="209"/>
        <v>1637937</v>
      </c>
      <c r="R856" s="698">
        <f t="shared" si="210"/>
        <v>1637937</v>
      </c>
      <c r="S856" s="699">
        <f t="shared" si="206"/>
        <v>3.0954884495523304E-4</v>
      </c>
      <c r="T856" s="688"/>
      <c r="U856" s="689">
        <f t="shared" si="194"/>
        <v>2</v>
      </c>
      <c r="V856" s="690">
        <f t="shared" si="205"/>
        <v>45364</v>
      </c>
      <c r="W856" s="691">
        <f>VLOOKUP(V856,IPC!$B$9:$D$855,3,2)</f>
        <v>141.47999999999999</v>
      </c>
      <c r="X856" s="691">
        <f>VLOOKUP(O856,IPC!$B$9:$D$855,3,1)</f>
        <v>141.47999999999999</v>
      </c>
    </row>
    <row r="857" spans="1:24" s="410" customFormat="1" ht="41.4" outlineLevel="2" x14ac:dyDescent="0.25">
      <c r="A857" s="410" t="s">
        <v>76</v>
      </c>
      <c r="B857" s="728" t="s">
        <v>2546</v>
      </c>
      <c r="C857" s="792">
        <v>60</v>
      </c>
      <c r="D857" s="557" t="s">
        <v>489</v>
      </c>
      <c r="E857" s="558">
        <v>800227279</v>
      </c>
      <c r="F857" s="457" t="s">
        <v>552</v>
      </c>
      <c r="G857" s="521" t="s">
        <v>239</v>
      </c>
      <c r="H857" s="521" t="s">
        <v>616</v>
      </c>
      <c r="I857" s="413" t="s">
        <v>248</v>
      </c>
      <c r="J857" s="413" t="s">
        <v>2403</v>
      </c>
      <c r="K857" s="521" t="s">
        <v>1934</v>
      </c>
      <c r="L857" s="417">
        <v>19843</v>
      </c>
      <c r="M857" s="418">
        <v>979000</v>
      </c>
      <c r="N857" s="712">
        <f t="shared" si="207"/>
        <v>979000</v>
      </c>
      <c r="O857" s="753">
        <v>45356</v>
      </c>
      <c r="P857" s="418">
        <f t="shared" si="208"/>
        <v>979000</v>
      </c>
      <c r="Q857" s="418">
        <f t="shared" si="209"/>
        <v>979000</v>
      </c>
      <c r="R857" s="698">
        <f t="shared" si="210"/>
        <v>979000</v>
      </c>
      <c r="S857" s="699">
        <f t="shared" si="206"/>
        <v>1.8501829997806578E-4</v>
      </c>
      <c r="T857" s="688"/>
      <c r="U857" s="689">
        <f t="shared" si="194"/>
        <v>8</v>
      </c>
      <c r="V857" s="690">
        <f t="shared" si="205"/>
        <v>45364</v>
      </c>
      <c r="W857" s="691">
        <f>VLOOKUP(V857,IPC!$B$9:$D$855,3,2)</f>
        <v>141.47999999999999</v>
      </c>
      <c r="X857" s="691">
        <f>VLOOKUP(O857,IPC!$B$9:$D$855,3,1)</f>
        <v>141.47999999999999</v>
      </c>
    </row>
    <row r="858" spans="1:24" s="410" customFormat="1" ht="41.4" outlineLevel="2" x14ac:dyDescent="0.25">
      <c r="A858" s="410" t="s">
        <v>76</v>
      </c>
      <c r="B858" s="728" t="s">
        <v>2546</v>
      </c>
      <c r="C858" s="792">
        <v>60</v>
      </c>
      <c r="D858" s="557" t="s">
        <v>489</v>
      </c>
      <c r="E858" s="558">
        <v>800227279</v>
      </c>
      <c r="F858" s="457" t="s">
        <v>552</v>
      </c>
      <c r="G858" s="521" t="s">
        <v>239</v>
      </c>
      <c r="H858" s="521" t="s">
        <v>616</v>
      </c>
      <c r="I858" s="413" t="s">
        <v>248</v>
      </c>
      <c r="J858" s="413" t="s">
        <v>2403</v>
      </c>
      <c r="K858" s="521" t="s">
        <v>1935</v>
      </c>
      <c r="L858" s="417">
        <v>19884</v>
      </c>
      <c r="M858" s="418">
        <v>3392661.18</v>
      </c>
      <c r="N858" s="712">
        <f t="shared" si="207"/>
        <v>0</v>
      </c>
      <c r="O858" s="753">
        <v>45364</v>
      </c>
      <c r="P858" s="418">
        <f t="shared" si="208"/>
        <v>0</v>
      </c>
      <c r="Q858" s="418">
        <f t="shared" si="209"/>
        <v>3392661.18</v>
      </c>
      <c r="R858" s="698">
        <f t="shared" si="210"/>
        <v>3392661.18</v>
      </c>
      <c r="S858" s="699">
        <f t="shared" si="206"/>
        <v>6.4116895191540209E-4</v>
      </c>
      <c r="T858" s="688"/>
      <c r="U858" s="689">
        <f t="shared" si="194"/>
        <v>0</v>
      </c>
      <c r="V858" s="690">
        <f t="shared" si="205"/>
        <v>45364</v>
      </c>
      <c r="W858" s="691">
        <f>VLOOKUP(V858,IPC!$B$9:$D$855,3,2)</f>
        <v>141.47999999999999</v>
      </c>
      <c r="X858" s="691">
        <f>VLOOKUP(O858,IPC!$B$9:$D$855,3,1)</f>
        <v>141.47999999999999</v>
      </c>
    </row>
    <row r="859" spans="1:24" s="410" customFormat="1" ht="41.4" outlineLevel="2" x14ac:dyDescent="0.25">
      <c r="A859" s="410" t="s">
        <v>76</v>
      </c>
      <c r="B859" s="728" t="s">
        <v>2546</v>
      </c>
      <c r="C859" s="792">
        <v>60</v>
      </c>
      <c r="D859" s="557" t="s">
        <v>489</v>
      </c>
      <c r="E859" s="558">
        <v>800227279</v>
      </c>
      <c r="F859" s="457" t="s">
        <v>552</v>
      </c>
      <c r="G859" s="521" t="s">
        <v>239</v>
      </c>
      <c r="H859" s="521" t="s">
        <v>616</v>
      </c>
      <c r="I859" s="413" t="s">
        <v>248</v>
      </c>
      <c r="J859" s="413" t="s">
        <v>2403</v>
      </c>
      <c r="K859" s="521" t="s">
        <v>1936</v>
      </c>
      <c r="L859" s="417">
        <v>20026</v>
      </c>
      <c r="M859" s="418">
        <v>290950</v>
      </c>
      <c r="N859" s="712">
        <f t="shared" si="207"/>
        <v>0</v>
      </c>
      <c r="O859" s="753">
        <v>45371</v>
      </c>
      <c r="P859" s="418">
        <f t="shared" si="208"/>
        <v>0</v>
      </c>
      <c r="Q859" s="418">
        <f t="shared" si="209"/>
        <v>290950</v>
      </c>
      <c r="R859" s="698">
        <f t="shared" si="210"/>
        <v>290950</v>
      </c>
      <c r="S859" s="699">
        <f t="shared" si="206"/>
        <v>5.498577566763865E-5</v>
      </c>
      <c r="T859" s="688"/>
      <c r="U859" s="689">
        <f t="shared" si="194"/>
        <v>-7</v>
      </c>
      <c r="V859" s="690">
        <f t="shared" si="205"/>
        <v>45364</v>
      </c>
      <c r="W859" s="691">
        <f>VLOOKUP(V859,IPC!$B$9:$D$855,3,2)</f>
        <v>141.47999999999999</v>
      </c>
      <c r="X859" s="691">
        <f>VLOOKUP(O859,IPC!$B$9:$D$855,3,1)</f>
        <v>141.47999999999999</v>
      </c>
    </row>
    <row r="860" spans="1:24" s="410" customFormat="1" ht="41.4" outlineLevel="2" x14ac:dyDescent="0.25">
      <c r="A860" s="410" t="s">
        <v>76</v>
      </c>
      <c r="B860" s="728" t="s">
        <v>2546</v>
      </c>
      <c r="C860" s="792">
        <v>60</v>
      </c>
      <c r="D860" s="557" t="s">
        <v>489</v>
      </c>
      <c r="E860" s="558">
        <v>800227279</v>
      </c>
      <c r="F860" s="457" t="s">
        <v>552</v>
      </c>
      <c r="G860" s="521" t="s">
        <v>239</v>
      </c>
      <c r="H860" s="521" t="s">
        <v>616</v>
      </c>
      <c r="I860" s="413" t="s">
        <v>248</v>
      </c>
      <c r="J860" s="413" t="s">
        <v>2403</v>
      </c>
      <c r="K860" s="521" t="s">
        <v>1937</v>
      </c>
      <c r="L860" s="417">
        <v>20027</v>
      </c>
      <c r="M860" s="418">
        <v>11110</v>
      </c>
      <c r="N860" s="712">
        <f t="shared" si="207"/>
        <v>0</v>
      </c>
      <c r="O860" s="753">
        <v>45371</v>
      </c>
      <c r="P860" s="418">
        <f t="shared" si="208"/>
        <v>0</v>
      </c>
      <c r="Q860" s="418">
        <f t="shared" si="209"/>
        <v>11110</v>
      </c>
      <c r="R860" s="698">
        <f t="shared" si="210"/>
        <v>11110</v>
      </c>
      <c r="S860" s="699">
        <f t="shared" si="206"/>
        <v>2.0996458761555781E-6</v>
      </c>
      <c r="T860" s="688"/>
      <c r="U860" s="689">
        <f t="shared" si="194"/>
        <v>-7</v>
      </c>
      <c r="V860" s="690">
        <f t="shared" si="205"/>
        <v>45364</v>
      </c>
      <c r="W860" s="691">
        <f>VLOOKUP(V860,IPC!$B$9:$D$855,3,2)</f>
        <v>141.47999999999999</v>
      </c>
      <c r="X860" s="691">
        <f>VLOOKUP(O860,IPC!$B$9:$D$855,3,1)</f>
        <v>141.47999999999999</v>
      </c>
    </row>
    <row r="861" spans="1:24" s="410" customFormat="1" ht="41.4" outlineLevel="2" x14ac:dyDescent="0.25">
      <c r="A861" s="410" t="s">
        <v>76</v>
      </c>
      <c r="B861" s="728" t="s">
        <v>2546</v>
      </c>
      <c r="C861" s="792">
        <v>60</v>
      </c>
      <c r="D861" s="557" t="s">
        <v>489</v>
      </c>
      <c r="E861" s="558">
        <v>800227279</v>
      </c>
      <c r="F861" s="457" t="s">
        <v>552</v>
      </c>
      <c r="G861" s="521" t="s">
        <v>239</v>
      </c>
      <c r="H861" s="521" t="s">
        <v>616</v>
      </c>
      <c r="I861" s="413" t="s">
        <v>248</v>
      </c>
      <c r="J861" s="413" t="s">
        <v>2403</v>
      </c>
      <c r="K861" s="521" t="s">
        <v>2484</v>
      </c>
      <c r="L861" s="417">
        <v>20129</v>
      </c>
      <c r="M861" s="418">
        <v>2832767.99</v>
      </c>
      <c r="N861" s="712">
        <f t="shared" si="207"/>
        <v>0</v>
      </c>
      <c r="O861" s="753">
        <v>45384</v>
      </c>
      <c r="P861" s="418">
        <f t="shared" si="208"/>
        <v>0</v>
      </c>
      <c r="Q861" s="418">
        <f t="shared" si="209"/>
        <v>2832767.99</v>
      </c>
      <c r="R861" s="698">
        <f t="shared" si="210"/>
        <v>2832767.99</v>
      </c>
      <c r="S861" s="699">
        <f t="shared" si="206"/>
        <v>5.353564021880311E-4</v>
      </c>
      <c r="T861" s="688"/>
      <c r="U861" s="689">
        <f t="shared" si="194"/>
        <v>-20</v>
      </c>
      <c r="V861" s="690">
        <f t="shared" si="205"/>
        <v>45364</v>
      </c>
      <c r="W861" s="691">
        <f>VLOOKUP(V861,IPC!$B$9:$D$855,3,2)</f>
        <v>141.47999999999999</v>
      </c>
      <c r="X861" s="691">
        <f>VLOOKUP(O861,IPC!$B$9:$D$855,3,1)</f>
        <v>141.47999999999999</v>
      </c>
    </row>
    <row r="862" spans="1:24" s="410" customFormat="1" ht="41.4" outlineLevel="2" x14ac:dyDescent="0.25">
      <c r="A862" s="410" t="s">
        <v>76</v>
      </c>
      <c r="B862" s="728" t="s">
        <v>2546</v>
      </c>
      <c r="C862" s="792">
        <v>60</v>
      </c>
      <c r="D862" s="557" t="s">
        <v>489</v>
      </c>
      <c r="E862" s="558">
        <v>800227279</v>
      </c>
      <c r="F862" s="457" t="s">
        <v>552</v>
      </c>
      <c r="G862" s="521" t="s">
        <v>239</v>
      </c>
      <c r="H862" s="521" t="s">
        <v>616</v>
      </c>
      <c r="I862" s="413" t="s">
        <v>248</v>
      </c>
      <c r="J862" s="413" t="s">
        <v>2403</v>
      </c>
      <c r="K862" s="521" t="s">
        <v>2485</v>
      </c>
      <c r="L862" s="417">
        <v>20130</v>
      </c>
      <c r="M862" s="418">
        <v>2732880</v>
      </c>
      <c r="N862" s="712">
        <f t="shared" si="207"/>
        <v>0</v>
      </c>
      <c r="O862" s="753">
        <v>45384</v>
      </c>
      <c r="P862" s="418">
        <f t="shared" si="208"/>
        <v>0</v>
      </c>
      <c r="Q862" s="418">
        <f t="shared" si="209"/>
        <v>2732880</v>
      </c>
      <c r="R862" s="698">
        <f t="shared" si="210"/>
        <v>2732880</v>
      </c>
      <c r="S862" s="699">
        <f t="shared" si="206"/>
        <v>5.1647886786931202E-4</v>
      </c>
      <c r="T862" s="688"/>
      <c r="U862" s="689">
        <f t="shared" si="194"/>
        <v>-20</v>
      </c>
      <c r="V862" s="690">
        <f t="shared" si="205"/>
        <v>45364</v>
      </c>
      <c r="W862" s="691">
        <f>VLOOKUP(V862,IPC!$B$9:$D$855,3,2)</f>
        <v>141.47999999999999</v>
      </c>
      <c r="X862" s="691">
        <f>VLOOKUP(O862,IPC!$B$9:$D$855,3,1)</f>
        <v>141.47999999999999</v>
      </c>
    </row>
    <row r="863" spans="1:24" s="410" customFormat="1" ht="41.4" outlineLevel="2" x14ac:dyDescent="0.25">
      <c r="A863" s="410" t="s">
        <v>76</v>
      </c>
      <c r="B863" s="728" t="s">
        <v>2546</v>
      </c>
      <c r="C863" s="792">
        <v>60</v>
      </c>
      <c r="D863" s="557" t="s">
        <v>489</v>
      </c>
      <c r="E863" s="558">
        <v>800227279</v>
      </c>
      <c r="F863" s="457" t="s">
        <v>552</v>
      </c>
      <c r="G863" s="521" t="s">
        <v>239</v>
      </c>
      <c r="H863" s="521" t="s">
        <v>616</v>
      </c>
      <c r="I863" s="413" t="s">
        <v>248</v>
      </c>
      <c r="J863" s="413" t="s">
        <v>2403</v>
      </c>
      <c r="K863" s="521" t="s">
        <v>2486</v>
      </c>
      <c r="L863" s="417">
        <v>20132</v>
      </c>
      <c r="M863" s="418">
        <v>2016850</v>
      </c>
      <c r="N863" s="712">
        <f t="shared" si="207"/>
        <v>0</v>
      </c>
      <c r="O863" s="753">
        <v>45384</v>
      </c>
      <c r="P863" s="418">
        <f t="shared" si="208"/>
        <v>0</v>
      </c>
      <c r="Q863" s="418">
        <f t="shared" si="209"/>
        <v>2016850</v>
      </c>
      <c r="R863" s="698">
        <f t="shared" si="210"/>
        <v>2016850</v>
      </c>
      <c r="S863" s="699">
        <f t="shared" si="206"/>
        <v>3.8115848652784675E-4</v>
      </c>
      <c r="T863" s="688"/>
      <c r="U863" s="689">
        <f t="shared" si="194"/>
        <v>-20</v>
      </c>
      <c r="V863" s="690">
        <f t="shared" si="205"/>
        <v>45364</v>
      </c>
      <c r="W863" s="691">
        <f>VLOOKUP(V863,IPC!$B$9:$D$855,3,2)</f>
        <v>141.47999999999999</v>
      </c>
      <c r="X863" s="691">
        <f>VLOOKUP(O863,IPC!$B$9:$D$855,3,1)</f>
        <v>141.47999999999999</v>
      </c>
    </row>
    <row r="864" spans="1:24" s="410" customFormat="1" ht="41.4" outlineLevel="2" x14ac:dyDescent="0.25">
      <c r="A864" s="410" t="s">
        <v>76</v>
      </c>
      <c r="B864" s="728" t="s">
        <v>2546</v>
      </c>
      <c r="C864" s="792">
        <v>60</v>
      </c>
      <c r="D864" s="557" t="s">
        <v>489</v>
      </c>
      <c r="E864" s="558">
        <v>800227279</v>
      </c>
      <c r="F864" s="457" t="s">
        <v>552</v>
      </c>
      <c r="G864" s="521" t="s">
        <v>239</v>
      </c>
      <c r="H864" s="521" t="s">
        <v>616</v>
      </c>
      <c r="I864" s="413" t="s">
        <v>248</v>
      </c>
      <c r="J864" s="413" t="s">
        <v>2403</v>
      </c>
      <c r="K864" s="521" t="s">
        <v>2487</v>
      </c>
      <c r="L864" s="417">
        <v>20133</v>
      </c>
      <c r="M864" s="418">
        <v>2037750</v>
      </c>
      <c r="N864" s="712">
        <f t="shared" si="207"/>
        <v>0</v>
      </c>
      <c r="O864" s="753">
        <v>45384</v>
      </c>
      <c r="P864" s="418">
        <f t="shared" si="208"/>
        <v>0</v>
      </c>
      <c r="Q864" s="418">
        <f t="shared" si="209"/>
        <v>2037750</v>
      </c>
      <c r="R864" s="698">
        <f t="shared" si="210"/>
        <v>2037750</v>
      </c>
      <c r="S864" s="699">
        <f t="shared" si="206"/>
        <v>3.8510831540378301E-4</v>
      </c>
      <c r="T864" s="688"/>
      <c r="U864" s="689">
        <f t="shared" si="194"/>
        <v>-20</v>
      </c>
      <c r="V864" s="690">
        <f t="shared" si="205"/>
        <v>45364</v>
      </c>
      <c r="W864" s="691">
        <f>VLOOKUP(V864,IPC!$B$9:$D$855,3,2)</f>
        <v>141.47999999999999</v>
      </c>
      <c r="X864" s="691">
        <f>VLOOKUP(O864,IPC!$B$9:$D$855,3,1)</f>
        <v>141.47999999999999</v>
      </c>
    </row>
    <row r="865" spans="1:24" s="410" customFormat="1" ht="41.4" outlineLevel="2" x14ac:dyDescent="0.25">
      <c r="A865" s="410" t="s">
        <v>76</v>
      </c>
      <c r="B865" s="728" t="s">
        <v>2546</v>
      </c>
      <c r="C865" s="792">
        <v>60</v>
      </c>
      <c r="D865" s="557" t="s">
        <v>489</v>
      </c>
      <c r="E865" s="558">
        <v>800227279</v>
      </c>
      <c r="F865" s="457" t="s">
        <v>552</v>
      </c>
      <c r="G865" s="521" t="s">
        <v>239</v>
      </c>
      <c r="H865" s="521" t="s">
        <v>616</v>
      </c>
      <c r="I865" s="413" t="s">
        <v>248</v>
      </c>
      <c r="J865" s="413" t="s">
        <v>2403</v>
      </c>
      <c r="K865" s="521" t="s">
        <v>2488</v>
      </c>
      <c r="L865" s="417">
        <v>20135</v>
      </c>
      <c r="M865" s="418">
        <v>1350230.89</v>
      </c>
      <c r="N865" s="712">
        <f t="shared" si="207"/>
        <v>0</v>
      </c>
      <c r="O865" s="753">
        <v>45384</v>
      </c>
      <c r="P865" s="418">
        <f t="shared" si="208"/>
        <v>0</v>
      </c>
      <c r="Q865" s="418">
        <f t="shared" si="209"/>
        <v>1350230.89</v>
      </c>
      <c r="R865" s="698">
        <f t="shared" si="210"/>
        <v>1350230.89</v>
      </c>
      <c r="S865" s="699">
        <f t="shared" si="206"/>
        <v>2.5517612241641546E-4</v>
      </c>
      <c r="T865" s="688"/>
      <c r="U865" s="689">
        <f t="shared" si="194"/>
        <v>-20</v>
      </c>
      <c r="V865" s="690">
        <f t="shared" si="205"/>
        <v>45364</v>
      </c>
      <c r="W865" s="691">
        <f>VLOOKUP(V865,IPC!$B$9:$D$855,3,2)</f>
        <v>141.47999999999999</v>
      </c>
      <c r="X865" s="691">
        <f>VLOOKUP(O865,IPC!$B$9:$D$855,3,1)</f>
        <v>141.47999999999999</v>
      </c>
    </row>
    <row r="866" spans="1:24" s="410" customFormat="1" ht="41.4" outlineLevel="2" x14ac:dyDescent="0.25">
      <c r="A866" s="410" t="s">
        <v>76</v>
      </c>
      <c r="B866" s="728" t="s">
        <v>2546</v>
      </c>
      <c r="C866" s="792">
        <v>60</v>
      </c>
      <c r="D866" s="557" t="s">
        <v>489</v>
      </c>
      <c r="E866" s="558">
        <v>800227279</v>
      </c>
      <c r="F866" s="457" t="s">
        <v>552</v>
      </c>
      <c r="G866" s="521" t="s">
        <v>239</v>
      </c>
      <c r="H866" s="521" t="s">
        <v>616</v>
      </c>
      <c r="I866" s="413" t="s">
        <v>248</v>
      </c>
      <c r="J866" s="413" t="s">
        <v>2403</v>
      </c>
      <c r="K866" s="521" t="s">
        <v>2489</v>
      </c>
      <c r="L866" s="417">
        <v>20136</v>
      </c>
      <c r="M866" s="418">
        <v>1201425</v>
      </c>
      <c r="N866" s="712">
        <f t="shared" si="207"/>
        <v>0</v>
      </c>
      <c r="O866" s="753">
        <v>45384</v>
      </c>
      <c r="P866" s="418">
        <f t="shared" si="208"/>
        <v>0</v>
      </c>
      <c r="Q866" s="418">
        <f t="shared" si="209"/>
        <v>1201425</v>
      </c>
      <c r="R866" s="698">
        <f t="shared" si="210"/>
        <v>1201425</v>
      </c>
      <c r="S866" s="699">
        <f t="shared" si="206"/>
        <v>2.2705373958237761E-4</v>
      </c>
      <c r="T866" s="688"/>
      <c r="U866" s="689">
        <f t="shared" si="194"/>
        <v>-20</v>
      </c>
      <c r="V866" s="690">
        <f t="shared" si="205"/>
        <v>45364</v>
      </c>
      <c r="W866" s="691">
        <f>VLOOKUP(V866,IPC!$B$9:$D$855,3,2)</f>
        <v>141.47999999999999</v>
      </c>
      <c r="X866" s="691">
        <f>VLOOKUP(O866,IPC!$B$9:$D$855,3,1)</f>
        <v>141.47999999999999</v>
      </c>
    </row>
    <row r="867" spans="1:24" s="410" customFormat="1" ht="41.4" outlineLevel="2" x14ac:dyDescent="0.25">
      <c r="A867" s="410" t="s">
        <v>76</v>
      </c>
      <c r="B867" s="728" t="s">
        <v>2546</v>
      </c>
      <c r="C867" s="792">
        <v>60</v>
      </c>
      <c r="D867" s="557" t="s">
        <v>489</v>
      </c>
      <c r="E867" s="558">
        <v>800227279</v>
      </c>
      <c r="F867" s="457" t="s">
        <v>552</v>
      </c>
      <c r="G867" s="521" t="s">
        <v>239</v>
      </c>
      <c r="H867" s="521" t="s">
        <v>616</v>
      </c>
      <c r="I867" s="413" t="s">
        <v>248</v>
      </c>
      <c r="J867" s="413" t="s">
        <v>2403</v>
      </c>
      <c r="K867" s="521" t="s">
        <v>2490</v>
      </c>
      <c r="L867" s="417">
        <v>20137</v>
      </c>
      <c r="M867" s="418">
        <v>306735</v>
      </c>
      <c r="N867" s="712">
        <f t="shared" si="207"/>
        <v>0</v>
      </c>
      <c r="O867" s="753">
        <v>45384</v>
      </c>
      <c r="P867" s="418">
        <f t="shared" si="208"/>
        <v>0</v>
      </c>
      <c r="Q867" s="418">
        <f t="shared" si="209"/>
        <v>306735</v>
      </c>
      <c r="R867" s="698">
        <f t="shared" si="210"/>
        <v>306735</v>
      </c>
      <c r="S867" s="699">
        <f t="shared" si="206"/>
        <v>5.7968935897622074E-5</v>
      </c>
      <c r="T867" s="688"/>
      <c r="U867" s="689">
        <f t="shared" si="194"/>
        <v>-20</v>
      </c>
      <c r="V867" s="690">
        <f t="shared" si="205"/>
        <v>45364</v>
      </c>
      <c r="W867" s="691">
        <f>VLOOKUP(V867,IPC!$B$9:$D$855,3,2)</f>
        <v>141.47999999999999</v>
      </c>
      <c r="X867" s="691">
        <f>VLOOKUP(O867,IPC!$B$9:$D$855,3,1)</f>
        <v>141.47999999999999</v>
      </c>
    </row>
    <row r="868" spans="1:24" s="410" customFormat="1" ht="41.4" outlineLevel="2" x14ac:dyDescent="0.25">
      <c r="A868" s="410" t="s">
        <v>76</v>
      </c>
      <c r="B868" s="728" t="s">
        <v>2546</v>
      </c>
      <c r="C868" s="792">
        <v>60</v>
      </c>
      <c r="D868" s="557" t="s">
        <v>489</v>
      </c>
      <c r="E868" s="558">
        <v>800227279</v>
      </c>
      <c r="F868" s="457" t="s">
        <v>552</v>
      </c>
      <c r="G868" s="521" t="s">
        <v>239</v>
      </c>
      <c r="H868" s="521" t="s">
        <v>616</v>
      </c>
      <c r="I868" s="413" t="s">
        <v>248</v>
      </c>
      <c r="J868" s="413" t="s">
        <v>2403</v>
      </c>
      <c r="K868" s="521" t="s">
        <v>2491</v>
      </c>
      <c r="L868" s="417">
        <v>20177</v>
      </c>
      <c r="M868" s="418">
        <v>2102894.2200000002</v>
      </c>
      <c r="N868" s="712">
        <f t="shared" si="207"/>
        <v>0</v>
      </c>
      <c r="O868" s="753">
        <v>45384</v>
      </c>
      <c r="P868" s="418">
        <f t="shared" si="208"/>
        <v>0</v>
      </c>
      <c r="Q868" s="418">
        <f t="shared" si="209"/>
        <v>2102894.2200000002</v>
      </c>
      <c r="R868" s="698">
        <f t="shared" si="210"/>
        <v>2102894.2200000002</v>
      </c>
      <c r="S868" s="699">
        <f t="shared" si="206"/>
        <v>3.9741972790408649E-4</v>
      </c>
      <c r="T868" s="688"/>
      <c r="U868" s="689">
        <f t="shared" si="194"/>
        <v>-20</v>
      </c>
      <c r="V868" s="690">
        <f t="shared" si="205"/>
        <v>45364</v>
      </c>
      <c r="W868" s="691">
        <f>VLOOKUP(V868,IPC!$B$9:$D$855,3,2)</f>
        <v>141.47999999999999</v>
      </c>
      <c r="X868" s="691">
        <f>VLOOKUP(O868,IPC!$B$9:$D$855,3,1)</f>
        <v>141.47999999999999</v>
      </c>
    </row>
    <row r="869" spans="1:24" s="410" customFormat="1" ht="41.4" outlineLevel="2" x14ac:dyDescent="0.25">
      <c r="A869" s="410" t="s">
        <v>76</v>
      </c>
      <c r="B869" s="728" t="s">
        <v>2546</v>
      </c>
      <c r="C869" s="792">
        <v>60</v>
      </c>
      <c r="D869" s="557" t="s">
        <v>489</v>
      </c>
      <c r="E869" s="558">
        <v>800227279</v>
      </c>
      <c r="F869" s="457" t="s">
        <v>552</v>
      </c>
      <c r="G869" s="521" t="s">
        <v>239</v>
      </c>
      <c r="H869" s="759" t="s">
        <v>616</v>
      </c>
      <c r="I869" s="413" t="s">
        <v>248</v>
      </c>
      <c r="J869" s="413" t="s">
        <v>2403</v>
      </c>
      <c r="K869" s="521" t="s">
        <v>1116</v>
      </c>
      <c r="L869" s="417">
        <v>2703</v>
      </c>
      <c r="M869" s="418">
        <v>105105</v>
      </c>
      <c r="N869" s="712">
        <f t="shared" si="207"/>
        <v>105105</v>
      </c>
      <c r="O869" s="753">
        <v>45215</v>
      </c>
      <c r="P869" s="418">
        <f t="shared" si="208"/>
        <v>108980</v>
      </c>
      <c r="Q869" s="418">
        <f t="shared" si="209"/>
        <v>108980</v>
      </c>
      <c r="R869" s="698">
        <f t="shared" si="210"/>
        <v>108980</v>
      </c>
      <c r="S869" s="699">
        <f t="shared" si="206"/>
        <v>2.0595806263135454E-5</v>
      </c>
      <c r="T869" s="688"/>
      <c r="U869" s="689">
        <f t="shared" si="194"/>
        <v>149</v>
      </c>
      <c r="V869" s="690">
        <f t="shared" si="205"/>
        <v>45364</v>
      </c>
      <c r="W869" s="691">
        <f>VLOOKUP(V869,IPC!$B$9:$D$855,3,2)</f>
        <v>141.47999999999999</v>
      </c>
      <c r="X869" s="691">
        <f>VLOOKUP(O869,IPC!$B$9:$D$855,3,1)</f>
        <v>136.44999999999999</v>
      </c>
    </row>
    <row r="870" spans="1:24" s="410" customFormat="1" outlineLevel="1" x14ac:dyDescent="0.25">
      <c r="B870" s="728"/>
      <c r="C870" s="793"/>
      <c r="D870" s="560" t="s">
        <v>2306</v>
      </c>
      <c r="E870" s="561"/>
      <c r="F870" s="461"/>
      <c r="G870" s="536"/>
      <c r="H870" s="805"/>
      <c r="I870" s="420"/>
      <c r="J870" s="420"/>
      <c r="K870" s="536"/>
      <c r="L870" s="424"/>
      <c r="M870" s="425">
        <f>SUBTOTAL(9,M822:M869)</f>
        <v>100738209.64</v>
      </c>
      <c r="N870" s="425">
        <f>SUBTOTAL(9,N822:N869)</f>
        <v>78734433.75999999</v>
      </c>
      <c r="O870" s="755"/>
      <c r="P870" s="425">
        <f>SUBTOTAL(9,P822:P869)</f>
        <v>82839352</v>
      </c>
      <c r="Q870" s="425">
        <f>SUBTOTAL(9,Q822:Q869)</f>
        <v>104843127.88</v>
      </c>
      <c r="R870" s="460">
        <f>SUBTOTAL(9,R822:R869)</f>
        <v>104843127.88</v>
      </c>
      <c r="S870" s="706">
        <f>SUBTOTAL(9,S822:S869)</f>
        <v>1.9813991097794224E-2</v>
      </c>
      <c r="T870" s="688"/>
      <c r="U870" s="689"/>
      <c r="V870" s="690"/>
      <c r="W870" s="691"/>
      <c r="X870" s="691"/>
    </row>
    <row r="871" spans="1:24" s="410" customFormat="1" ht="27.6" outlineLevel="2" x14ac:dyDescent="0.25">
      <c r="A871" s="410" t="s">
        <v>76</v>
      </c>
      <c r="B871" s="728" t="s">
        <v>42</v>
      </c>
      <c r="C871" s="792">
        <v>61</v>
      </c>
      <c r="D871" s="557" t="s">
        <v>490</v>
      </c>
      <c r="E871" s="558">
        <v>900954399</v>
      </c>
      <c r="F871" s="457" t="s">
        <v>553</v>
      </c>
      <c r="G871" s="521" t="s">
        <v>634</v>
      </c>
      <c r="H871" s="521" t="s">
        <v>617</v>
      </c>
      <c r="I871" s="413" t="s">
        <v>248</v>
      </c>
      <c r="J871" s="413" t="s">
        <v>2403</v>
      </c>
      <c r="K871" s="521" t="s">
        <v>1117</v>
      </c>
      <c r="L871" s="417">
        <v>2342</v>
      </c>
      <c r="M871" s="418">
        <v>702000</v>
      </c>
      <c r="N871" s="712">
        <f t="shared" si="207"/>
        <v>702000</v>
      </c>
      <c r="O871" s="753">
        <v>44943</v>
      </c>
      <c r="P871" s="418">
        <f t="shared" si="208"/>
        <v>774296</v>
      </c>
      <c r="Q871" s="418">
        <f t="shared" si="209"/>
        <v>774296</v>
      </c>
      <c r="R871" s="698">
        <f t="shared" si="210"/>
        <v>774296</v>
      </c>
      <c r="S871" s="699">
        <f>+R871/$R$967</f>
        <v>1.4633189948908725E-4</v>
      </c>
      <c r="T871" s="688"/>
      <c r="U871" s="689">
        <f t="shared" si="194"/>
        <v>421</v>
      </c>
      <c r="V871" s="690">
        <f t="shared" si="205"/>
        <v>45364</v>
      </c>
      <c r="W871" s="691">
        <f>VLOOKUP(V871,IPC!$B$9:$D$855,3,2)</f>
        <v>141.47999999999999</v>
      </c>
      <c r="X871" s="691">
        <f>VLOOKUP(O871,IPC!$B$9:$D$855,3,1)</f>
        <v>128.27000000000001</v>
      </c>
    </row>
    <row r="872" spans="1:24" s="410" customFormat="1" outlineLevel="2" x14ac:dyDescent="0.3">
      <c r="A872" s="410" t="s">
        <v>76</v>
      </c>
      <c r="B872" s="728" t="s">
        <v>42</v>
      </c>
      <c r="C872" s="792">
        <v>61</v>
      </c>
      <c r="D872" s="557" t="s">
        <v>490</v>
      </c>
      <c r="E872" s="558">
        <v>900954399</v>
      </c>
      <c r="F872" s="457" t="s">
        <v>553</v>
      </c>
      <c r="G872" s="521" t="s">
        <v>634</v>
      </c>
      <c r="H872" s="795" t="s">
        <v>617</v>
      </c>
      <c r="I872" s="413" t="s">
        <v>248</v>
      </c>
      <c r="J872" s="413" t="s">
        <v>2403</v>
      </c>
      <c r="K872" s="521" t="s">
        <v>1118</v>
      </c>
      <c r="L872" s="796">
        <v>2429</v>
      </c>
      <c r="M872" s="418">
        <v>4204317</v>
      </c>
      <c r="N872" s="712">
        <f t="shared" si="207"/>
        <v>4204317</v>
      </c>
      <c r="O872" s="753">
        <v>44973</v>
      </c>
      <c r="P872" s="418">
        <f t="shared" si="208"/>
        <v>4561555</v>
      </c>
      <c r="Q872" s="418">
        <f t="shared" si="209"/>
        <v>4561555</v>
      </c>
      <c r="R872" s="698">
        <f t="shared" si="210"/>
        <v>4561555</v>
      </c>
      <c r="S872" s="699">
        <f>+R872/$R$967</f>
        <v>8.6207472048666588E-4</v>
      </c>
      <c r="T872" s="688"/>
      <c r="U872" s="689">
        <f t="shared" si="194"/>
        <v>391</v>
      </c>
      <c r="V872" s="690">
        <f t="shared" si="205"/>
        <v>45364</v>
      </c>
      <c r="W872" s="691">
        <f>VLOOKUP(V872,IPC!$B$9:$D$855,3,2)</f>
        <v>141.47999999999999</v>
      </c>
      <c r="X872" s="691">
        <f>VLOOKUP(O872,IPC!$B$9:$D$855,3,1)</f>
        <v>130.4</v>
      </c>
    </row>
    <row r="873" spans="1:24" s="410" customFormat="1" outlineLevel="1" x14ac:dyDescent="0.3">
      <c r="B873" s="728"/>
      <c r="C873" s="793"/>
      <c r="D873" s="560" t="s">
        <v>2307</v>
      </c>
      <c r="E873" s="561"/>
      <c r="F873" s="461"/>
      <c r="G873" s="536"/>
      <c r="H873" s="797"/>
      <c r="I873" s="420"/>
      <c r="J873" s="420"/>
      <c r="K873" s="536"/>
      <c r="L873" s="798"/>
      <c r="M873" s="425">
        <f>SUBTOTAL(9,M871:M872)</f>
        <v>4906317</v>
      </c>
      <c r="N873" s="425">
        <f>SUBTOTAL(9,N871:N872)</f>
        <v>4906317</v>
      </c>
      <c r="O873" s="755"/>
      <c r="P873" s="425">
        <f>SUBTOTAL(9,P871:P872)</f>
        <v>5335851</v>
      </c>
      <c r="Q873" s="425">
        <f>SUBTOTAL(9,Q871:Q872)</f>
        <v>5335851</v>
      </c>
      <c r="R873" s="460">
        <f>SUBTOTAL(9,R871:R872)</f>
        <v>5335851</v>
      </c>
      <c r="S873" s="706">
        <f>SUBTOTAL(9,S871:S872)</f>
        <v>1.0084066199757531E-3</v>
      </c>
      <c r="T873" s="688"/>
      <c r="U873" s="689"/>
      <c r="V873" s="690"/>
      <c r="W873" s="691"/>
      <c r="X873" s="691"/>
    </row>
    <row r="874" spans="1:24" s="410" customFormat="1" ht="27.6" outlineLevel="2" x14ac:dyDescent="0.25">
      <c r="A874" s="410" t="s">
        <v>76</v>
      </c>
      <c r="B874" s="728" t="s">
        <v>42</v>
      </c>
      <c r="C874" s="792">
        <v>62</v>
      </c>
      <c r="D874" s="557" t="s">
        <v>491</v>
      </c>
      <c r="E874" s="558">
        <v>830007935</v>
      </c>
      <c r="F874" s="457" t="s">
        <v>554</v>
      </c>
      <c r="G874" s="521" t="s">
        <v>108</v>
      </c>
      <c r="H874" s="521" t="s">
        <v>618</v>
      </c>
      <c r="I874" s="413" t="s">
        <v>248</v>
      </c>
      <c r="J874" s="413" t="s">
        <v>2403</v>
      </c>
      <c r="K874" s="521" t="s">
        <v>2492</v>
      </c>
      <c r="L874" s="417">
        <v>3353</v>
      </c>
      <c r="M874" s="418">
        <v>0.2</v>
      </c>
      <c r="N874" s="712">
        <f t="shared" si="207"/>
        <v>0.2</v>
      </c>
      <c r="O874" s="753">
        <v>44636</v>
      </c>
      <c r="P874" s="418">
        <f t="shared" si="208"/>
        <v>0</v>
      </c>
      <c r="Q874" s="418">
        <f t="shared" si="209"/>
        <v>0</v>
      </c>
      <c r="R874" s="698">
        <f t="shared" si="210"/>
        <v>0</v>
      </c>
      <c r="S874" s="699">
        <f t="shared" ref="S874:S880" si="211">+R874/$R$967</f>
        <v>0</v>
      </c>
      <c r="T874" s="688"/>
      <c r="U874" s="689">
        <f t="shared" ref="U874:U891" si="212">+$U$7-O874</f>
        <v>728</v>
      </c>
      <c r="V874" s="690">
        <f t="shared" si="134"/>
        <v>45364</v>
      </c>
      <c r="W874" s="691">
        <f>VLOOKUP(V874,IPC!$B$9:$D$855,3,2)</f>
        <v>141.47999999999999</v>
      </c>
      <c r="X874" s="691">
        <f>VLOOKUP(O874,IPC!$B$9:$D$855,3,1)</f>
        <v>116.26</v>
      </c>
    </row>
    <row r="875" spans="1:24" s="410" customFormat="1" ht="27.6" outlineLevel="2" x14ac:dyDescent="0.25">
      <c r="A875" s="410" t="s">
        <v>76</v>
      </c>
      <c r="B875" s="728" t="s">
        <v>42</v>
      </c>
      <c r="C875" s="792">
        <v>62</v>
      </c>
      <c r="D875" s="557" t="s">
        <v>491</v>
      </c>
      <c r="E875" s="558">
        <v>830007935</v>
      </c>
      <c r="F875" s="457" t="s">
        <v>554</v>
      </c>
      <c r="G875" s="521" t="s">
        <v>108</v>
      </c>
      <c r="H875" s="521" t="s">
        <v>618</v>
      </c>
      <c r="I875" s="413" t="s">
        <v>248</v>
      </c>
      <c r="J875" s="413" t="s">
        <v>2403</v>
      </c>
      <c r="K875" s="521" t="s">
        <v>1119</v>
      </c>
      <c r="L875" s="417">
        <v>3581</v>
      </c>
      <c r="M875" s="418">
        <v>10225600.050000001</v>
      </c>
      <c r="N875" s="712">
        <f t="shared" si="207"/>
        <v>10225600.050000001</v>
      </c>
      <c r="O875" s="753">
        <v>44761</v>
      </c>
      <c r="P875" s="418">
        <f t="shared" si="208"/>
        <v>12028917</v>
      </c>
      <c r="Q875" s="418">
        <f t="shared" si="209"/>
        <v>12028917</v>
      </c>
      <c r="R875" s="698">
        <f t="shared" si="210"/>
        <v>12028917</v>
      </c>
      <c r="S875" s="699">
        <f t="shared" si="211"/>
        <v>2.2733092685569513E-3</v>
      </c>
      <c r="T875" s="688"/>
      <c r="U875" s="689">
        <f t="shared" si="212"/>
        <v>603</v>
      </c>
      <c r="V875" s="690">
        <f t="shared" si="134"/>
        <v>45364</v>
      </c>
      <c r="W875" s="691">
        <f>VLOOKUP(V875,IPC!$B$9:$D$855,3,2)</f>
        <v>141.47999999999999</v>
      </c>
      <c r="X875" s="691">
        <f>VLOOKUP(O875,IPC!$B$9:$D$855,3,1)</f>
        <v>120.27</v>
      </c>
    </row>
    <row r="876" spans="1:24" s="410" customFormat="1" ht="27.6" outlineLevel="2" x14ac:dyDescent="0.25">
      <c r="A876" s="410" t="s">
        <v>76</v>
      </c>
      <c r="B876" s="728" t="s">
        <v>42</v>
      </c>
      <c r="C876" s="792">
        <v>62</v>
      </c>
      <c r="D876" s="557" t="s">
        <v>491</v>
      </c>
      <c r="E876" s="558">
        <v>830007935</v>
      </c>
      <c r="F876" s="457" t="s">
        <v>554</v>
      </c>
      <c r="G876" s="521" t="s">
        <v>108</v>
      </c>
      <c r="H876" s="521" t="s">
        <v>618</v>
      </c>
      <c r="I876" s="413" t="s">
        <v>248</v>
      </c>
      <c r="J876" s="413" t="s">
        <v>2403</v>
      </c>
      <c r="K876" s="521" t="s">
        <v>1120</v>
      </c>
      <c r="L876" s="417">
        <v>3600</v>
      </c>
      <c r="M876" s="418">
        <v>10737716.92</v>
      </c>
      <c r="N876" s="712">
        <f t="shared" si="207"/>
        <v>10737716.92</v>
      </c>
      <c r="O876" s="753">
        <v>44773</v>
      </c>
      <c r="P876" s="418">
        <f t="shared" si="208"/>
        <v>12631348</v>
      </c>
      <c r="Q876" s="418">
        <f t="shared" si="209"/>
        <v>12631348</v>
      </c>
      <c r="R876" s="698">
        <f t="shared" si="210"/>
        <v>12631348</v>
      </c>
      <c r="S876" s="699">
        <f t="shared" si="211"/>
        <v>2.3871609125549961E-3</v>
      </c>
      <c r="T876" s="688"/>
      <c r="U876" s="689">
        <f t="shared" si="212"/>
        <v>591</v>
      </c>
      <c r="V876" s="690">
        <f t="shared" si="134"/>
        <v>45364</v>
      </c>
      <c r="W876" s="691">
        <f>VLOOKUP(V876,IPC!$B$9:$D$855,3,2)</f>
        <v>141.47999999999999</v>
      </c>
      <c r="X876" s="691">
        <f>VLOOKUP(O876,IPC!$B$9:$D$855,3,1)</f>
        <v>120.27</v>
      </c>
    </row>
    <row r="877" spans="1:24" s="410" customFormat="1" ht="27.6" outlineLevel="2" x14ac:dyDescent="0.25">
      <c r="A877" s="410" t="s">
        <v>76</v>
      </c>
      <c r="B877" s="728" t="s">
        <v>42</v>
      </c>
      <c r="C877" s="792">
        <v>62</v>
      </c>
      <c r="D877" s="557" t="s">
        <v>491</v>
      </c>
      <c r="E877" s="558">
        <v>830007935</v>
      </c>
      <c r="F877" s="457" t="s">
        <v>554</v>
      </c>
      <c r="G877" s="521" t="s">
        <v>108</v>
      </c>
      <c r="H877" s="521" t="s">
        <v>618</v>
      </c>
      <c r="I877" s="413" t="s">
        <v>248</v>
      </c>
      <c r="J877" s="413" t="s">
        <v>2403</v>
      </c>
      <c r="K877" s="521" t="s">
        <v>1121</v>
      </c>
      <c r="L877" s="417">
        <v>3624</v>
      </c>
      <c r="M877" s="418">
        <v>994858.79</v>
      </c>
      <c r="N877" s="712">
        <f t="shared" ref="N877:N891" si="213">IF(U877&gt;1,M877,0)</f>
        <v>994858.79</v>
      </c>
      <c r="O877" s="753">
        <v>44782</v>
      </c>
      <c r="P877" s="418">
        <f t="shared" ref="P877:P891" si="214">IFERROR(ROUND((N877*(W877/X877)),0),0)</f>
        <v>1158458</v>
      </c>
      <c r="Q877" s="418">
        <f t="shared" ref="Q877:Q891" si="215">+P877-N877+M877</f>
        <v>1158458</v>
      </c>
      <c r="R877" s="698">
        <f t="shared" ref="R877:R891" si="216">+Q877</f>
        <v>1158458</v>
      </c>
      <c r="S877" s="699">
        <f t="shared" si="211"/>
        <v>2.189335339693464E-4</v>
      </c>
      <c r="T877" s="688"/>
      <c r="U877" s="689">
        <f t="shared" si="212"/>
        <v>582</v>
      </c>
      <c r="V877" s="690">
        <f t="shared" si="134"/>
        <v>45364</v>
      </c>
      <c r="W877" s="691">
        <f>VLOOKUP(V877,IPC!$B$9:$D$855,3,2)</f>
        <v>141.47999999999999</v>
      </c>
      <c r="X877" s="691">
        <f>VLOOKUP(O877,IPC!$B$9:$D$855,3,1)</f>
        <v>121.5</v>
      </c>
    </row>
    <row r="878" spans="1:24" s="410" customFormat="1" ht="27.6" outlineLevel="2" x14ac:dyDescent="0.25">
      <c r="A878" s="410" t="s">
        <v>76</v>
      </c>
      <c r="B878" s="728" t="s">
        <v>42</v>
      </c>
      <c r="C878" s="792">
        <v>62</v>
      </c>
      <c r="D878" s="557" t="s">
        <v>491</v>
      </c>
      <c r="E878" s="558">
        <v>830007935</v>
      </c>
      <c r="F878" s="457" t="s">
        <v>554</v>
      </c>
      <c r="G878" s="521" t="s">
        <v>108</v>
      </c>
      <c r="H878" s="521" t="s">
        <v>618</v>
      </c>
      <c r="I878" s="413" t="s">
        <v>248</v>
      </c>
      <c r="J878" s="413" t="s">
        <v>2403</v>
      </c>
      <c r="K878" s="521" t="s">
        <v>1122</v>
      </c>
      <c r="L878" s="417">
        <v>3679</v>
      </c>
      <c r="M878" s="418">
        <v>8523138</v>
      </c>
      <c r="N878" s="712">
        <f t="shared" si="213"/>
        <v>8523138</v>
      </c>
      <c r="O878" s="753">
        <v>44808</v>
      </c>
      <c r="P878" s="418">
        <f t="shared" si="214"/>
        <v>9833267</v>
      </c>
      <c r="Q878" s="418">
        <f t="shared" si="215"/>
        <v>9833267</v>
      </c>
      <c r="R878" s="698">
        <f t="shared" si="216"/>
        <v>9833267</v>
      </c>
      <c r="S878" s="699">
        <f t="shared" si="211"/>
        <v>1.8583599015019562E-3</v>
      </c>
      <c r="T878" s="688"/>
      <c r="U878" s="689">
        <f t="shared" si="212"/>
        <v>556</v>
      </c>
      <c r="V878" s="690">
        <f t="shared" si="134"/>
        <v>45364</v>
      </c>
      <c r="W878" s="691">
        <f>VLOOKUP(V878,IPC!$B$9:$D$855,3,2)</f>
        <v>141.47999999999999</v>
      </c>
      <c r="X878" s="691">
        <f>VLOOKUP(O878,IPC!$B$9:$D$855,3,1)</f>
        <v>122.63</v>
      </c>
    </row>
    <row r="879" spans="1:24" s="410" customFormat="1" ht="27.6" outlineLevel="2" x14ac:dyDescent="0.25">
      <c r="A879" s="410" t="s">
        <v>76</v>
      </c>
      <c r="B879" s="728" t="s">
        <v>42</v>
      </c>
      <c r="C879" s="792">
        <v>62</v>
      </c>
      <c r="D879" s="557" t="s">
        <v>491</v>
      </c>
      <c r="E879" s="558">
        <v>830007935</v>
      </c>
      <c r="F879" s="457" t="s">
        <v>554</v>
      </c>
      <c r="G879" s="521" t="s">
        <v>108</v>
      </c>
      <c r="H879" s="521" t="s">
        <v>618</v>
      </c>
      <c r="I879" s="413" t="s">
        <v>248</v>
      </c>
      <c r="J879" s="413" t="s">
        <v>2403</v>
      </c>
      <c r="K879" s="521" t="s">
        <v>1123</v>
      </c>
      <c r="L879" s="417">
        <v>3730</v>
      </c>
      <c r="M879" s="418">
        <v>1468699.05</v>
      </c>
      <c r="N879" s="712">
        <f t="shared" si="213"/>
        <v>1468699.05</v>
      </c>
      <c r="O879" s="753">
        <v>44825</v>
      </c>
      <c r="P879" s="418">
        <f t="shared" si="214"/>
        <v>1694459</v>
      </c>
      <c r="Q879" s="418">
        <f t="shared" si="215"/>
        <v>1694459</v>
      </c>
      <c r="R879" s="698">
        <f t="shared" si="216"/>
        <v>1694459</v>
      </c>
      <c r="S879" s="699">
        <f t="shared" si="211"/>
        <v>3.202307697267961E-4</v>
      </c>
      <c r="T879" s="688"/>
      <c r="U879" s="689">
        <f t="shared" si="212"/>
        <v>539</v>
      </c>
      <c r="V879" s="690">
        <f t="shared" si="134"/>
        <v>45364</v>
      </c>
      <c r="W879" s="691">
        <f>VLOOKUP(V879,IPC!$B$9:$D$855,3,2)</f>
        <v>141.47999999999999</v>
      </c>
      <c r="X879" s="691">
        <f>VLOOKUP(O879,IPC!$B$9:$D$855,3,1)</f>
        <v>122.63</v>
      </c>
    </row>
    <row r="880" spans="1:24" s="410" customFormat="1" ht="27.6" outlineLevel="2" x14ac:dyDescent="0.25">
      <c r="A880" s="410" t="s">
        <v>76</v>
      </c>
      <c r="B880" s="728" t="s">
        <v>42</v>
      </c>
      <c r="C880" s="792">
        <v>62</v>
      </c>
      <c r="D880" s="557" t="s">
        <v>491</v>
      </c>
      <c r="E880" s="558">
        <v>830007935</v>
      </c>
      <c r="F880" s="457" t="s">
        <v>554</v>
      </c>
      <c r="G880" s="521" t="s">
        <v>108</v>
      </c>
      <c r="H880" s="521" t="s">
        <v>618</v>
      </c>
      <c r="I880" s="413" t="s">
        <v>248</v>
      </c>
      <c r="J880" s="413" t="s">
        <v>2403</v>
      </c>
      <c r="K880" s="521" t="s">
        <v>1124</v>
      </c>
      <c r="L880" s="417">
        <v>3773</v>
      </c>
      <c r="M880" s="418">
        <v>671101</v>
      </c>
      <c r="N880" s="712">
        <f t="shared" si="213"/>
        <v>671101</v>
      </c>
      <c r="O880" s="753">
        <v>44843</v>
      </c>
      <c r="P880" s="418">
        <f t="shared" si="214"/>
        <v>768742</v>
      </c>
      <c r="Q880" s="418">
        <f t="shared" si="215"/>
        <v>768742</v>
      </c>
      <c r="R880" s="698">
        <f t="shared" si="216"/>
        <v>768742</v>
      </c>
      <c r="S880" s="699">
        <f t="shared" si="211"/>
        <v>1.4528226553803703E-4</v>
      </c>
      <c r="T880" s="688"/>
      <c r="U880" s="689">
        <f t="shared" si="212"/>
        <v>521</v>
      </c>
      <c r="V880" s="690">
        <f t="shared" si="134"/>
        <v>45364</v>
      </c>
      <c r="W880" s="691">
        <f>VLOOKUP(V880,IPC!$B$9:$D$855,3,2)</f>
        <v>141.47999999999999</v>
      </c>
      <c r="X880" s="691">
        <f>VLOOKUP(O880,IPC!$B$9:$D$855,3,1)</f>
        <v>123.51</v>
      </c>
    </row>
    <row r="881" spans="1:24" s="410" customFormat="1" outlineLevel="1" x14ac:dyDescent="0.25">
      <c r="B881" s="728"/>
      <c r="C881" s="793"/>
      <c r="D881" s="560" t="s">
        <v>2308</v>
      </c>
      <c r="E881" s="561"/>
      <c r="F881" s="461"/>
      <c r="G881" s="536"/>
      <c r="H881" s="536"/>
      <c r="I881" s="420"/>
      <c r="J881" s="420"/>
      <c r="K881" s="536"/>
      <c r="L881" s="424"/>
      <c r="M881" s="425">
        <f>SUBTOTAL(9,M874:M880)</f>
        <v>32621114.010000002</v>
      </c>
      <c r="N881" s="425">
        <f>SUBTOTAL(9,N874:N880)</f>
        <v>32621114.010000002</v>
      </c>
      <c r="O881" s="755"/>
      <c r="P881" s="425">
        <f>SUBTOTAL(9,P874:P880)</f>
        <v>38115191</v>
      </c>
      <c r="Q881" s="425">
        <f>SUBTOTAL(9,Q874:Q880)</f>
        <v>38115191</v>
      </c>
      <c r="R881" s="460">
        <f>SUBTOTAL(9,R874:R880)</f>
        <v>38115191</v>
      </c>
      <c r="S881" s="706">
        <f>SUBTOTAL(9,S874:S880)</f>
        <v>7.2032766518480831E-3</v>
      </c>
      <c r="T881" s="688"/>
      <c r="U881" s="689"/>
      <c r="V881" s="690"/>
      <c r="W881" s="691"/>
      <c r="X881" s="691"/>
    </row>
    <row r="882" spans="1:24" s="410" customFormat="1" ht="27.6" outlineLevel="2" x14ac:dyDescent="0.25">
      <c r="A882" s="410" t="s">
        <v>76</v>
      </c>
      <c r="B882" s="728" t="s">
        <v>42</v>
      </c>
      <c r="C882" s="792">
        <v>63</v>
      </c>
      <c r="D882" s="557" t="s">
        <v>492</v>
      </c>
      <c r="E882" s="558">
        <v>800219668</v>
      </c>
      <c r="F882" s="457" t="s">
        <v>555</v>
      </c>
      <c r="G882" s="521" t="s">
        <v>108</v>
      </c>
      <c r="H882" s="521" t="s">
        <v>619</v>
      </c>
      <c r="I882" s="413" t="s">
        <v>248</v>
      </c>
      <c r="J882" s="413" t="s">
        <v>2403</v>
      </c>
      <c r="K882" s="521" t="s">
        <v>1125</v>
      </c>
      <c r="L882" s="417">
        <v>108218</v>
      </c>
      <c r="M882" s="418">
        <v>79911</v>
      </c>
      <c r="N882" s="712">
        <f t="shared" si="213"/>
        <v>79911</v>
      </c>
      <c r="O882" s="753">
        <v>45136</v>
      </c>
      <c r="P882" s="418">
        <f t="shared" si="214"/>
        <v>84089</v>
      </c>
      <c r="Q882" s="418">
        <f t="shared" si="215"/>
        <v>84089</v>
      </c>
      <c r="R882" s="698">
        <f t="shared" si="216"/>
        <v>84089</v>
      </c>
      <c r="S882" s="699">
        <f>+R882/$R$967</f>
        <v>1.5891730160220196E-5</v>
      </c>
      <c r="T882" s="688"/>
      <c r="U882" s="689">
        <f t="shared" si="212"/>
        <v>228</v>
      </c>
      <c r="V882" s="690">
        <f t="shared" si="134"/>
        <v>45364</v>
      </c>
      <c r="W882" s="691">
        <f>VLOOKUP(V882,IPC!$B$9:$D$855,3,2)</f>
        <v>141.47999999999999</v>
      </c>
      <c r="X882" s="691">
        <f>VLOOKUP(O882,IPC!$B$9:$D$855,3,1)</f>
        <v>134.44999999999999</v>
      </c>
    </row>
    <row r="883" spans="1:24" s="410" customFormat="1" outlineLevel="1" x14ac:dyDescent="0.25">
      <c r="B883" s="728"/>
      <c r="C883" s="793"/>
      <c r="D883" s="560" t="s">
        <v>2309</v>
      </c>
      <c r="E883" s="561"/>
      <c r="F883" s="461"/>
      <c r="G883" s="536"/>
      <c r="H883" s="536"/>
      <c r="I883" s="420"/>
      <c r="J883" s="420"/>
      <c r="K883" s="536"/>
      <c r="L883" s="424"/>
      <c r="M883" s="425">
        <f>SUBTOTAL(9,M882:M882)</f>
        <v>79911</v>
      </c>
      <c r="N883" s="425">
        <f>SUBTOTAL(9,N882:N882)</f>
        <v>79911</v>
      </c>
      <c r="O883" s="755"/>
      <c r="P883" s="425">
        <f>SUBTOTAL(9,P882:P882)</f>
        <v>84089</v>
      </c>
      <c r="Q883" s="425">
        <f>SUBTOTAL(9,Q882:Q882)</f>
        <v>84089</v>
      </c>
      <c r="R883" s="460">
        <f>SUBTOTAL(9,R882:R882)</f>
        <v>84089</v>
      </c>
      <c r="S883" s="706">
        <f>SUBTOTAL(9,S882:S882)</f>
        <v>1.5891730160220196E-5</v>
      </c>
      <c r="T883" s="688"/>
      <c r="U883" s="689"/>
      <c r="V883" s="690"/>
      <c r="W883" s="691"/>
      <c r="X883" s="691"/>
    </row>
    <row r="884" spans="1:24" s="410" customFormat="1" ht="27.6" outlineLevel="2" x14ac:dyDescent="0.25">
      <c r="A884" s="410" t="s">
        <v>76</v>
      </c>
      <c r="B884" s="728" t="s">
        <v>42</v>
      </c>
      <c r="C884" s="792">
        <v>64</v>
      </c>
      <c r="D884" s="557" t="s">
        <v>1704</v>
      </c>
      <c r="E884" s="558">
        <v>92498256</v>
      </c>
      <c r="F884" s="457" t="s">
        <v>1794</v>
      </c>
      <c r="G884" s="521" t="s">
        <v>1717</v>
      </c>
      <c r="H884" s="521" t="s">
        <v>1718</v>
      </c>
      <c r="I884" s="413" t="s">
        <v>248</v>
      </c>
      <c r="J884" s="413" t="s">
        <v>2403</v>
      </c>
      <c r="K884" s="521" t="s">
        <v>1739</v>
      </c>
      <c r="L884" s="417">
        <v>2212</v>
      </c>
      <c r="M884" s="418">
        <v>547777</v>
      </c>
      <c r="N884" s="712">
        <f t="shared" si="213"/>
        <v>547777</v>
      </c>
      <c r="O884" s="753">
        <v>44925</v>
      </c>
      <c r="P884" s="418">
        <f t="shared" si="214"/>
        <v>614929</v>
      </c>
      <c r="Q884" s="418">
        <f t="shared" si="215"/>
        <v>614929</v>
      </c>
      <c r="R884" s="698">
        <f t="shared" si="216"/>
        <v>614929</v>
      </c>
      <c r="S884" s="699">
        <f>+R884/$R$967</f>
        <v>1.1621360386844945E-4</v>
      </c>
      <c r="T884" s="688"/>
      <c r="U884" s="689">
        <f t="shared" si="212"/>
        <v>439</v>
      </c>
      <c r="V884" s="690">
        <f t="shared" si="134"/>
        <v>45364</v>
      </c>
      <c r="W884" s="691">
        <f>VLOOKUP(V884,IPC!$B$9:$D$855,3,2)</f>
        <v>141.47999999999999</v>
      </c>
      <c r="X884" s="691">
        <f>VLOOKUP(O884,IPC!$B$9:$D$855,3,1)</f>
        <v>126.03</v>
      </c>
    </row>
    <row r="885" spans="1:24" s="410" customFormat="1" outlineLevel="1" x14ac:dyDescent="0.25">
      <c r="B885" s="728"/>
      <c r="C885" s="793"/>
      <c r="D885" s="560" t="s">
        <v>2310</v>
      </c>
      <c r="E885" s="561"/>
      <c r="F885" s="461"/>
      <c r="G885" s="536"/>
      <c r="H885" s="536"/>
      <c r="I885" s="420"/>
      <c r="J885" s="420"/>
      <c r="K885" s="536"/>
      <c r="L885" s="424"/>
      <c r="M885" s="425">
        <f>SUBTOTAL(9,M884:M884)</f>
        <v>547777</v>
      </c>
      <c r="N885" s="425">
        <f>SUBTOTAL(9,N884:N884)</f>
        <v>547777</v>
      </c>
      <c r="O885" s="755"/>
      <c r="P885" s="425">
        <f>SUBTOTAL(9,P884:P884)</f>
        <v>614929</v>
      </c>
      <c r="Q885" s="425">
        <f>SUBTOTAL(9,Q884:Q884)</f>
        <v>614929</v>
      </c>
      <c r="R885" s="460">
        <f>SUBTOTAL(9,R884:R884)</f>
        <v>614929</v>
      </c>
      <c r="S885" s="706">
        <f>SUBTOTAL(9,S884:S884)</f>
        <v>1.1621360386844945E-4</v>
      </c>
      <c r="T885" s="688"/>
      <c r="U885" s="689"/>
      <c r="V885" s="690"/>
      <c r="W885" s="691"/>
      <c r="X885" s="691"/>
    </row>
    <row r="886" spans="1:24" s="410" customFormat="1" ht="27.6" outlineLevel="2" x14ac:dyDescent="0.25">
      <c r="A886" s="410" t="s">
        <v>76</v>
      </c>
      <c r="B886" s="728" t="s">
        <v>42</v>
      </c>
      <c r="C886" s="792">
        <v>65</v>
      </c>
      <c r="D886" s="557" t="s">
        <v>493</v>
      </c>
      <c r="E886" s="558">
        <v>900697137</v>
      </c>
      <c r="F886" s="457" t="s">
        <v>556</v>
      </c>
      <c r="G886" s="521" t="s">
        <v>239</v>
      </c>
      <c r="H886" s="521" t="s">
        <v>620</v>
      </c>
      <c r="I886" s="413" t="s">
        <v>248</v>
      </c>
      <c r="J886" s="413" t="s">
        <v>2403</v>
      </c>
      <c r="K886" s="521" t="s">
        <v>1133</v>
      </c>
      <c r="L886" s="417">
        <v>674</v>
      </c>
      <c r="M886" s="418">
        <v>1356000.92</v>
      </c>
      <c r="N886" s="712">
        <f t="shared" si="213"/>
        <v>1356000.92</v>
      </c>
      <c r="O886" s="753">
        <v>45137</v>
      </c>
      <c r="P886" s="418">
        <f t="shared" si="214"/>
        <v>1426902</v>
      </c>
      <c r="Q886" s="418">
        <f t="shared" si="215"/>
        <v>1426902</v>
      </c>
      <c r="R886" s="698">
        <f t="shared" si="216"/>
        <v>1426902</v>
      </c>
      <c r="S886" s="699">
        <f t="shared" ref="S886:S893" si="217">+R886/$R$967</f>
        <v>2.6966596759479269E-4</v>
      </c>
      <c r="T886" s="688"/>
      <c r="U886" s="689">
        <f t="shared" si="212"/>
        <v>227</v>
      </c>
      <c r="V886" s="690">
        <f t="shared" si="134"/>
        <v>45364</v>
      </c>
      <c r="W886" s="691">
        <f>VLOOKUP(V886,IPC!$B$9:$D$855,3,2)</f>
        <v>141.47999999999999</v>
      </c>
      <c r="X886" s="691">
        <f>VLOOKUP(O886,IPC!$B$9:$D$855,3,1)</f>
        <v>134.44999999999999</v>
      </c>
    </row>
    <row r="887" spans="1:24" s="410" customFormat="1" ht="27.6" outlineLevel="2" x14ac:dyDescent="0.25">
      <c r="A887" s="410" t="s">
        <v>76</v>
      </c>
      <c r="B887" s="728" t="s">
        <v>42</v>
      </c>
      <c r="C887" s="792">
        <v>65</v>
      </c>
      <c r="D887" s="557" t="s">
        <v>493</v>
      </c>
      <c r="E887" s="558">
        <v>900697137</v>
      </c>
      <c r="F887" s="457" t="s">
        <v>556</v>
      </c>
      <c r="G887" s="521" t="s">
        <v>239</v>
      </c>
      <c r="H887" s="521" t="s">
        <v>620</v>
      </c>
      <c r="I887" s="413" t="s">
        <v>248</v>
      </c>
      <c r="J887" s="413" t="s">
        <v>2403</v>
      </c>
      <c r="K887" s="521" t="s">
        <v>1134</v>
      </c>
      <c r="L887" s="417">
        <v>695</v>
      </c>
      <c r="M887" s="418">
        <v>1500000</v>
      </c>
      <c r="N887" s="712">
        <f t="shared" si="213"/>
        <v>1500000</v>
      </c>
      <c r="O887" s="753">
        <v>45169</v>
      </c>
      <c r="P887" s="418">
        <f t="shared" si="214"/>
        <v>1567472</v>
      </c>
      <c r="Q887" s="418">
        <f t="shared" si="215"/>
        <v>1567472</v>
      </c>
      <c r="R887" s="698">
        <f t="shared" si="216"/>
        <v>1567472</v>
      </c>
      <c r="S887" s="699">
        <f t="shared" si="217"/>
        <v>2.9623187405844611E-4</v>
      </c>
      <c r="T887" s="688"/>
      <c r="U887" s="689">
        <f t="shared" si="212"/>
        <v>195</v>
      </c>
      <c r="V887" s="690">
        <f t="shared" si="134"/>
        <v>45364</v>
      </c>
      <c r="W887" s="691">
        <f>VLOOKUP(V887,IPC!$B$9:$D$855,3,2)</f>
        <v>141.47999999999999</v>
      </c>
      <c r="X887" s="691">
        <f>VLOOKUP(O887,IPC!$B$9:$D$855,3,1)</f>
        <v>135.38999999999999</v>
      </c>
    </row>
    <row r="888" spans="1:24" s="410" customFormat="1" ht="27.6" outlineLevel="2" x14ac:dyDescent="0.25">
      <c r="A888" s="410" t="s">
        <v>76</v>
      </c>
      <c r="B888" s="728" t="s">
        <v>42</v>
      </c>
      <c r="C888" s="792">
        <v>65</v>
      </c>
      <c r="D888" s="557" t="s">
        <v>493</v>
      </c>
      <c r="E888" s="558">
        <v>900697137</v>
      </c>
      <c r="F888" s="457" t="s">
        <v>556</v>
      </c>
      <c r="G888" s="521" t="s">
        <v>239</v>
      </c>
      <c r="H888" s="521" t="s">
        <v>620</v>
      </c>
      <c r="I888" s="413" t="s">
        <v>248</v>
      </c>
      <c r="J888" s="413" t="s">
        <v>2403</v>
      </c>
      <c r="K888" s="521" t="s">
        <v>1135</v>
      </c>
      <c r="L888" s="417">
        <v>717</v>
      </c>
      <c r="M888" s="418">
        <v>1500000</v>
      </c>
      <c r="N888" s="712">
        <f t="shared" si="213"/>
        <v>1500000</v>
      </c>
      <c r="O888" s="753">
        <v>45199</v>
      </c>
      <c r="P888" s="418">
        <f t="shared" si="214"/>
        <v>1559180</v>
      </c>
      <c r="Q888" s="418">
        <f t="shared" si="215"/>
        <v>1559180</v>
      </c>
      <c r="R888" s="698">
        <f t="shared" si="216"/>
        <v>1559180</v>
      </c>
      <c r="S888" s="699">
        <f t="shared" si="217"/>
        <v>2.9466479362594549E-4</v>
      </c>
      <c r="T888" s="688"/>
      <c r="U888" s="689">
        <f t="shared" si="212"/>
        <v>165</v>
      </c>
      <c r="V888" s="690">
        <f t="shared" si="134"/>
        <v>45364</v>
      </c>
      <c r="W888" s="691">
        <f>VLOOKUP(V888,IPC!$B$9:$D$855,3,2)</f>
        <v>141.47999999999999</v>
      </c>
      <c r="X888" s="691">
        <f>VLOOKUP(O888,IPC!$B$9:$D$855,3,1)</f>
        <v>136.11000000000001</v>
      </c>
    </row>
    <row r="889" spans="1:24" s="410" customFormat="1" ht="27.6" outlineLevel="2" x14ac:dyDescent="0.25">
      <c r="A889" s="410" t="s">
        <v>76</v>
      </c>
      <c r="B889" s="728" t="s">
        <v>42</v>
      </c>
      <c r="C889" s="792">
        <v>65</v>
      </c>
      <c r="D889" s="557" t="s">
        <v>493</v>
      </c>
      <c r="E889" s="558">
        <v>900697137</v>
      </c>
      <c r="F889" s="457" t="s">
        <v>556</v>
      </c>
      <c r="G889" s="521" t="s">
        <v>239</v>
      </c>
      <c r="H889" s="521" t="s">
        <v>620</v>
      </c>
      <c r="I889" s="413" t="s">
        <v>248</v>
      </c>
      <c r="J889" s="413" t="s">
        <v>2403</v>
      </c>
      <c r="K889" s="521" t="s">
        <v>1136</v>
      </c>
      <c r="L889" s="417">
        <v>748</v>
      </c>
      <c r="M889" s="418">
        <v>1500000</v>
      </c>
      <c r="N889" s="712">
        <f t="shared" si="213"/>
        <v>1500000</v>
      </c>
      <c r="O889" s="753">
        <v>45229</v>
      </c>
      <c r="P889" s="418">
        <f t="shared" si="214"/>
        <v>1555295</v>
      </c>
      <c r="Q889" s="418">
        <f t="shared" si="215"/>
        <v>1555295</v>
      </c>
      <c r="R889" s="698">
        <f t="shared" si="216"/>
        <v>1555295</v>
      </c>
      <c r="S889" s="699">
        <f t="shared" si="217"/>
        <v>2.9393057902388746E-4</v>
      </c>
      <c r="T889" s="688"/>
      <c r="U889" s="689">
        <f t="shared" si="212"/>
        <v>135</v>
      </c>
      <c r="V889" s="690">
        <f t="shared" si="134"/>
        <v>45364</v>
      </c>
      <c r="W889" s="691">
        <f>VLOOKUP(V889,IPC!$B$9:$D$855,3,2)</f>
        <v>141.47999999999999</v>
      </c>
      <c r="X889" s="691">
        <f>VLOOKUP(O889,IPC!$B$9:$D$855,3,1)</f>
        <v>136.44999999999999</v>
      </c>
    </row>
    <row r="890" spans="1:24" s="410" customFormat="1" ht="27.6" outlineLevel="2" x14ac:dyDescent="0.25">
      <c r="A890" s="410" t="s">
        <v>76</v>
      </c>
      <c r="B890" s="728" t="s">
        <v>42</v>
      </c>
      <c r="C890" s="792">
        <v>65</v>
      </c>
      <c r="D890" s="557" t="s">
        <v>493</v>
      </c>
      <c r="E890" s="558">
        <v>900697137</v>
      </c>
      <c r="F890" s="457" t="s">
        <v>556</v>
      </c>
      <c r="G890" s="521" t="s">
        <v>239</v>
      </c>
      <c r="H890" s="521" t="s">
        <v>620</v>
      </c>
      <c r="I890" s="413" t="s">
        <v>248</v>
      </c>
      <c r="J890" s="413" t="s">
        <v>2403</v>
      </c>
      <c r="K890" s="521" t="s">
        <v>1938</v>
      </c>
      <c r="L890" s="417">
        <v>769</v>
      </c>
      <c r="M890" s="418">
        <v>757012</v>
      </c>
      <c r="N890" s="712">
        <f t="shared" si="213"/>
        <v>757012</v>
      </c>
      <c r="O890" s="753">
        <v>45251</v>
      </c>
      <c r="P890" s="418">
        <f t="shared" si="214"/>
        <v>781254</v>
      </c>
      <c r="Q890" s="418">
        <f t="shared" si="215"/>
        <v>781254</v>
      </c>
      <c r="R890" s="698">
        <f t="shared" si="216"/>
        <v>781254</v>
      </c>
      <c r="S890" s="699">
        <f t="shared" si="217"/>
        <v>1.4764687122682717E-4</v>
      </c>
      <c r="T890" s="688"/>
      <c r="U890" s="689">
        <f t="shared" si="212"/>
        <v>113</v>
      </c>
      <c r="V890" s="690">
        <f t="shared" si="134"/>
        <v>45364</v>
      </c>
      <c r="W890" s="691">
        <f>VLOOKUP(V890,IPC!$B$9:$D$855,3,2)</f>
        <v>141.47999999999999</v>
      </c>
      <c r="X890" s="691">
        <f>VLOOKUP(O890,IPC!$B$9:$D$855,3,1)</f>
        <v>137.09</v>
      </c>
    </row>
    <row r="891" spans="1:24" s="410" customFormat="1" ht="27.6" outlineLevel="2" x14ac:dyDescent="0.25">
      <c r="A891" s="410" t="s">
        <v>76</v>
      </c>
      <c r="B891" s="728" t="s">
        <v>42</v>
      </c>
      <c r="C891" s="792">
        <v>65</v>
      </c>
      <c r="D891" s="557" t="s">
        <v>493</v>
      </c>
      <c r="E891" s="558">
        <v>900697137</v>
      </c>
      <c r="F891" s="457" t="s">
        <v>556</v>
      </c>
      <c r="G891" s="521" t="s">
        <v>239</v>
      </c>
      <c r="H891" s="521" t="s">
        <v>620</v>
      </c>
      <c r="I891" s="413" t="s">
        <v>248</v>
      </c>
      <c r="J891" s="413" t="s">
        <v>2403</v>
      </c>
      <c r="K891" s="521" t="s">
        <v>1939</v>
      </c>
      <c r="L891" s="417">
        <v>792</v>
      </c>
      <c r="M891" s="418">
        <v>750238</v>
      </c>
      <c r="N891" s="712">
        <f t="shared" si="213"/>
        <v>750238</v>
      </c>
      <c r="O891" s="753">
        <v>45262</v>
      </c>
      <c r="P891" s="418">
        <f t="shared" si="214"/>
        <v>770721</v>
      </c>
      <c r="Q891" s="418">
        <f t="shared" si="215"/>
        <v>770721</v>
      </c>
      <c r="R891" s="698">
        <f t="shared" si="216"/>
        <v>770721</v>
      </c>
      <c r="S891" s="699">
        <f t="shared" si="217"/>
        <v>1.4565627086557184E-4</v>
      </c>
      <c r="T891" s="688"/>
      <c r="U891" s="689">
        <f t="shared" si="212"/>
        <v>102</v>
      </c>
      <c r="V891" s="690">
        <f t="shared" si="134"/>
        <v>45364</v>
      </c>
      <c r="W891" s="691">
        <f>VLOOKUP(V891,IPC!$B$9:$D$855,3,2)</f>
        <v>141.47999999999999</v>
      </c>
      <c r="X891" s="691">
        <f>VLOOKUP(O891,IPC!$B$9:$D$855,3,1)</f>
        <v>137.72</v>
      </c>
    </row>
    <row r="892" spans="1:24" s="410" customFormat="1" ht="27.6" outlineLevel="2" x14ac:dyDescent="0.25">
      <c r="A892" s="410" t="s">
        <v>76</v>
      </c>
      <c r="B892" s="728" t="s">
        <v>42</v>
      </c>
      <c r="C892" s="792">
        <v>65</v>
      </c>
      <c r="D892" s="557" t="s">
        <v>493</v>
      </c>
      <c r="E892" s="558">
        <v>900697137</v>
      </c>
      <c r="F892" s="457" t="s">
        <v>556</v>
      </c>
      <c r="G892" s="521" t="s">
        <v>239</v>
      </c>
      <c r="H892" s="521" t="s">
        <v>620</v>
      </c>
      <c r="I892" s="413" t="s">
        <v>248</v>
      </c>
      <c r="J892" s="413" t="s">
        <v>2403</v>
      </c>
      <c r="K892" s="521" t="s">
        <v>2504</v>
      </c>
      <c r="L892" s="417">
        <v>815</v>
      </c>
      <c r="M892" s="418">
        <v>750000.45</v>
      </c>
      <c r="N892" s="712">
        <f>IF(U892&gt;1,M892,0)</f>
        <v>750000.45</v>
      </c>
      <c r="O892" s="753">
        <v>45315</v>
      </c>
      <c r="P892" s="418">
        <f>IFERROR(ROUND((N892*(W892/X892)),0),0)</f>
        <v>763492</v>
      </c>
      <c r="Q892" s="418">
        <f>+P892-N892+M892</f>
        <v>763492</v>
      </c>
      <c r="R892" s="698">
        <f>+Q892</f>
        <v>763492</v>
      </c>
      <c r="S892" s="699">
        <f t="shared" si="217"/>
        <v>1.4429008364336403E-4</v>
      </c>
      <c r="T892" s="688"/>
      <c r="U892" s="689">
        <f>+$U$7-O892</f>
        <v>49</v>
      </c>
      <c r="V892" s="690">
        <f t="shared" ref="V892:V946" si="218">+$U$7</f>
        <v>45364</v>
      </c>
      <c r="W892" s="691">
        <f>VLOOKUP(V892,IPC!$B$9:$D$855,3,2)</f>
        <v>141.47999999999999</v>
      </c>
      <c r="X892" s="691">
        <f>VLOOKUP(O892,IPC!$B$9:$D$855,3,1)</f>
        <v>138.97999999999999</v>
      </c>
    </row>
    <row r="893" spans="1:24" s="410" customFormat="1" ht="27.6" outlineLevel="2" x14ac:dyDescent="0.25">
      <c r="A893" s="410" t="s">
        <v>76</v>
      </c>
      <c r="B893" s="728" t="s">
        <v>42</v>
      </c>
      <c r="C893" s="792">
        <v>65</v>
      </c>
      <c r="D893" s="557" t="s">
        <v>493</v>
      </c>
      <c r="E893" s="558">
        <v>900697137</v>
      </c>
      <c r="F893" s="457" t="s">
        <v>556</v>
      </c>
      <c r="G893" s="521" t="s">
        <v>239</v>
      </c>
      <c r="H893" s="521" t="s">
        <v>620</v>
      </c>
      <c r="I893" s="413" t="s">
        <v>248</v>
      </c>
      <c r="J893" s="413" t="s">
        <v>2403</v>
      </c>
      <c r="K893" s="521" t="s">
        <v>2505</v>
      </c>
      <c r="L893" s="417">
        <v>836</v>
      </c>
      <c r="M893" s="418">
        <v>750000.45</v>
      </c>
      <c r="N893" s="712">
        <f t="shared" si="168"/>
        <v>750000.45</v>
      </c>
      <c r="O893" s="753">
        <v>45348</v>
      </c>
      <c r="P893" s="418">
        <f t="shared" si="169"/>
        <v>755286</v>
      </c>
      <c r="Q893" s="418">
        <f t="shared" si="170"/>
        <v>755286</v>
      </c>
      <c r="R893" s="698">
        <f t="shared" si="171"/>
        <v>755286</v>
      </c>
      <c r="S893" s="699">
        <f t="shared" si="217"/>
        <v>1.4273925609523328E-4</v>
      </c>
      <c r="T893" s="688"/>
      <c r="U893" s="689">
        <f t="shared" si="166"/>
        <v>16</v>
      </c>
      <c r="V893" s="690">
        <f t="shared" si="167"/>
        <v>45364</v>
      </c>
      <c r="W893" s="691">
        <f>VLOOKUP(V893,IPC!$B$9:$D$855,3,2)</f>
        <v>141.47999999999999</v>
      </c>
      <c r="X893" s="691">
        <f>VLOOKUP(O893,IPC!$B$9:$D$855,3,1)</f>
        <v>140.49</v>
      </c>
    </row>
    <row r="894" spans="1:24" s="410" customFormat="1" outlineLevel="1" x14ac:dyDescent="0.25">
      <c r="B894" s="728"/>
      <c r="C894" s="793"/>
      <c r="D894" s="560" t="s">
        <v>2311</v>
      </c>
      <c r="E894" s="561"/>
      <c r="F894" s="461"/>
      <c r="G894" s="536"/>
      <c r="H894" s="536"/>
      <c r="I894" s="420"/>
      <c r="J894" s="420"/>
      <c r="K894" s="536"/>
      <c r="L894" s="424"/>
      <c r="M894" s="425">
        <f>SUBTOTAL(9,M886:M893)</f>
        <v>8863251.8200000003</v>
      </c>
      <c r="N894" s="425">
        <f>SUBTOTAL(9,N886:N893)</f>
        <v>8863251.8200000003</v>
      </c>
      <c r="O894" s="755"/>
      <c r="P894" s="425">
        <f>SUBTOTAL(9,P886:P893)</f>
        <v>9179602</v>
      </c>
      <c r="Q894" s="425">
        <f>SUBTOTAL(9,Q886:Q893)</f>
        <v>9179602</v>
      </c>
      <c r="R894" s="460">
        <f>SUBTOTAL(9,R886:R893)</f>
        <v>9179602</v>
      </c>
      <c r="S894" s="706">
        <f>SUBTOTAL(9,S886:S893)</f>
        <v>1.7348256961340681E-3</v>
      </c>
      <c r="T894" s="688"/>
      <c r="U894" s="689"/>
      <c r="V894" s="690"/>
      <c r="W894" s="691"/>
      <c r="X894" s="691"/>
    </row>
    <row r="895" spans="1:24" s="410" customFormat="1" ht="27.6" outlineLevel="2" x14ac:dyDescent="0.25">
      <c r="A895" s="410" t="s">
        <v>76</v>
      </c>
      <c r="B895" s="728" t="s">
        <v>2546</v>
      </c>
      <c r="C895" s="792">
        <v>66</v>
      </c>
      <c r="D895" s="557" t="s">
        <v>494</v>
      </c>
      <c r="E895" s="558">
        <v>900327557</v>
      </c>
      <c r="F895" s="457" t="s">
        <v>557</v>
      </c>
      <c r="G895" s="521" t="s">
        <v>108</v>
      </c>
      <c r="H895" s="521" t="s">
        <v>621</v>
      </c>
      <c r="I895" s="413" t="s">
        <v>248</v>
      </c>
      <c r="J895" s="413" t="s">
        <v>2403</v>
      </c>
      <c r="K895" s="521" t="s">
        <v>1138</v>
      </c>
      <c r="L895" s="417">
        <v>3042</v>
      </c>
      <c r="M895" s="418">
        <v>378055.8</v>
      </c>
      <c r="N895" s="712">
        <f t="shared" si="168"/>
        <v>378055.8</v>
      </c>
      <c r="O895" s="753">
        <v>45168</v>
      </c>
      <c r="P895" s="418">
        <f t="shared" si="169"/>
        <v>395061</v>
      </c>
      <c r="Q895" s="418">
        <f t="shared" si="170"/>
        <v>395061</v>
      </c>
      <c r="R895" s="698">
        <f t="shared" si="171"/>
        <v>395061</v>
      </c>
      <c r="S895" s="699">
        <f t="shared" ref="S895:S901" si="219">+R895/$R$967</f>
        <v>7.4661404093600252E-5</v>
      </c>
      <c r="T895" s="688"/>
      <c r="U895" s="689">
        <f t="shared" si="166"/>
        <v>196</v>
      </c>
      <c r="V895" s="690">
        <f t="shared" si="167"/>
        <v>45364</v>
      </c>
      <c r="W895" s="691">
        <f>VLOOKUP(V895,IPC!$B$9:$D$855,3,2)</f>
        <v>141.47999999999999</v>
      </c>
      <c r="X895" s="691">
        <f>VLOOKUP(O895,IPC!$B$9:$D$855,3,1)</f>
        <v>135.38999999999999</v>
      </c>
    </row>
    <row r="896" spans="1:24" s="410" customFormat="1" ht="27.6" outlineLevel="2" x14ac:dyDescent="0.25">
      <c r="A896" s="410" t="s">
        <v>76</v>
      </c>
      <c r="B896" s="728" t="s">
        <v>2546</v>
      </c>
      <c r="C896" s="792">
        <v>66</v>
      </c>
      <c r="D896" s="557" t="s">
        <v>494</v>
      </c>
      <c r="E896" s="558">
        <v>900327557</v>
      </c>
      <c r="F896" s="457" t="s">
        <v>557</v>
      </c>
      <c r="G896" s="521" t="s">
        <v>108</v>
      </c>
      <c r="H896" s="521" t="s">
        <v>621</v>
      </c>
      <c r="I896" s="413" t="s">
        <v>248</v>
      </c>
      <c r="J896" s="413" t="s">
        <v>2403</v>
      </c>
      <c r="K896" s="521" t="s">
        <v>1140</v>
      </c>
      <c r="L896" s="417">
        <v>3226</v>
      </c>
      <c r="M896" s="418">
        <v>569132</v>
      </c>
      <c r="N896" s="712">
        <f t="shared" si="168"/>
        <v>569132</v>
      </c>
      <c r="O896" s="753">
        <v>45238</v>
      </c>
      <c r="P896" s="418">
        <f t="shared" si="169"/>
        <v>587357</v>
      </c>
      <c r="Q896" s="418">
        <f t="shared" si="170"/>
        <v>587357</v>
      </c>
      <c r="R896" s="698">
        <f t="shared" si="171"/>
        <v>587357</v>
      </c>
      <c r="S896" s="699">
        <f t="shared" si="219"/>
        <v>1.1100285354465453E-4</v>
      </c>
      <c r="T896" s="688"/>
      <c r="U896" s="689">
        <f t="shared" si="166"/>
        <v>126</v>
      </c>
      <c r="V896" s="690">
        <f t="shared" si="167"/>
        <v>45364</v>
      </c>
      <c r="W896" s="691">
        <f>VLOOKUP(V896,IPC!$B$9:$D$855,3,2)</f>
        <v>141.47999999999999</v>
      </c>
      <c r="X896" s="691">
        <f>VLOOKUP(O896,IPC!$B$9:$D$855,3,1)</f>
        <v>137.09</v>
      </c>
    </row>
    <row r="897" spans="1:24" s="410" customFormat="1" ht="27.6" outlineLevel="2" x14ac:dyDescent="0.25">
      <c r="A897" s="410" t="s">
        <v>76</v>
      </c>
      <c r="B897" s="728" t="s">
        <v>2546</v>
      </c>
      <c r="C897" s="792">
        <v>66</v>
      </c>
      <c r="D897" s="557" t="s">
        <v>494</v>
      </c>
      <c r="E897" s="558">
        <v>900327557</v>
      </c>
      <c r="F897" s="457" t="s">
        <v>557</v>
      </c>
      <c r="G897" s="521" t="s">
        <v>108</v>
      </c>
      <c r="H897" s="521" t="s">
        <v>621</v>
      </c>
      <c r="I897" s="413" t="s">
        <v>248</v>
      </c>
      <c r="J897" s="413" t="s">
        <v>2403</v>
      </c>
      <c r="K897" s="521" t="s">
        <v>1740</v>
      </c>
      <c r="L897" s="417">
        <v>3315</v>
      </c>
      <c r="M897" s="418">
        <v>569132</v>
      </c>
      <c r="N897" s="712">
        <f t="shared" si="168"/>
        <v>569132</v>
      </c>
      <c r="O897" s="753">
        <v>45237</v>
      </c>
      <c r="P897" s="418">
        <f t="shared" si="169"/>
        <v>587357</v>
      </c>
      <c r="Q897" s="418">
        <f t="shared" si="170"/>
        <v>587357</v>
      </c>
      <c r="R897" s="698">
        <f t="shared" si="171"/>
        <v>587357</v>
      </c>
      <c r="S897" s="699">
        <f t="shared" si="219"/>
        <v>1.1100285354465453E-4</v>
      </c>
      <c r="T897" s="688"/>
      <c r="U897" s="689">
        <f t="shared" si="166"/>
        <v>127</v>
      </c>
      <c r="V897" s="690">
        <f t="shared" si="167"/>
        <v>45364</v>
      </c>
      <c r="W897" s="691">
        <f>VLOOKUP(V897,IPC!$B$9:$D$855,3,2)</f>
        <v>141.47999999999999</v>
      </c>
      <c r="X897" s="691">
        <f>VLOOKUP(O897,IPC!$B$9:$D$855,3,1)</f>
        <v>137.09</v>
      </c>
    </row>
    <row r="898" spans="1:24" s="410" customFormat="1" ht="27.6" outlineLevel="2" x14ac:dyDescent="0.25">
      <c r="A898" s="410" t="s">
        <v>76</v>
      </c>
      <c r="B898" s="728" t="s">
        <v>2546</v>
      </c>
      <c r="C898" s="792">
        <v>66</v>
      </c>
      <c r="D898" s="557" t="s">
        <v>494</v>
      </c>
      <c r="E898" s="558">
        <v>900327557</v>
      </c>
      <c r="F898" s="457" t="s">
        <v>557</v>
      </c>
      <c r="G898" s="521" t="s">
        <v>108</v>
      </c>
      <c r="H898" s="521" t="s">
        <v>621</v>
      </c>
      <c r="I898" s="413" t="s">
        <v>248</v>
      </c>
      <c r="J898" s="413" t="s">
        <v>2403</v>
      </c>
      <c r="K898" s="521" t="s">
        <v>1941</v>
      </c>
      <c r="L898" s="417">
        <v>3412</v>
      </c>
      <c r="M898" s="418">
        <v>569130.4</v>
      </c>
      <c r="N898" s="712">
        <f t="shared" si="168"/>
        <v>569130.4</v>
      </c>
      <c r="O898" s="753">
        <v>45265</v>
      </c>
      <c r="P898" s="418">
        <f t="shared" si="169"/>
        <v>584669</v>
      </c>
      <c r="Q898" s="418">
        <f t="shared" si="170"/>
        <v>584669</v>
      </c>
      <c r="R898" s="698">
        <f t="shared" si="171"/>
        <v>584669</v>
      </c>
      <c r="S898" s="699">
        <f t="shared" si="219"/>
        <v>1.1049485641458197E-4</v>
      </c>
      <c r="T898" s="688"/>
      <c r="U898" s="689">
        <f t="shared" si="166"/>
        <v>99</v>
      </c>
      <c r="V898" s="690">
        <f t="shared" si="167"/>
        <v>45364</v>
      </c>
      <c r="W898" s="691">
        <f>VLOOKUP(V898,IPC!$B$9:$D$855,3,2)</f>
        <v>141.47999999999999</v>
      </c>
      <c r="X898" s="691">
        <f>VLOOKUP(O898,IPC!$B$9:$D$855,3,1)</f>
        <v>137.72</v>
      </c>
    </row>
    <row r="899" spans="1:24" s="410" customFormat="1" ht="27.6" outlineLevel="2" x14ac:dyDescent="0.25">
      <c r="A899" s="410" t="s">
        <v>76</v>
      </c>
      <c r="B899" s="728" t="s">
        <v>2546</v>
      </c>
      <c r="C899" s="792">
        <v>66</v>
      </c>
      <c r="D899" s="557" t="s">
        <v>494</v>
      </c>
      <c r="E899" s="558">
        <v>900327557</v>
      </c>
      <c r="F899" s="457" t="s">
        <v>557</v>
      </c>
      <c r="G899" s="521" t="s">
        <v>108</v>
      </c>
      <c r="H899" s="521" t="s">
        <v>621</v>
      </c>
      <c r="I899" s="413" t="s">
        <v>248</v>
      </c>
      <c r="J899" s="413" t="s">
        <v>2403</v>
      </c>
      <c r="K899" s="521" t="s">
        <v>2506</v>
      </c>
      <c r="L899" s="417">
        <v>3485</v>
      </c>
      <c r="M899" s="418">
        <v>621945.30000000005</v>
      </c>
      <c r="N899" s="712">
        <f t="shared" si="168"/>
        <v>621945.30000000005</v>
      </c>
      <c r="O899" s="753">
        <v>45309</v>
      </c>
      <c r="P899" s="418">
        <f t="shared" si="169"/>
        <v>633133</v>
      </c>
      <c r="Q899" s="418">
        <f t="shared" si="170"/>
        <v>633133</v>
      </c>
      <c r="R899" s="698">
        <f t="shared" si="171"/>
        <v>633133</v>
      </c>
      <c r="S899" s="699">
        <f t="shared" si="219"/>
        <v>1.1965392371809267E-4</v>
      </c>
      <c r="T899" s="688"/>
      <c r="U899" s="689">
        <f t="shared" si="166"/>
        <v>55</v>
      </c>
      <c r="V899" s="690">
        <f t="shared" si="167"/>
        <v>45364</v>
      </c>
      <c r="W899" s="691">
        <f>VLOOKUP(V899,IPC!$B$9:$D$855,3,2)</f>
        <v>141.47999999999999</v>
      </c>
      <c r="X899" s="691">
        <f>VLOOKUP(O899,IPC!$B$9:$D$855,3,1)</f>
        <v>138.97999999999999</v>
      </c>
    </row>
    <row r="900" spans="1:24" s="410" customFormat="1" ht="27.6" outlineLevel="2" x14ac:dyDescent="0.25">
      <c r="A900" s="410" t="s">
        <v>76</v>
      </c>
      <c r="B900" s="728" t="s">
        <v>2546</v>
      </c>
      <c r="C900" s="792">
        <v>66</v>
      </c>
      <c r="D900" s="557" t="s">
        <v>494</v>
      </c>
      <c r="E900" s="558">
        <v>900327557</v>
      </c>
      <c r="F900" s="457" t="s">
        <v>557</v>
      </c>
      <c r="G900" s="521" t="s">
        <v>108</v>
      </c>
      <c r="H900" s="521" t="s">
        <v>621</v>
      </c>
      <c r="I900" s="413" t="s">
        <v>248</v>
      </c>
      <c r="J900" s="413" t="s">
        <v>2403</v>
      </c>
      <c r="K900" s="521" t="s">
        <v>2507</v>
      </c>
      <c r="L900" s="417">
        <v>3545</v>
      </c>
      <c r="M900" s="418">
        <v>621945.30000000005</v>
      </c>
      <c r="N900" s="712">
        <f t="shared" si="168"/>
        <v>621945.30000000005</v>
      </c>
      <c r="O900" s="753">
        <v>45327</v>
      </c>
      <c r="P900" s="418">
        <f t="shared" si="169"/>
        <v>626328</v>
      </c>
      <c r="Q900" s="418">
        <f t="shared" si="170"/>
        <v>626328</v>
      </c>
      <c r="R900" s="698">
        <f t="shared" si="171"/>
        <v>626328</v>
      </c>
      <c r="S900" s="699">
        <f t="shared" si="219"/>
        <v>1.1836786699556894E-4</v>
      </c>
      <c r="T900" s="688"/>
      <c r="U900" s="689">
        <f t="shared" si="166"/>
        <v>37</v>
      </c>
      <c r="V900" s="690">
        <f t="shared" si="167"/>
        <v>45364</v>
      </c>
      <c r="W900" s="691">
        <f>VLOOKUP(V900,IPC!$B$9:$D$855,3,2)</f>
        <v>141.47999999999999</v>
      </c>
      <c r="X900" s="691">
        <f>VLOOKUP(O900,IPC!$B$9:$D$855,3,1)</f>
        <v>140.49</v>
      </c>
    </row>
    <row r="901" spans="1:24" s="410" customFormat="1" ht="27.6" outlineLevel="2" x14ac:dyDescent="0.25">
      <c r="A901" s="410" t="s">
        <v>76</v>
      </c>
      <c r="B901" s="728" t="s">
        <v>2546</v>
      </c>
      <c r="C901" s="792">
        <v>66</v>
      </c>
      <c r="D901" s="557" t="s">
        <v>494</v>
      </c>
      <c r="E901" s="558">
        <v>900327557</v>
      </c>
      <c r="F901" s="457" t="s">
        <v>557</v>
      </c>
      <c r="G901" s="521" t="s">
        <v>108</v>
      </c>
      <c r="H901" s="521" t="s">
        <v>621</v>
      </c>
      <c r="I901" s="413" t="s">
        <v>248</v>
      </c>
      <c r="J901" s="413" t="s">
        <v>2403</v>
      </c>
      <c r="K901" s="521" t="s">
        <v>2508</v>
      </c>
      <c r="L901" s="417">
        <v>3641</v>
      </c>
      <c r="M901" s="418">
        <v>621945.30000000005</v>
      </c>
      <c r="N901" s="712">
        <f t="shared" si="168"/>
        <v>621945.30000000005</v>
      </c>
      <c r="O901" s="753">
        <v>45355</v>
      </c>
      <c r="P901" s="418">
        <f t="shared" si="169"/>
        <v>621945</v>
      </c>
      <c r="Q901" s="418">
        <f t="shared" si="170"/>
        <v>621945</v>
      </c>
      <c r="R901" s="698">
        <f t="shared" si="171"/>
        <v>621945</v>
      </c>
      <c r="S901" s="699">
        <f t="shared" si="219"/>
        <v>1.1753953685378766E-4</v>
      </c>
      <c r="T901" s="688"/>
      <c r="U901" s="689">
        <f t="shared" si="166"/>
        <v>9</v>
      </c>
      <c r="V901" s="690">
        <f t="shared" si="167"/>
        <v>45364</v>
      </c>
      <c r="W901" s="691">
        <f>VLOOKUP(V901,IPC!$B$9:$D$855,3,2)</f>
        <v>141.47999999999999</v>
      </c>
      <c r="X901" s="691">
        <f>VLOOKUP(O901,IPC!$B$9:$D$855,3,1)</f>
        <v>141.47999999999999</v>
      </c>
    </row>
    <row r="902" spans="1:24" s="410" customFormat="1" outlineLevel="1" x14ac:dyDescent="0.25">
      <c r="B902" s="728"/>
      <c r="C902" s="793"/>
      <c r="D902" s="560" t="s">
        <v>2312</v>
      </c>
      <c r="E902" s="561"/>
      <c r="F902" s="461"/>
      <c r="G902" s="536"/>
      <c r="H902" s="536"/>
      <c r="I902" s="420"/>
      <c r="J902" s="420"/>
      <c r="K902" s="536"/>
      <c r="L902" s="424"/>
      <c r="M902" s="425">
        <f>SUBTOTAL(9,M895:M901)</f>
        <v>3951286.0999999996</v>
      </c>
      <c r="N902" s="425">
        <f>SUBTOTAL(9,N895:N901)</f>
        <v>3951286.0999999996</v>
      </c>
      <c r="O902" s="755"/>
      <c r="P902" s="425">
        <f>SUBTOTAL(9,P895:P901)</f>
        <v>4035850</v>
      </c>
      <c r="Q902" s="425">
        <f>SUBTOTAL(9,Q895:Q901)</f>
        <v>4035850</v>
      </c>
      <c r="R902" s="460">
        <f>SUBTOTAL(9,R895:R901)</f>
        <v>4035850</v>
      </c>
      <c r="S902" s="706">
        <f>SUBTOTAL(9,S895:S901)</f>
        <v>7.6272329516494054E-4</v>
      </c>
      <c r="T902" s="688"/>
      <c r="U902" s="689"/>
      <c r="V902" s="690"/>
      <c r="W902" s="691"/>
      <c r="X902" s="691"/>
    </row>
    <row r="903" spans="1:24" s="410" customFormat="1" ht="27.6" outlineLevel="2" x14ac:dyDescent="0.25">
      <c r="A903" s="410" t="s">
        <v>76</v>
      </c>
      <c r="B903" s="728" t="s">
        <v>42</v>
      </c>
      <c r="C903" s="792">
        <v>67</v>
      </c>
      <c r="D903" s="557" t="s">
        <v>1707</v>
      </c>
      <c r="E903" s="558">
        <v>1002034537</v>
      </c>
      <c r="F903" s="457" t="s">
        <v>1798</v>
      </c>
      <c r="G903" s="521" t="s">
        <v>245</v>
      </c>
      <c r="H903" s="521" t="s">
        <v>1721</v>
      </c>
      <c r="I903" s="413" t="s">
        <v>248</v>
      </c>
      <c r="J903" s="413" t="s">
        <v>2403</v>
      </c>
      <c r="K903" s="521" t="s">
        <v>2509</v>
      </c>
      <c r="L903" s="417">
        <v>2910</v>
      </c>
      <c r="M903" s="418">
        <v>357200</v>
      </c>
      <c r="N903" s="712">
        <f t="shared" si="168"/>
        <v>357200</v>
      </c>
      <c r="O903" s="753">
        <v>44513</v>
      </c>
      <c r="P903" s="418">
        <f t="shared" si="169"/>
        <v>456932</v>
      </c>
      <c r="Q903" s="418">
        <f t="shared" si="170"/>
        <v>456932</v>
      </c>
      <c r="R903" s="698">
        <f t="shared" si="171"/>
        <v>456932</v>
      </c>
      <c r="S903" s="699">
        <f>+R903/$R$967</f>
        <v>8.6354220475564407E-5</v>
      </c>
      <c r="T903" s="688"/>
      <c r="U903" s="689">
        <f t="shared" si="166"/>
        <v>851</v>
      </c>
      <c r="V903" s="690">
        <f t="shared" si="167"/>
        <v>45364</v>
      </c>
      <c r="W903" s="691">
        <f>VLOOKUP(V903,IPC!$B$9:$D$855,3,2)</f>
        <v>141.47999999999999</v>
      </c>
      <c r="X903" s="691">
        <f>VLOOKUP(O903,IPC!$B$9:$D$855,3,1)</f>
        <v>110.6</v>
      </c>
    </row>
    <row r="904" spans="1:24" s="410" customFormat="1" outlineLevel="1" x14ac:dyDescent="0.25">
      <c r="B904" s="728"/>
      <c r="C904" s="793"/>
      <c r="D904" s="560" t="s">
        <v>2313</v>
      </c>
      <c r="E904" s="561"/>
      <c r="F904" s="461"/>
      <c r="G904" s="536"/>
      <c r="H904" s="536"/>
      <c r="I904" s="420"/>
      <c r="J904" s="420"/>
      <c r="K904" s="536"/>
      <c r="L904" s="424"/>
      <c r="M904" s="425">
        <f>SUBTOTAL(9,M903:M903)</f>
        <v>357200</v>
      </c>
      <c r="N904" s="425">
        <f>SUBTOTAL(9,N903:N903)</f>
        <v>357200</v>
      </c>
      <c r="O904" s="755"/>
      <c r="P904" s="425">
        <f>SUBTOTAL(9,P903:P903)</f>
        <v>456932</v>
      </c>
      <c r="Q904" s="425">
        <f>SUBTOTAL(9,Q903:Q903)</f>
        <v>456932</v>
      </c>
      <c r="R904" s="460">
        <f>SUBTOTAL(9,R903:R903)</f>
        <v>456932</v>
      </c>
      <c r="S904" s="706">
        <f>SUBTOTAL(9,S903:S903)</f>
        <v>8.6354220475564407E-5</v>
      </c>
      <c r="T904" s="688"/>
      <c r="U904" s="689"/>
      <c r="V904" s="690"/>
      <c r="W904" s="691"/>
      <c r="X904" s="691"/>
    </row>
    <row r="905" spans="1:24" s="410" customFormat="1" ht="27.6" outlineLevel="2" x14ac:dyDescent="0.25">
      <c r="A905" s="410" t="s">
        <v>76</v>
      </c>
      <c r="B905" s="728" t="s">
        <v>42</v>
      </c>
      <c r="C905" s="792">
        <v>68</v>
      </c>
      <c r="D905" s="557" t="s">
        <v>1705</v>
      </c>
      <c r="E905" s="558">
        <v>39277768</v>
      </c>
      <c r="F905" s="457" t="s">
        <v>1796</v>
      </c>
      <c r="G905" s="521" t="s">
        <v>635</v>
      </c>
      <c r="H905" s="521" t="s">
        <v>1719</v>
      </c>
      <c r="I905" s="413" t="s">
        <v>248</v>
      </c>
      <c r="J905" s="413" t="s">
        <v>2403</v>
      </c>
      <c r="K905" s="521" t="s">
        <v>2510</v>
      </c>
      <c r="L905" s="559">
        <v>21052002</v>
      </c>
      <c r="M905" s="418">
        <v>100000</v>
      </c>
      <c r="N905" s="712">
        <f t="shared" si="168"/>
        <v>100000</v>
      </c>
      <c r="O905" s="753">
        <v>43972</v>
      </c>
      <c r="P905" s="418">
        <f t="shared" si="169"/>
        <v>134282</v>
      </c>
      <c r="Q905" s="418">
        <f t="shared" si="170"/>
        <v>134282</v>
      </c>
      <c r="R905" s="698">
        <f t="shared" si="171"/>
        <v>134282</v>
      </c>
      <c r="S905" s="699">
        <f>+R905/$R$967</f>
        <v>2.5377556034376536E-5</v>
      </c>
      <c r="T905" s="688"/>
      <c r="U905" s="689">
        <f t="shared" si="166"/>
        <v>1392</v>
      </c>
      <c r="V905" s="690">
        <f t="shared" si="167"/>
        <v>45364</v>
      </c>
      <c r="W905" s="691">
        <f>VLOOKUP(V905,IPC!$B$9:$D$855,3,2)</f>
        <v>141.47999999999999</v>
      </c>
      <c r="X905" s="691">
        <f>VLOOKUP(O905,IPC!$B$9:$D$855,3,1)</f>
        <v>105.36</v>
      </c>
    </row>
    <row r="906" spans="1:24" s="410" customFormat="1" outlineLevel="1" x14ac:dyDescent="0.25">
      <c r="B906" s="728"/>
      <c r="C906" s="793"/>
      <c r="D906" s="560" t="s">
        <v>2314</v>
      </c>
      <c r="E906" s="561"/>
      <c r="F906" s="461"/>
      <c r="G906" s="536"/>
      <c r="H906" s="536"/>
      <c r="I906" s="420"/>
      <c r="J906" s="420"/>
      <c r="K906" s="536"/>
      <c r="L906" s="562"/>
      <c r="M906" s="425">
        <f>SUBTOTAL(9,M905:M905)</f>
        <v>100000</v>
      </c>
      <c r="N906" s="425">
        <f>SUBTOTAL(9,N905:N905)</f>
        <v>100000</v>
      </c>
      <c r="O906" s="755"/>
      <c r="P906" s="425">
        <f>SUBTOTAL(9,P905:P905)</f>
        <v>134282</v>
      </c>
      <c r="Q906" s="425">
        <f>SUBTOTAL(9,Q905:Q905)</f>
        <v>134282</v>
      </c>
      <c r="R906" s="460">
        <f>SUBTOTAL(9,R905:R905)</f>
        <v>134282</v>
      </c>
      <c r="S906" s="706">
        <f>SUBTOTAL(9,S905:S905)</f>
        <v>2.5377556034376536E-5</v>
      </c>
      <c r="T906" s="688"/>
      <c r="U906" s="689"/>
      <c r="V906" s="690"/>
      <c r="W906" s="691"/>
      <c r="X906" s="691"/>
    </row>
    <row r="907" spans="1:24" s="410" customFormat="1" ht="27.6" outlineLevel="2" x14ac:dyDescent="0.25">
      <c r="A907" s="410" t="s">
        <v>76</v>
      </c>
      <c r="B907" s="728" t="s">
        <v>42</v>
      </c>
      <c r="C907" s="792">
        <v>69</v>
      </c>
      <c r="D907" s="557" t="s">
        <v>1874</v>
      </c>
      <c r="E907" s="558">
        <v>1140872003</v>
      </c>
      <c r="F907" s="457" t="s">
        <v>1883</v>
      </c>
      <c r="G907" s="521" t="s">
        <v>239</v>
      </c>
      <c r="H907" s="521" t="s">
        <v>1892</v>
      </c>
      <c r="I907" s="413" t="s">
        <v>248</v>
      </c>
      <c r="J907" s="413" t="s">
        <v>2403</v>
      </c>
      <c r="K907" s="521" t="s">
        <v>2511</v>
      </c>
      <c r="L907" s="417">
        <v>42</v>
      </c>
      <c r="M907" s="418">
        <v>201600</v>
      </c>
      <c r="N907" s="712">
        <f t="shared" si="168"/>
        <v>201600</v>
      </c>
      <c r="O907" s="753">
        <v>45290</v>
      </c>
      <c r="P907" s="418">
        <f t="shared" si="169"/>
        <v>207104</v>
      </c>
      <c r="Q907" s="418">
        <f t="shared" si="170"/>
        <v>207104</v>
      </c>
      <c r="R907" s="698">
        <f t="shared" si="171"/>
        <v>207104</v>
      </c>
      <c r="S907" s="699">
        <f>+R907/$R$967</f>
        <v>3.9139969355114745E-5</v>
      </c>
      <c r="T907" s="688"/>
      <c r="U907" s="689">
        <f t="shared" si="166"/>
        <v>74</v>
      </c>
      <c r="V907" s="690">
        <f t="shared" si="167"/>
        <v>45364</v>
      </c>
      <c r="W907" s="691">
        <f>VLOOKUP(V907,IPC!$B$9:$D$855,3,2)</f>
        <v>141.47999999999999</v>
      </c>
      <c r="X907" s="691">
        <f>VLOOKUP(O907,IPC!$B$9:$D$855,3,1)</f>
        <v>137.72</v>
      </c>
    </row>
    <row r="908" spans="1:24" s="410" customFormat="1" outlineLevel="1" x14ac:dyDescent="0.25">
      <c r="B908" s="728"/>
      <c r="C908" s="793"/>
      <c r="D908" s="560" t="s">
        <v>2315</v>
      </c>
      <c r="E908" s="561"/>
      <c r="F908" s="461"/>
      <c r="G908" s="536"/>
      <c r="H908" s="536"/>
      <c r="I908" s="420"/>
      <c r="J908" s="420"/>
      <c r="K908" s="536"/>
      <c r="L908" s="424"/>
      <c r="M908" s="425">
        <f>SUBTOTAL(9,M907:M907)</f>
        <v>201600</v>
      </c>
      <c r="N908" s="425">
        <f>SUBTOTAL(9,N907:N907)</f>
        <v>201600</v>
      </c>
      <c r="O908" s="755"/>
      <c r="P908" s="425">
        <f>SUBTOTAL(9,P907:P907)</f>
        <v>207104</v>
      </c>
      <c r="Q908" s="425">
        <f>SUBTOTAL(9,Q907:Q907)</f>
        <v>207104</v>
      </c>
      <c r="R908" s="460">
        <f>SUBTOTAL(9,R907:R907)</f>
        <v>207104</v>
      </c>
      <c r="S908" s="706">
        <f>SUBTOTAL(9,S907:S907)</f>
        <v>3.9139969355114745E-5</v>
      </c>
      <c r="T908" s="688"/>
      <c r="U908" s="689"/>
      <c r="V908" s="690"/>
      <c r="W908" s="691"/>
      <c r="X908" s="691"/>
    </row>
    <row r="909" spans="1:24" s="410" customFormat="1" ht="27.6" outlineLevel="2" x14ac:dyDescent="0.25">
      <c r="A909" s="410" t="s">
        <v>76</v>
      </c>
      <c r="B909" s="728" t="s">
        <v>42</v>
      </c>
      <c r="C909" s="792">
        <v>70</v>
      </c>
      <c r="D909" s="557" t="s">
        <v>1706</v>
      </c>
      <c r="E909" s="558">
        <v>72248657</v>
      </c>
      <c r="F909" s="457" t="s">
        <v>1797</v>
      </c>
      <c r="G909" s="521" t="s">
        <v>239</v>
      </c>
      <c r="H909" s="521" t="s">
        <v>1720</v>
      </c>
      <c r="I909" s="413" t="s">
        <v>248</v>
      </c>
      <c r="J909" s="413" t="s">
        <v>2403</v>
      </c>
      <c r="K909" s="521" t="s">
        <v>2512</v>
      </c>
      <c r="L909" s="417">
        <v>2302</v>
      </c>
      <c r="M909" s="418">
        <v>90000</v>
      </c>
      <c r="N909" s="712">
        <f t="shared" si="168"/>
        <v>90000</v>
      </c>
      <c r="O909" s="753">
        <v>44985</v>
      </c>
      <c r="P909" s="418">
        <f t="shared" si="169"/>
        <v>97647</v>
      </c>
      <c r="Q909" s="418">
        <f t="shared" si="170"/>
        <v>97647</v>
      </c>
      <c r="R909" s="698">
        <f t="shared" si="171"/>
        <v>97647</v>
      </c>
      <c r="S909" s="699">
        <f>+R909/$R$967</f>
        <v>1.8454016279834719E-5</v>
      </c>
      <c r="T909" s="688"/>
      <c r="U909" s="689">
        <f t="shared" si="166"/>
        <v>379</v>
      </c>
      <c r="V909" s="690">
        <f t="shared" si="167"/>
        <v>45364</v>
      </c>
      <c r="W909" s="691">
        <f>VLOOKUP(V909,IPC!$B$9:$D$855,3,2)</f>
        <v>141.47999999999999</v>
      </c>
      <c r="X909" s="691">
        <f>VLOOKUP(O909,IPC!$B$9:$D$855,3,1)</f>
        <v>130.4</v>
      </c>
    </row>
    <row r="910" spans="1:24" s="410" customFormat="1" outlineLevel="1" x14ac:dyDescent="0.25">
      <c r="B910" s="728"/>
      <c r="C910" s="793"/>
      <c r="D910" s="560" t="s">
        <v>2316</v>
      </c>
      <c r="E910" s="561"/>
      <c r="F910" s="461"/>
      <c r="G910" s="536"/>
      <c r="H910" s="536"/>
      <c r="I910" s="420"/>
      <c r="J910" s="420"/>
      <c r="K910" s="536"/>
      <c r="L910" s="424"/>
      <c r="M910" s="425">
        <f>SUBTOTAL(9,M909:M909)</f>
        <v>90000</v>
      </c>
      <c r="N910" s="425">
        <f>SUBTOTAL(9,N909:N909)</f>
        <v>90000</v>
      </c>
      <c r="O910" s="755"/>
      <c r="P910" s="425">
        <f>SUBTOTAL(9,P909:P909)</f>
        <v>97647</v>
      </c>
      <c r="Q910" s="425">
        <f>SUBTOTAL(9,Q909:Q909)</f>
        <v>97647</v>
      </c>
      <c r="R910" s="460">
        <f>SUBTOTAL(9,R909:R909)</f>
        <v>97647</v>
      </c>
      <c r="S910" s="706">
        <f>SUBTOTAL(9,S909:S909)</f>
        <v>1.8454016279834719E-5</v>
      </c>
      <c r="T910" s="688"/>
      <c r="U910" s="689"/>
      <c r="V910" s="690"/>
      <c r="W910" s="691"/>
      <c r="X910" s="691"/>
    </row>
    <row r="911" spans="1:24" s="410" customFormat="1" ht="27.6" outlineLevel="2" x14ac:dyDescent="0.25">
      <c r="A911" s="410" t="s">
        <v>76</v>
      </c>
      <c r="B911" s="728" t="s">
        <v>42</v>
      </c>
      <c r="C911" s="792">
        <v>71</v>
      </c>
      <c r="D911" s="557" t="s">
        <v>496</v>
      </c>
      <c r="E911" s="558">
        <v>22388922</v>
      </c>
      <c r="F911" s="457" t="s">
        <v>559</v>
      </c>
      <c r="G911" s="521" t="s">
        <v>239</v>
      </c>
      <c r="H911" s="521" t="s">
        <v>623</v>
      </c>
      <c r="I911" s="413" t="s">
        <v>248</v>
      </c>
      <c r="J911" s="413" t="s">
        <v>2403</v>
      </c>
      <c r="K911" s="521" t="s">
        <v>1742</v>
      </c>
      <c r="L911" s="417">
        <v>902</v>
      </c>
      <c r="M911" s="418">
        <v>400000</v>
      </c>
      <c r="N911" s="712">
        <f t="shared" si="168"/>
        <v>400000</v>
      </c>
      <c r="O911" s="753">
        <v>44981</v>
      </c>
      <c r="P911" s="418">
        <f t="shared" si="169"/>
        <v>433988</v>
      </c>
      <c r="Q911" s="418">
        <f t="shared" si="170"/>
        <v>433988</v>
      </c>
      <c r="R911" s="698">
        <f t="shared" si="171"/>
        <v>433988</v>
      </c>
      <c r="S911" s="699">
        <f>+R911/$R$967</f>
        <v>8.2018102115302162E-5</v>
      </c>
      <c r="T911" s="688"/>
      <c r="U911" s="689">
        <f t="shared" si="166"/>
        <v>383</v>
      </c>
      <c r="V911" s="690">
        <f t="shared" ref="V911:V1005" si="220">+$U$7</f>
        <v>45364</v>
      </c>
      <c r="W911" s="691">
        <f>VLOOKUP(V911,IPC!$B$9:$D$855,3,2)</f>
        <v>141.47999999999999</v>
      </c>
      <c r="X911" s="691">
        <f>VLOOKUP(O911,IPC!$B$9:$D$855,3,1)</f>
        <v>130.4</v>
      </c>
    </row>
    <row r="912" spans="1:24" s="410" customFormat="1" outlineLevel="1" x14ac:dyDescent="0.25">
      <c r="B912" s="728"/>
      <c r="C912" s="793"/>
      <c r="D912" s="560" t="s">
        <v>2317</v>
      </c>
      <c r="E912" s="561"/>
      <c r="F912" s="461"/>
      <c r="G912" s="536"/>
      <c r="H912" s="536"/>
      <c r="I912" s="420"/>
      <c r="J912" s="420"/>
      <c r="K912" s="536"/>
      <c r="L912" s="424"/>
      <c r="M912" s="425">
        <f>SUBTOTAL(9,M911:M911)</f>
        <v>400000</v>
      </c>
      <c r="N912" s="425">
        <f>SUBTOTAL(9,N911:N911)</f>
        <v>400000</v>
      </c>
      <c r="O912" s="755"/>
      <c r="P912" s="425">
        <f>SUBTOTAL(9,P911:P911)</f>
        <v>433988</v>
      </c>
      <c r="Q912" s="425">
        <f>SUBTOTAL(9,Q911:Q911)</f>
        <v>433988</v>
      </c>
      <c r="R912" s="460">
        <f>SUBTOTAL(9,R911:R911)</f>
        <v>433988</v>
      </c>
      <c r="S912" s="706">
        <f>SUBTOTAL(9,S911:S911)</f>
        <v>8.2018102115302162E-5</v>
      </c>
      <c r="T912" s="688"/>
      <c r="U912" s="689"/>
      <c r="V912" s="690"/>
      <c r="W912" s="691"/>
      <c r="X912" s="691"/>
    </row>
    <row r="913" spans="1:24" s="410" customFormat="1" ht="27.6" outlineLevel="2" x14ac:dyDescent="0.25">
      <c r="A913" s="410" t="s">
        <v>76</v>
      </c>
      <c r="B913" s="728" t="s">
        <v>42</v>
      </c>
      <c r="C913" s="792">
        <v>72</v>
      </c>
      <c r="D913" s="557" t="s">
        <v>497</v>
      </c>
      <c r="E913" s="558">
        <v>802015182</v>
      </c>
      <c r="F913" s="457" t="s">
        <v>560</v>
      </c>
      <c r="G913" s="521" t="s">
        <v>239</v>
      </c>
      <c r="H913" s="521" t="s">
        <v>624</v>
      </c>
      <c r="I913" s="413" t="s">
        <v>248</v>
      </c>
      <c r="J913" s="413" t="s">
        <v>2403</v>
      </c>
      <c r="K913" s="521" t="s">
        <v>1952</v>
      </c>
      <c r="L913" s="417">
        <v>10248</v>
      </c>
      <c r="M913" s="418">
        <v>2073937</v>
      </c>
      <c r="N913" s="712">
        <f t="shared" si="168"/>
        <v>2073937</v>
      </c>
      <c r="O913" s="753">
        <v>45199</v>
      </c>
      <c r="P913" s="418">
        <f t="shared" si="169"/>
        <v>2155761</v>
      </c>
      <c r="Q913" s="418">
        <f t="shared" si="170"/>
        <v>2155761</v>
      </c>
      <c r="R913" s="698">
        <f t="shared" si="171"/>
        <v>2155761</v>
      </c>
      <c r="S913" s="699">
        <f t="shared" ref="S913:S921" si="221">+R913/$R$967</f>
        <v>4.074108635127835E-4</v>
      </c>
      <c r="T913" s="688"/>
      <c r="U913" s="689">
        <f t="shared" si="166"/>
        <v>165</v>
      </c>
      <c r="V913" s="690">
        <f t="shared" si="220"/>
        <v>45364</v>
      </c>
      <c r="W913" s="691">
        <f>VLOOKUP(V913,IPC!$B$9:$D$855,3,2)</f>
        <v>141.47999999999999</v>
      </c>
      <c r="X913" s="691">
        <f>VLOOKUP(O913,IPC!$B$9:$D$855,3,1)</f>
        <v>136.11000000000001</v>
      </c>
    </row>
    <row r="914" spans="1:24" s="410" customFormat="1" ht="27.6" outlineLevel="2" x14ac:dyDescent="0.25">
      <c r="A914" s="410" t="s">
        <v>76</v>
      </c>
      <c r="B914" s="728" t="s">
        <v>42</v>
      </c>
      <c r="C914" s="792">
        <v>72</v>
      </c>
      <c r="D914" s="557" t="s">
        <v>497</v>
      </c>
      <c r="E914" s="558">
        <v>802015182</v>
      </c>
      <c r="F914" s="457" t="s">
        <v>560</v>
      </c>
      <c r="G914" s="521" t="s">
        <v>239</v>
      </c>
      <c r="H914" s="521" t="s">
        <v>624</v>
      </c>
      <c r="I914" s="413" t="s">
        <v>248</v>
      </c>
      <c r="J914" s="413" t="s">
        <v>2403</v>
      </c>
      <c r="K914" s="521" t="s">
        <v>1953</v>
      </c>
      <c r="L914" s="417">
        <v>10543</v>
      </c>
      <c r="M914" s="418">
        <v>2073937</v>
      </c>
      <c r="N914" s="712">
        <f t="shared" si="168"/>
        <v>2073937</v>
      </c>
      <c r="O914" s="753">
        <v>45229</v>
      </c>
      <c r="P914" s="418">
        <f t="shared" si="169"/>
        <v>2150389</v>
      </c>
      <c r="Q914" s="418">
        <f t="shared" si="170"/>
        <v>2150389</v>
      </c>
      <c r="R914" s="698">
        <f t="shared" si="171"/>
        <v>2150389</v>
      </c>
      <c r="S914" s="699">
        <f t="shared" si="221"/>
        <v>4.0639562520074864E-4</v>
      </c>
      <c r="T914" s="688"/>
      <c r="U914" s="689">
        <f t="shared" si="166"/>
        <v>135</v>
      </c>
      <c r="V914" s="690">
        <f t="shared" si="220"/>
        <v>45364</v>
      </c>
      <c r="W914" s="691">
        <f>VLOOKUP(V914,IPC!$B$9:$D$855,3,2)</f>
        <v>141.47999999999999</v>
      </c>
      <c r="X914" s="691">
        <f>VLOOKUP(O914,IPC!$B$9:$D$855,3,1)</f>
        <v>136.44999999999999</v>
      </c>
    </row>
    <row r="915" spans="1:24" s="410" customFormat="1" ht="27.6" outlineLevel="2" x14ac:dyDescent="0.25">
      <c r="A915" s="410" t="s">
        <v>76</v>
      </c>
      <c r="B915" s="728" t="s">
        <v>42</v>
      </c>
      <c r="C915" s="792">
        <v>72</v>
      </c>
      <c r="D915" s="557" t="s">
        <v>497</v>
      </c>
      <c r="E915" s="558">
        <v>802015182</v>
      </c>
      <c r="F915" s="457" t="s">
        <v>560</v>
      </c>
      <c r="G915" s="521" t="s">
        <v>239</v>
      </c>
      <c r="H915" s="521" t="s">
        <v>624</v>
      </c>
      <c r="I915" s="413" t="s">
        <v>248</v>
      </c>
      <c r="J915" s="413" t="s">
        <v>2403</v>
      </c>
      <c r="K915" s="521" t="s">
        <v>1954</v>
      </c>
      <c r="L915" s="417">
        <v>10875</v>
      </c>
      <c r="M915" s="418">
        <v>2073937</v>
      </c>
      <c r="N915" s="712">
        <f t="shared" si="168"/>
        <v>2073937</v>
      </c>
      <c r="O915" s="753">
        <v>45235</v>
      </c>
      <c r="P915" s="418">
        <f t="shared" si="169"/>
        <v>2140350</v>
      </c>
      <c r="Q915" s="418">
        <f t="shared" si="170"/>
        <v>2140350</v>
      </c>
      <c r="R915" s="698">
        <f t="shared" si="171"/>
        <v>2140350</v>
      </c>
      <c r="S915" s="699">
        <f t="shared" si="221"/>
        <v>4.0449838443110635E-4</v>
      </c>
      <c r="T915" s="688"/>
      <c r="U915" s="689">
        <f t="shared" si="166"/>
        <v>129</v>
      </c>
      <c r="V915" s="690">
        <f t="shared" si="220"/>
        <v>45364</v>
      </c>
      <c r="W915" s="691">
        <f>VLOOKUP(V915,IPC!$B$9:$D$855,3,2)</f>
        <v>141.47999999999999</v>
      </c>
      <c r="X915" s="691">
        <f>VLOOKUP(O915,IPC!$B$9:$D$855,3,1)</f>
        <v>137.09</v>
      </c>
    </row>
    <row r="916" spans="1:24" s="410" customFormat="1" ht="27.6" outlineLevel="2" x14ac:dyDescent="0.25">
      <c r="A916" s="410" t="s">
        <v>76</v>
      </c>
      <c r="B916" s="728" t="s">
        <v>42</v>
      </c>
      <c r="C916" s="792">
        <v>72</v>
      </c>
      <c r="D916" s="557" t="s">
        <v>497</v>
      </c>
      <c r="E916" s="558">
        <v>802015182</v>
      </c>
      <c r="F916" s="457" t="s">
        <v>560</v>
      </c>
      <c r="G916" s="521" t="s">
        <v>239</v>
      </c>
      <c r="H916" s="521" t="s">
        <v>624</v>
      </c>
      <c r="I916" s="413" t="s">
        <v>248</v>
      </c>
      <c r="J916" s="413" t="s">
        <v>2403</v>
      </c>
      <c r="K916" s="521" t="s">
        <v>1955</v>
      </c>
      <c r="L916" s="417">
        <v>11188</v>
      </c>
      <c r="M916" s="418">
        <v>2073937</v>
      </c>
      <c r="N916" s="712">
        <f t="shared" si="168"/>
        <v>2073937</v>
      </c>
      <c r="O916" s="753">
        <v>45265</v>
      </c>
      <c r="P916" s="418">
        <f t="shared" si="169"/>
        <v>2130559</v>
      </c>
      <c r="Q916" s="418">
        <f t="shared" si="170"/>
        <v>2130559</v>
      </c>
      <c r="R916" s="698">
        <f t="shared" si="171"/>
        <v>2130559</v>
      </c>
      <c r="S916" s="699">
        <f t="shared" si="221"/>
        <v>4.0264801244429811E-4</v>
      </c>
      <c r="T916" s="688"/>
      <c r="U916" s="689">
        <f t="shared" si="166"/>
        <v>99</v>
      </c>
      <c r="V916" s="690">
        <f t="shared" si="220"/>
        <v>45364</v>
      </c>
      <c r="W916" s="691">
        <f>VLOOKUP(V916,IPC!$B$9:$D$855,3,2)</f>
        <v>141.47999999999999</v>
      </c>
      <c r="X916" s="691">
        <f>VLOOKUP(O916,IPC!$B$9:$D$855,3,1)</f>
        <v>137.72</v>
      </c>
    </row>
    <row r="917" spans="1:24" s="410" customFormat="1" ht="27.6" outlineLevel="2" x14ac:dyDescent="0.25">
      <c r="A917" s="410" t="s">
        <v>76</v>
      </c>
      <c r="B917" s="728" t="s">
        <v>42</v>
      </c>
      <c r="C917" s="792">
        <v>72</v>
      </c>
      <c r="D917" s="557" t="s">
        <v>497</v>
      </c>
      <c r="E917" s="558">
        <v>802015182</v>
      </c>
      <c r="F917" s="457" t="s">
        <v>560</v>
      </c>
      <c r="G917" s="521" t="s">
        <v>239</v>
      </c>
      <c r="H917" s="521" t="s">
        <v>624</v>
      </c>
      <c r="I917" s="413" t="s">
        <v>248</v>
      </c>
      <c r="J917" s="413" t="s">
        <v>2403</v>
      </c>
      <c r="K917" s="521" t="s">
        <v>1956</v>
      </c>
      <c r="L917" s="417">
        <v>9616</v>
      </c>
      <c r="M917" s="418">
        <v>2027899</v>
      </c>
      <c r="N917" s="712">
        <f t="shared" si="168"/>
        <v>2027899</v>
      </c>
      <c r="O917" s="753">
        <v>45138</v>
      </c>
      <c r="P917" s="418">
        <f t="shared" si="169"/>
        <v>2133932</v>
      </c>
      <c r="Q917" s="418">
        <f t="shared" si="170"/>
        <v>2133932</v>
      </c>
      <c r="R917" s="698">
        <f t="shared" si="171"/>
        <v>2133932</v>
      </c>
      <c r="S917" s="699">
        <f t="shared" si="221"/>
        <v>4.0328546568824705E-4</v>
      </c>
      <c r="T917" s="688"/>
      <c r="U917" s="689">
        <f t="shared" si="166"/>
        <v>226</v>
      </c>
      <c r="V917" s="690">
        <f t="shared" si="220"/>
        <v>45364</v>
      </c>
      <c r="W917" s="691">
        <f>VLOOKUP(V917,IPC!$B$9:$D$855,3,2)</f>
        <v>141.47999999999999</v>
      </c>
      <c r="X917" s="691">
        <f>VLOOKUP(O917,IPC!$B$9:$D$855,3,1)</f>
        <v>134.44999999999999</v>
      </c>
    </row>
    <row r="918" spans="1:24" s="410" customFormat="1" ht="27.6" outlineLevel="2" x14ac:dyDescent="0.25">
      <c r="A918" s="410" t="s">
        <v>76</v>
      </c>
      <c r="B918" s="728" t="s">
        <v>42</v>
      </c>
      <c r="C918" s="792">
        <v>72</v>
      </c>
      <c r="D918" s="557" t="s">
        <v>497</v>
      </c>
      <c r="E918" s="558">
        <v>802015182</v>
      </c>
      <c r="F918" s="457" t="s">
        <v>560</v>
      </c>
      <c r="G918" s="521" t="s">
        <v>239</v>
      </c>
      <c r="H918" s="521" t="s">
        <v>624</v>
      </c>
      <c r="I918" s="413" t="s">
        <v>248</v>
      </c>
      <c r="J918" s="413" t="s">
        <v>2403</v>
      </c>
      <c r="K918" s="521" t="s">
        <v>1957</v>
      </c>
      <c r="L918" s="417">
        <v>9948</v>
      </c>
      <c r="M918" s="418">
        <v>2073937</v>
      </c>
      <c r="N918" s="712">
        <f t="shared" si="168"/>
        <v>2073937</v>
      </c>
      <c r="O918" s="753">
        <v>45169</v>
      </c>
      <c r="P918" s="418">
        <f t="shared" si="169"/>
        <v>2167225</v>
      </c>
      <c r="Q918" s="418">
        <f t="shared" si="170"/>
        <v>2167225</v>
      </c>
      <c r="R918" s="698">
        <f t="shared" si="171"/>
        <v>2167225</v>
      </c>
      <c r="S918" s="699">
        <f t="shared" si="221"/>
        <v>4.0957741079669419E-4</v>
      </c>
      <c r="T918" s="688"/>
      <c r="U918" s="689">
        <f t="shared" si="166"/>
        <v>195</v>
      </c>
      <c r="V918" s="690">
        <f t="shared" si="220"/>
        <v>45364</v>
      </c>
      <c r="W918" s="691">
        <f>VLOOKUP(V918,IPC!$B$9:$D$855,3,2)</f>
        <v>141.47999999999999</v>
      </c>
      <c r="X918" s="691">
        <f>VLOOKUP(O918,IPC!$B$9:$D$855,3,1)</f>
        <v>135.38999999999999</v>
      </c>
    </row>
    <row r="919" spans="1:24" s="410" customFormat="1" ht="27.6" outlineLevel="2" x14ac:dyDescent="0.25">
      <c r="A919" s="410" t="s">
        <v>76</v>
      </c>
      <c r="B919" s="728" t="s">
        <v>42</v>
      </c>
      <c r="C919" s="792">
        <v>72</v>
      </c>
      <c r="D919" s="557" t="s">
        <v>497</v>
      </c>
      <c r="E919" s="558">
        <v>802015182</v>
      </c>
      <c r="F919" s="457" t="s">
        <v>2496</v>
      </c>
      <c r="G919" s="521" t="s">
        <v>239</v>
      </c>
      <c r="H919" s="521" t="s">
        <v>624</v>
      </c>
      <c r="I919" s="413" t="s">
        <v>248</v>
      </c>
      <c r="J919" s="413" t="s">
        <v>2403</v>
      </c>
      <c r="K919" s="521" t="s">
        <v>2513</v>
      </c>
      <c r="L919" s="417">
        <v>11484</v>
      </c>
      <c r="M919" s="418">
        <v>2049235.3</v>
      </c>
      <c r="N919" s="712">
        <f t="shared" si="168"/>
        <v>2049235.3</v>
      </c>
      <c r="O919" s="753">
        <v>45296</v>
      </c>
      <c r="P919" s="418">
        <f t="shared" si="169"/>
        <v>2086097</v>
      </c>
      <c r="Q919" s="418">
        <f t="shared" si="170"/>
        <v>2086097</v>
      </c>
      <c r="R919" s="698">
        <f t="shared" si="171"/>
        <v>2086097</v>
      </c>
      <c r="S919" s="699">
        <f t="shared" si="221"/>
        <v>3.9424527122506957E-4</v>
      </c>
      <c r="T919" s="688"/>
      <c r="U919" s="689">
        <f t="shared" si="166"/>
        <v>68</v>
      </c>
      <c r="V919" s="690">
        <f t="shared" si="220"/>
        <v>45364</v>
      </c>
      <c r="W919" s="691">
        <f>VLOOKUP(V919,IPC!$B$9:$D$855,3,2)</f>
        <v>141.47999999999999</v>
      </c>
      <c r="X919" s="691">
        <f>VLOOKUP(O919,IPC!$B$9:$D$855,3,1)</f>
        <v>138.97999999999999</v>
      </c>
    </row>
    <row r="920" spans="1:24" s="410" customFormat="1" ht="27.6" outlineLevel="2" x14ac:dyDescent="0.25">
      <c r="A920" s="410" t="s">
        <v>76</v>
      </c>
      <c r="B920" s="728" t="s">
        <v>42</v>
      </c>
      <c r="C920" s="792">
        <v>72</v>
      </c>
      <c r="D920" s="557" t="s">
        <v>497</v>
      </c>
      <c r="E920" s="558">
        <v>802015182</v>
      </c>
      <c r="F920" s="457" t="s">
        <v>2497</v>
      </c>
      <c r="G920" s="521" t="s">
        <v>239</v>
      </c>
      <c r="H920" s="521" t="s">
        <v>624</v>
      </c>
      <c r="I920" s="413" t="s">
        <v>248</v>
      </c>
      <c r="J920" s="413" t="s">
        <v>2403</v>
      </c>
      <c r="K920" s="521" t="s">
        <v>2514</v>
      </c>
      <c r="L920" s="417">
        <v>11823</v>
      </c>
      <c r="M920" s="418">
        <v>2050513</v>
      </c>
      <c r="N920" s="712">
        <f t="shared" si="168"/>
        <v>2050513</v>
      </c>
      <c r="O920" s="753">
        <v>45327</v>
      </c>
      <c r="P920" s="418">
        <f t="shared" si="169"/>
        <v>2064962</v>
      </c>
      <c r="Q920" s="418">
        <f t="shared" si="170"/>
        <v>2064962</v>
      </c>
      <c r="R920" s="698">
        <f t="shared" si="171"/>
        <v>2064962</v>
      </c>
      <c r="S920" s="699">
        <f t="shared" si="221"/>
        <v>3.9025103039765747E-4</v>
      </c>
      <c r="T920" s="688"/>
      <c r="U920" s="689">
        <f t="shared" si="166"/>
        <v>37</v>
      </c>
      <c r="V920" s="690">
        <f t="shared" si="220"/>
        <v>45364</v>
      </c>
      <c r="W920" s="691">
        <f>VLOOKUP(V920,IPC!$B$9:$D$855,3,2)</f>
        <v>141.47999999999999</v>
      </c>
      <c r="X920" s="691">
        <f>VLOOKUP(O920,IPC!$B$9:$D$855,3,1)</f>
        <v>140.49</v>
      </c>
    </row>
    <row r="921" spans="1:24" s="410" customFormat="1" ht="27.6" outlineLevel="2" x14ac:dyDescent="0.25">
      <c r="A921" s="410" t="s">
        <v>76</v>
      </c>
      <c r="B921" s="728" t="s">
        <v>42</v>
      </c>
      <c r="C921" s="792">
        <v>72</v>
      </c>
      <c r="D921" s="557" t="s">
        <v>497</v>
      </c>
      <c r="E921" s="558">
        <v>802015182</v>
      </c>
      <c r="F921" s="457" t="s">
        <v>2498</v>
      </c>
      <c r="G921" s="521" t="s">
        <v>239</v>
      </c>
      <c r="H921" s="521" t="s">
        <v>624</v>
      </c>
      <c r="I921" s="413" t="s">
        <v>248</v>
      </c>
      <c r="J921" s="413" t="s">
        <v>2403</v>
      </c>
      <c r="K921" s="521" t="s">
        <v>2515</v>
      </c>
      <c r="L921" s="417">
        <v>12131</v>
      </c>
      <c r="M921" s="418">
        <v>2050516</v>
      </c>
      <c r="N921" s="712">
        <f t="shared" si="168"/>
        <v>2050516</v>
      </c>
      <c r="O921" s="753">
        <v>45356</v>
      </c>
      <c r="P921" s="418">
        <f t="shared" si="169"/>
        <v>2050516</v>
      </c>
      <c r="Q921" s="418">
        <f t="shared" si="170"/>
        <v>2050516</v>
      </c>
      <c r="R921" s="698">
        <f t="shared" si="171"/>
        <v>2050516</v>
      </c>
      <c r="S921" s="699">
        <f t="shared" si="221"/>
        <v>3.8752092379757254E-4</v>
      </c>
      <c r="T921" s="688"/>
      <c r="U921" s="689">
        <f t="shared" si="166"/>
        <v>8</v>
      </c>
      <c r="V921" s="690">
        <f t="shared" si="220"/>
        <v>45364</v>
      </c>
      <c r="W921" s="691">
        <f>VLOOKUP(V921,IPC!$B$9:$D$855,3,2)</f>
        <v>141.47999999999999</v>
      </c>
      <c r="X921" s="691">
        <f>VLOOKUP(O921,IPC!$B$9:$D$855,3,1)</f>
        <v>141.47999999999999</v>
      </c>
    </row>
    <row r="922" spans="1:24" s="410" customFormat="1" outlineLevel="1" x14ac:dyDescent="0.25">
      <c r="B922" s="728"/>
      <c r="C922" s="793"/>
      <c r="D922" s="560" t="s">
        <v>2318</v>
      </c>
      <c r="E922" s="561"/>
      <c r="F922" s="461"/>
      <c r="G922" s="536"/>
      <c r="H922" s="536"/>
      <c r="I922" s="420"/>
      <c r="J922" s="420"/>
      <c r="K922" s="536"/>
      <c r="L922" s="424"/>
      <c r="M922" s="425">
        <f>SUBTOTAL(9,M913:M921)</f>
        <v>18547848.300000001</v>
      </c>
      <c r="N922" s="425">
        <f>SUBTOTAL(9,N913:N921)</f>
        <v>18547848.300000001</v>
      </c>
      <c r="O922" s="755"/>
      <c r="P922" s="425">
        <f>SUBTOTAL(9,P913:P921)</f>
        <v>19079791</v>
      </c>
      <c r="Q922" s="425">
        <f>SUBTOTAL(9,Q913:Q921)</f>
        <v>19079791</v>
      </c>
      <c r="R922" s="460">
        <f>SUBTOTAL(9,R913:R921)</f>
        <v>19079791</v>
      </c>
      <c r="S922" s="706">
        <f>SUBTOTAL(9,S913:S921)</f>
        <v>3.6058329874941774E-3</v>
      </c>
      <c r="T922" s="688"/>
      <c r="U922" s="689"/>
      <c r="V922" s="690"/>
      <c r="W922" s="691"/>
      <c r="X922" s="691"/>
    </row>
    <row r="923" spans="1:24" s="410" customFormat="1" ht="27.6" outlineLevel="2" x14ac:dyDescent="0.25">
      <c r="A923" s="410" t="s">
        <v>76</v>
      </c>
      <c r="B923" s="728" t="s">
        <v>42</v>
      </c>
      <c r="C923" s="792">
        <v>73</v>
      </c>
      <c r="D923" s="557" t="s">
        <v>498</v>
      </c>
      <c r="E923" s="558">
        <v>811011779</v>
      </c>
      <c r="F923" s="457" t="s">
        <v>561</v>
      </c>
      <c r="G923" s="521" t="s">
        <v>218</v>
      </c>
      <c r="H923" s="521" t="s">
        <v>625</v>
      </c>
      <c r="I923" s="413" t="s">
        <v>248</v>
      </c>
      <c r="J923" s="413" t="s">
        <v>2403</v>
      </c>
      <c r="K923" s="521" t="s">
        <v>1147</v>
      </c>
      <c r="L923" s="417">
        <v>63016</v>
      </c>
      <c r="M923" s="418">
        <v>546595</v>
      </c>
      <c r="N923" s="712">
        <f t="shared" si="168"/>
        <v>546595</v>
      </c>
      <c r="O923" s="753">
        <v>45205</v>
      </c>
      <c r="P923" s="418">
        <f t="shared" si="169"/>
        <v>566744</v>
      </c>
      <c r="Q923" s="418">
        <f t="shared" si="170"/>
        <v>566744</v>
      </c>
      <c r="R923" s="698">
        <f t="shared" si="171"/>
        <v>566744</v>
      </c>
      <c r="S923" s="699">
        <f>+R923/$R$967</f>
        <v>1.0710726394562708E-4</v>
      </c>
      <c r="T923" s="688"/>
      <c r="U923" s="689">
        <f t="shared" si="166"/>
        <v>159</v>
      </c>
      <c r="V923" s="690">
        <f t="shared" si="220"/>
        <v>45364</v>
      </c>
      <c r="W923" s="691">
        <f>VLOOKUP(V923,IPC!$B$9:$D$855,3,2)</f>
        <v>141.47999999999999</v>
      </c>
      <c r="X923" s="691">
        <f>VLOOKUP(O923,IPC!$B$9:$D$855,3,1)</f>
        <v>136.44999999999999</v>
      </c>
    </row>
    <row r="924" spans="1:24" s="410" customFormat="1" ht="27.6" outlineLevel="2" x14ac:dyDescent="0.25">
      <c r="A924" s="410" t="s">
        <v>76</v>
      </c>
      <c r="B924" s="728" t="s">
        <v>42</v>
      </c>
      <c r="C924" s="792">
        <v>73</v>
      </c>
      <c r="D924" s="557" t="s">
        <v>498</v>
      </c>
      <c r="E924" s="558">
        <v>811011779</v>
      </c>
      <c r="F924" s="457" t="s">
        <v>561</v>
      </c>
      <c r="G924" s="521" t="s">
        <v>218</v>
      </c>
      <c r="H924" s="521" t="s">
        <v>625</v>
      </c>
      <c r="I924" s="413" t="s">
        <v>248</v>
      </c>
      <c r="J924" s="413" t="s">
        <v>2403</v>
      </c>
      <c r="K924" s="521" t="s">
        <v>2516</v>
      </c>
      <c r="L924" s="417">
        <v>72899</v>
      </c>
      <c r="M924" s="418">
        <v>3040737.42</v>
      </c>
      <c r="N924" s="712">
        <f t="shared" si="168"/>
        <v>3040737.42</v>
      </c>
      <c r="O924" s="753">
        <v>45353</v>
      </c>
      <c r="P924" s="418">
        <f t="shared" si="169"/>
        <v>3040737</v>
      </c>
      <c r="Q924" s="418">
        <f t="shared" si="170"/>
        <v>3040737</v>
      </c>
      <c r="R924" s="698">
        <f t="shared" si="171"/>
        <v>3040737</v>
      </c>
      <c r="S924" s="699">
        <f>+R924/$R$967</f>
        <v>5.7465984721185269E-4</v>
      </c>
      <c r="T924" s="688"/>
      <c r="U924" s="689">
        <f t="shared" si="166"/>
        <v>11</v>
      </c>
      <c r="V924" s="690">
        <f t="shared" si="220"/>
        <v>45364</v>
      </c>
      <c r="W924" s="691">
        <f>VLOOKUP(V924,IPC!$B$9:$D$855,3,2)</f>
        <v>141.47999999999999</v>
      </c>
      <c r="X924" s="691">
        <f>VLOOKUP(O924,IPC!$B$9:$D$855,3,1)</f>
        <v>141.47999999999999</v>
      </c>
    </row>
    <row r="925" spans="1:24" s="410" customFormat="1" ht="27.6" outlineLevel="2" x14ac:dyDescent="0.25">
      <c r="A925" s="410" t="s">
        <v>76</v>
      </c>
      <c r="B925" s="728" t="s">
        <v>42</v>
      </c>
      <c r="C925" s="792">
        <v>73</v>
      </c>
      <c r="D925" s="557" t="s">
        <v>498</v>
      </c>
      <c r="E925" s="558">
        <v>811011779</v>
      </c>
      <c r="F925" s="457" t="s">
        <v>561</v>
      </c>
      <c r="G925" s="521" t="s">
        <v>218</v>
      </c>
      <c r="H925" s="521" t="s">
        <v>625</v>
      </c>
      <c r="I925" s="413" t="s">
        <v>248</v>
      </c>
      <c r="J925" s="413" t="s">
        <v>2403</v>
      </c>
      <c r="K925" s="521" t="s">
        <v>2517</v>
      </c>
      <c r="L925" s="417">
        <v>75297</v>
      </c>
      <c r="M925" s="418">
        <v>3040737.42</v>
      </c>
      <c r="N925" s="712">
        <f t="shared" si="168"/>
        <v>0</v>
      </c>
      <c r="O925" s="753">
        <v>45382</v>
      </c>
      <c r="P925" s="418">
        <f t="shared" si="169"/>
        <v>0</v>
      </c>
      <c r="Q925" s="418">
        <f t="shared" si="170"/>
        <v>3040737.42</v>
      </c>
      <c r="R925" s="698">
        <f t="shared" si="171"/>
        <v>3040737.42</v>
      </c>
      <c r="S925" s="699">
        <f>+R925/$R$967</f>
        <v>5.7465992658640433E-4</v>
      </c>
      <c r="T925" s="688"/>
      <c r="U925" s="689">
        <f t="shared" si="166"/>
        <v>-18</v>
      </c>
      <c r="V925" s="690">
        <f t="shared" si="220"/>
        <v>45364</v>
      </c>
      <c r="W925" s="691">
        <f>VLOOKUP(V925,IPC!$B$9:$D$855,3,2)</f>
        <v>141.47999999999999</v>
      </c>
      <c r="X925" s="691">
        <f>VLOOKUP(O925,IPC!$B$9:$D$855,3,1)</f>
        <v>141.47999999999999</v>
      </c>
    </row>
    <row r="926" spans="1:24" s="410" customFormat="1" outlineLevel="1" x14ac:dyDescent="0.25">
      <c r="B926" s="728"/>
      <c r="C926" s="793"/>
      <c r="D926" s="560" t="s">
        <v>2319</v>
      </c>
      <c r="E926" s="561"/>
      <c r="F926" s="461"/>
      <c r="G926" s="536"/>
      <c r="H926" s="536"/>
      <c r="I926" s="420"/>
      <c r="J926" s="420"/>
      <c r="K926" s="536"/>
      <c r="L926" s="424"/>
      <c r="M926" s="425">
        <f>SUBTOTAL(9,M923:M925)</f>
        <v>6628069.8399999999</v>
      </c>
      <c r="N926" s="425">
        <f>SUBTOTAL(9,N923:N925)</f>
        <v>3587332.42</v>
      </c>
      <c r="O926" s="755"/>
      <c r="P926" s="425">
        <f>SUBTOTAL(9,P923:P925)</f>
        <v>3607481</v>
      </c>
      <c r="Q926" s="425">
        <f>SUBTOTAL(9,Q923:Q925)</f>
        <v>6648218.4199999999</v>
      </c>
      <c r="R926" s="460">
        <f>SUBTOTAL(9,R923:R925)</f>
        <v>6648218.4199999999</v>
      </c>
      <c r="S926" s="706">
        <f>SUBTOTAL(9,S923:S925)</f>
        <v>1.256427037743884E-3</v>
      </c>
      <c r="T926" s="688"/>
      <c r="U926" s="689"/>
      <c r="V926" s="690"/>
      <c r="W926" s="691"/>
      <c r="X926" s="691"/>
    </row>
    <row r="927" spans="1:24" s="410" customFormat="1" ht="27.6" outlineLevel="2" x14ac:dyDescent="0.25">
      <c r="A927" s="410" t="s">
        <v>76</v>
      </c>
      <c r="B927" s="728" t="s">
        <v>2546</v>
      </c>
      <c r="C927" s="792">
        <v>74</v>
      </c>
      <c r="D927" s="557" t="s">
        <v>1875</v>
      </c>
      <c r="E927" s="558">
        <v>1042998039</v>
      </c>
      <c r="F927" s="457" t="s">
        <v>1884</v>
      </c>
      <c r="G927" s="521" t="s">
        <v>239</v>
      </c>
      <c r="H927" s="521" t="s">
        <v>1893</v>
      </c>
      <c r="I927" s="413" t="s">
        <v>248</v>
      </c>
      <c r="J927" s="413" t="s">
        <v>2403</v>
      </c>
      <c r="K927" s="521" t="s">
        <v>2518</v>
      </c>
      <c r="L927" s="417">
        <v>102</v>
      </c>
      <c r="M927" s="418">
        <v>17941</v>
      </c>
      <c r="N927" s="712">
        <f t="shared" si="168"/>
        <v>17941</v>
      </c>
      <c r="O927" s="753">
        <v>45323</v>
      </c>
      <c r="P927" s="418">
        <f t="shared" si="169"/>
        <v>18067</v>
      </c>
      <c r="Q927" s="418">
        <f t="shared" si="170"/>
        <v>18067</v>
      </c>
      <c r="R927" s="698">
        <f t="shared" si="171"/>
        <v>18067</v>
      </c>
      <c r="S927" s="699">
        <f t="shared" ref="S927:S932" si="222">+R927/$R$967</f>
        <v>3.4144286268679413E-6</v>
      </c>
      <c r="T927" s="688"/>
      <c r="U927" s="689">
        <f t="shared" si="166"/>
        <v>41</v>
      </c>
      <c r="V927" s="690">
        <f t="shared" si="220"/>
        <v>45364</v>
      </c>
      <c r="W927" s="691">
        <f>VLOOKUP(V927,IPC!$B$9:$D$855,3,2)</f>
        <v>141.47999999999999</v>
      </c>
      <c r="X927" s="691">
        <f>VLOOKUP(O927,IPC!$B$9:$D$855,3,1)</f>
        <v>140.49</v>
      </c>
    </row>
    <row r="928" spans="1:24" s="410" customFormat="1" ht="27.6" outlineLevel="2" x14ac:dyDescent="0.25">
      <c r="A928" s="410" t="s">
        <v>76</v>
      </c>
      <c r="B928" s="728" t="s">
        <v>2546</v>
      </c>
      <c r="C928" s="792">
        <v>74</v>
      </c>
      <c r="D928" s="557" t="s">
        <v>1875</v>
      </c>
      <c r="E928" s="558">
        <v>1042998039</v>
      </c>
      <c r="F928" s="457" t="s">
        <v>1884</v>
      </c>
      <c r="G928" s="521" t="s">
        <v>239</v>
      </c>
      <c r="H928" s="521" t="s">
        <v>1893</v>
      </c>
      <c r="I928" s="413" t="s">
        <v>248</v>
      </c>
      <c r="J928" s="413" t="s">
        <v>2403</v>
      </c>
      <c r="K928" s="521" t="s">
        <v>2519</v>
      </c>
      <c r="L928" s="417">
        <v>103</v>
      </c>
      <c r="M928" s="418">
        <v>2473295</v>
      </c>
      <c r="N928" s="712">
        <f t="shared" si="168"/>
        <v>2473295</v>
      </c>
      <c r="O928" s="753">
        <v>45352</v>
      </c>
      <c r="P928" s="418">
        <f t="shared" si="169"/>
        <v>2473295</v>
      </c>
      <c r="Q928" s="418">
        <f t="shared" si="170"/>
        <v>2473295</v>
      </c>
      <c r="R928" s="698">
        <f t="shared" si="171"/>
        <v>2473295</v>
      </c>
      <c r="S928" s="699">
        <f t="shared" si="222"/>
        <v>4.6742067032099101E-4</v>
      </c>
      <c r="T928" s="688"/>
      <c r="U928" s="689">
        <f t="shared" si="166"/>
        <v>12</v>
      </c>
      <c r="V928" s="690">
        <f t="shared" si="220"/>
        <v>45364</v>
      </c>
      <c r="W928" s="691">
        <f>VLOOKUP(V928,IPC!$B$9:$D$855,3,2)</f>
        <v>141.47999999999999</v>
      </c>
      <c r="X928" s="691">
        <f>VLOOKUP(O928,IPC!$B$9:$D$855,3,1)</f>
        <v>141.47999999999999</v>
      </c>
    </row>
    <row r="929" spans="1:24" s="410" customFormat="1" ht="27.6" outlineLevel="2" x14ac:dyDescent="0.25">
      <c r="A929" s="410" t="s">
        <v>76</v>
      </c>
      <c r="B929" s="728" t="s">
        <v>2546</v>
      </c>
      <c r="C929" s="792">
        <v>74</v>
      </c>
      <c r="D929" s="557" t="s">
        <v>1875</v>
      </c>
      <c r="E929" s="558">
        <v>1042998039</v>
      </c>
      <c r="F929" s="457" t="s">
        <v>1884</v>
      </c>
      <c r="G929" s="521" t="s">
        <v>239</v>
      </c>
      <c r="H929" s="521" t="s">
        <v>1893</v>
      </c>
      <c r="I929" s="413" t="s">
        <v>248</v>
      </c>
      <c r="J929" s="413" t="s">
        <v>2403</v>
      </c>
      <c r="K929" s="521" t="s">
        <v>2520</v>
      </c>
      <c r="L929" s="417">
        <v>1023</v>
      </c>
      <c r="M929" s="418">
        <v>2455354</v>
      </c>
      <c r="N929" s="712">
        <f t="shared" si="168"/>
        <v>2455354</v>
      </c>
      <c r="O929" s="753">
        <v>45290</v>
      </c>
      <c r="P929" s="418">
        <f t="shared" si="169"/>
        <v>2522390</v>
      </c>
      <c r="Q929" s="418">
        <f t="shared" si="170"/>
        <v>2522390</v>
      </c>
      <c r="R929" s="698">
        <f t="shared" si="171"/>
        <v>2522390</v>
      </c>
      <c r="S929" s="699">
        <f t="shared" si="222"/>
        <v>4.7669898843889005E-4</v>
      </c>
      <c r="T929" s="688"/>
      <c r="U929" s="689">
        <f t="shared" si="166"/>
        <v>74</v>
      </c>
      <c r="V929" s="690">
        <f t="shared" si="220"/>
        <v>45364</v>
      </c>
      <c r="W929" s="691">
        <f>VLOOKUP(V929,IPC!$B$9:$D$855,3,2)</f>
        <v>141.47999999999999</v>
      </c>
      <c r="X929" s="691">
        <f>VLOOKUP(O929,IPC!$B$9:$D$855,3,1)</f>
        <v>137.72</v>
      </c>
    </row>
    <row r="930" spans="1:24" s="410" customFormat="1" ht="27.6" outlineLevel="2" x14ac:dyDescent="0.25">
      <c r="A930" s="410" t="s">
        <v>76</v>
      </c>
      <c r="B930" s="728" t="s">
        <v>2546</v>
      </c>
      <c r="C930" s="792">
        <v>74</v>
      </c>
      <c r="D930" s="557" t="s">
        <v>1875</v>
      </c>
      <c r="E930" s="558">
        <v>1042998039</v>
      </c>
      <c r="F930" s="457" t="s">
        <v>1884</v>
      </c>
      <c r="G930" s="521" t="s">
        <v>239</v>
      </c>
      <c r="H930" s="521" t="s">
        <v>1893</v>
      </c>
      <c r="I930" s="413" t="s">
        <v>248</v>
      </c>
      <c r="J930" s="413" t="s">
        <v>2403</v>
      </c>
      <c r="K930" s="521" t="s">
        <v>2521</v>
      </c>
      <c r="L930" s="417">
        <v>1123</v>
      </c>
      <c r="M930" s="418">
        <v>2455354</v>
      </c>
      <c r="N930" s="712">
        <f t="shared" si="168"/>
        <v>2455354</v>
      </c>
      <c r="O930" s="753">
        <v>45290</v>
      </c>
      <c r="P930" s="418">
        <f t="shared" si="169"/>
        <v>2522390</v>
      </c>
      <c r="Q930" s="418">
        <f t="shared" si="170"/>
        <v>2522390</v>
      </c>
      <c r="R930" s="698">
        <f t="shared" si="171"/>
        <v>2522390</v>
      </c>
      <c r="S930" s="699">
        <f t="shared" si="222"/>
        <v>4.7669898843889005E-4</v>
      </c>
      <c r="T930" s="688"/>
      <c r="U930" s="689">
        <f t="shared" si="166"/>
        <v>74</v>
      </c>
      <c r="V930" s="690">
        <f t="shared" si="220"/>
        <v>45364</v>
      </c>
      <c r="W930" s="691">
        <f>VLOOKUP(V930,IPC!$B$9:$D$855,3,2)</f>
        <v>141.47999999999999</v>
      </c>
      <c r="X930" s="691">
        <f>VLOOKUP(O930,IPC!$B$9:$D$855,3,1)</f>
        <v>137.72</v>
      </c>
    </row>
    <row r="931" spans="1:24" s="410" customFormat="1" ht="27.6" outlineLevel="2" x14ac:dyDescent="0.25">
      <c r="A931" s="410" t="s">
        <v>76</v>
      </c>
      <c r="B931" s="728" t="s">
        <v>2546</v>
      </c>
      <c r="C931" s="792">
        <v>74</v>
      </c>
      <c r="D931" s="557" t="s">
        <v>1875</v>
      </c>
      <c r="E931" s="558">
        <v>1042998039</v>
      </c>
      <c r="F931" s="457" t="s">
        <v>1884</v>
      </c>
      <c r="G931" s="521" t="s">
        <v>239</v>
      </c>
      <c r="H931" s="521" t="s">
        <v>1893</v>
      </c>
      <c r="I931" s="413" t="s">
        <v>248</v>
      </c>
      <c r="J931" s="413" t="s">
        <v>2403</v>
      </c>
      <c r="K931" s="521" t="s">
        <v>1961</v>
      </c>
      <c r="L931" s="417">
        <v>1223</v>
      </c>
      <c r="M931" s="418">
        <v>2455354</v>
      </c>
      <c r="N931" s="712">
        <f>IF(U931&gt;1,M931,0)</f>
        <v>2455354</v>
      </c>
      <c r="O931" s="753">
        <v>45290</v>
      </c>
      <c r="P931" s="418">
        <f>IFERROR(ROUND((N931*(W931/X931)),0),0)</f>
        <v>2522390</v>
      </c>
      <c r="Q931" s="418">
        <f>+P931-N931+M931</f>
        <v>2522390</v>
      </c>
      <c r="R931" s="698">
        <f>+Q931</f>
        <v>2522390</v>
      </c>
      <c r="S931" s="699">
        <f t="shared" si="222"/>
        <v>4.7669898843889005E-4</v>
      </c>
      <c r="T931" s="688"/>
      <c r="U931" s="689">
        <f>+$U$7-O931</f>
        <v>74</v>
      </c>
      <c r="V931" s="690">
        <f t="shared" si="218"/>
        <v>45364</v>
      </c>
      <c r="W931" s="691">
        <f>VLOOKUP(V931,IPC!$B$9:$D$855,3,2)</f>
        <v>141.47999999999999</v>
      </c>
      <c r="X931" s="691">
        <f>VLOOKUP(O931,IPC!$B$9:$D$855,3,1)</f>
        <v>137.72</v>
      </c>
    </row>
    <row r="932" spans="1:24" s="410" customFormat="1" ht="27.6" outlineLevel="2" x14ac:dyDescent="0.25">
      <c r="A932" s="410" t="s">
        <v>76</v>
      </c>
      <c r="B932" s="728" t="s">
        <v>2546</v>
      </c>
      <c r="C932" s="792">
        <v>74</v>
      </c>
      <c r="D932" s="557" t="s">
        <v>1875</v>
      </c>
      <c r="E932" s="558">
        <v>1042998039</v>
      </c>
      <c r="F932" s="457" t="s">
        <v>1884</v>
      </c>
      <c r="G932" s="521" t="s">
        <v>239</v>
      </c>
      <c r="H932" s="521" t="s">
        <v>1893</v>
      </c>
      <c r="I932" s="413" t="s">
        <v>248</v>
      </c>
      <c r="J932" s="413" t="s">
        <v>2403</v>
      </c>
      <c r="K932" s="521" t="s">
        <v>2522</v>
      </c>
      <c r="L932" s="417">
        <v>1701</v>
      </c>
      <c r="M932" s="418">
        <v>473295</v>
      </c>
      <c r="N932" s="712">
        <f t="shared" ref="N932:N957" si="223">IF(U932&gt;1,M932,0)</f>
        <v>473295</v>
      </c>
      <c r="O932" s="753" t="s">
        <v>1659</v>
      </c>
      <c r="P932" s="418">
        <f t="shared" ref="P932:P957" si="224">IFERROR(ROUND((N932*(W932/X932)),0),0)</f>
        <v>0</v>
      </c>
      <c r="Q932" s="418">
        <f t="shared" ref="Q932:Q957" si="225">+P932-N932+M932</f>
        <v>0</v>
      </c>
      <c r="R932" s="698">
        <f t="shared" ref="R932:R957" si="226">+Q932</f>
        <v>0</v>
      </c>
      <c r="S932" s="699">
        <f t="shared" si="222"/>
        <v>0</v>
      </c>
      <c r="T932" s="688"/>
      <c r="U932" s="689">
        <f t="shared" ref="U932:U957" si="227">+$U$7-O932</f>
        <v>56</v>
      </c>
      <c r="V932" s="690">
        <f t="shared" si="218"/>
        <v>45364</v>
      </c>
      <c r="W932" s="691">
        <f>VLOOKUP(V932,IPC!$B$9:$D$855,3,2)</f>
        <v>141.47999999999999</v>
      </c>
      <c r="X932" s="691" t="e">
        <f>VLOOKUP(O932,IPC!$B$9:$D$855,3,1)</f>
        <v>#N/A</v>
      </c>
    </row>
    <row r="933" spans="1:24" s="410" customFormat="1" outlineLevel="1" x14ac:dyDescent="0.25">
      <c r="B933" s="728"/>
      <c r="C933" s="793"/>
      <c r="D933" s="560" t="s">
        <v>2320</v>
      </c>
      <c r="E933" s="561"/>
      <c r="F933" s="461"/>
      <c r="G933" s="536"/>
      <c r="H933" s="536"/>
      <c r="I933" s="420"/>
      <c r="J933" s="420"/>
      <c r="K933" s="536"/>
      <c r="L933" s="424"/>
      <c r="M933" s="425">
        <f>SUBTOTAL(9,M927:M932)</f>
        <v>10330593</v>
      </c>
      <c r="N933" s="425">
        <f>SUBTOTAL(9,N927:N932)</f>
        <v>10330593</v>
      </c>
      <c r="O933" s="755"/>
      <c r="P933" s="425">
        <f>SUBTOTAL(9,P927:P932)</f>
        <v>10058532</v>
      </c>
      <c r="Q933" s="425">
        <f>SUBTOTAL(9,Q927:Q932)</f>
        <v>10058532</v>
      </c>
      <c r="R933" s="460">
        <f>SUBTOTAL(9,R927:R932)</f>
        <v>10058532</v>
      </c>
      <c r="S933" s="706">
        <f>SUBTOTAL(9,S927:S932)</f>
        <v>1.900932064264529E-3</v>
      </c>
      <c r="T933" s="688"/>
      <c r="U933" s="689"/>
      <c r="V933" s="690"/>
      <c r="W933" s="691"/>
      <c r="X933" s="691"/>
    </row>
    <row r="934" spans="1:24" s="410" customFormat="1" ht="27.6" outlineLevel="2" x14ac:dyDescent="0.25">
      <c r="A934" s="410" t="s">
        <v>76</v>
      </c>
      <c r="B934" s="728" t="s">
        <v>2546</v>
      </c>
      <c r="C934" s="792">
        <v>75</v>
      </c>
      <c r="D934" s="557" t="s">
        <v>499</v>
      </c>
      <c r="E934" s="558">
        <v>72274341</v>
      </c>
      <c r="F934" s="457" t="s">
        <v>562</v>
      </c>
      <c r="G934" s="521" t="s">
        <v>239</v>
      </c>
      <c r="H934" s="521" t="s">
        <v>626</v>
      </c>
      <c r="I934" s="413" t="s">
        <v>248</v>
      </c>
      <c r="J934" s="413" t="s">
        <v>2403</v>
      </c>
      <c r="K934" s="521" t="s">
        <v>1149</v>
      </c>
      <c r="L934" s="559">
        <v>190</v>
      </c>
      <c r="M934" s="418">
        <v>1074150</v>
      </c>
      <c r="N934" s="712">
        <f t="shared" si="223"/>
        <v>1074150</v>
      </c>
      <c r="O934" s="753">
        <v>45137</v>
      </c>
      <c r="P934" s="418">
        <f t="shared" si="224"/>
        <v>1130314</v>
      </c>
      <c r="Q934" s="418">
        <f t="shared" si="225"/>
        <v>1130314</v>
      </c>
      <c r="R934" s="698">
        <f t="shared" si="226"/>
        <v>1130314</v>
      </c>
      <c r="S934" s="699">
        <f>+R934/$R$967</f>
        <v>2.1361468306578901E-4</v>
      </c>
      <c r="T934" s="688"/>
      <c r="U934" s="689">
        <f t="shared" si="227"/>
        <v>227</v>
      </c>
      <c r="V934" s="690">
        <f t="shared" si="218"/>
        <v>45364</v>
      </c>
      <c r="W934" s="691">
        <f>VLOOKUP(V934,IPC!$B$9:$D$855,3,2)</f>
        <v>141.47999999999999</v>
      </c>
      <c r="X934" s="691">
        <f>VLOOKUP(O934,IPC!$B$9:$D$855,3,1)</f>
        <v>134.44999999999999</v>
      </c>
    </row>
    <row r="935" spans="1:24" s="410" customFormat="1" ht="27.6" outlineLevel="2" x14ac:dyDescent="0.25">
      <c r="A935" s="410" t="s">
        <v>76</v>
      </c>
      <c r="B935" s="728" t="s">
        <v>2546</v>
      </c>
      <c r="C935" s="792">
        <v>75</v>
      </c>
      <c r="D935" s="557" t="s">
        <v>499</v>
      </c>
      <c r="E935" s="558">
        <v>72274341</v>
      </c>
      <c r="F935" s="457" t="s">
        <v>562</v>
      </c>
      <c r="G935" s="521" t="s">
        <v>239</v>
      </c>
      <c r="H935" s="521" t="s">
        <v>626</v>
      </c>
      <c r="I935" s="413" t="s">
        <v>248</v>
      </c>
      <c r="J935" s="413" t="s">
        <v>2403</v>
      </c>
      <c r="K935" s="521" t="s">
        <v>1150</v>
      </c>
      <c r="L935" s="559">
        <v>172</v>
      </c>
      <c r="M935" s="418">
        <v>871200</v>
      </c>
      <c r="N935" s="712">
        <f t="shared" si="223"/>
        <v>871200</v>
      </c>
      <c r="O935" s="753">
        <v>45107</v>
      </c>
      <c r="P935" s="418">
        <f t="shared" si="224"/>
        <v>921344</v>
      </c>
      <c r="Q935" s="418">
        <f t="shared" si="225"/>
        <v>921344</v>
      </c>
      <c r="R935" s="698">
        <f t="shared" si="226"/>
        <v>921344</v>
      </c>
      <c r="S935" s="699">
        <f>+R935/$R$967</f>
        <v>1.7412206391725335E-4</v>
      </c>
      <c r="T935" s="688"/>
      <c r="U935" s="689">
        <f t="shared" si="227"/>
        <v>257</v>
      </c>
      <c r="V935" s="690">
        <f t="shared" si="218"/>
        <v>45364</v>
      </c>
      <c r="W935" s="691">
        <f>VLOOKUP(V935,IPC!$B$9:$D$855,3,2)</f>
        <v>141.47999999999999</v>
      </c>
      <c r="X935" s="691">
        <f>VLOOKUP(O935,IPC!$B$9:$D$855,3,1)</f>
        <v>133.78</v>
      </c>
    </row>
    <row r="936" spans="1:24" s="410" customFormat="1" outlineLevel="1" x14ac:dyDescent="0.25">
      <c r="B936" s="728"/>
      <c r="C936" s="793"/>
      <c r="D936" s="560" t="s">
        <v>2321</v>
      </c>
      <c r="E936" s="561"/>
      <c r="F936" s="461"/>
      <c r="G936" s="536"/>
      <c r="H936" s="536"/>
      <c r="I936" s="420"/>
      <c r="J936" s="420"/>
      <c r="K936" s="536"/>
      <c r="L936" s="562"/>
      <c r="M936" s="425">
        <f>SUBTOTAL(9,M934:M935)</f>
        <v>1945350</v>
      </c>
      <c r="N936" s="425">
        <f>SUBTOTAL(9,N934:N935)</f>
        <v>1945350</v>
      </c>
      <c r="O936" s="755"/>
      <c r="P936" s="425">
        <f>SUBTOTAL(9,P934:P935)</f>
        <v>2051658</v>
      </c>
      <c r="Q936" s="425">
        <f>SUBTOTAL(9,Q934:Q935)</f>
        <v>2051658</v>
      </c>
      <c r="R936" s="460">
        <f>SUBTOTAL(9,R934:R935)</f>
        <v>2051658</v>
      </c>
      <c r="S936" s="706">
        <f>SUBTOTAL(9,S934:S935)</f>
        <v>3.8773674698304233E-4</v>
      </c>
      <c r="T936" s="688"/>
      <c r="U936" s="689"/>
      <c r="V936" s="690"/>
      <c r="W936" s="691"/>
      <c r="X936" s="691"/>
    </row>
    <row r="937" spans="1:24" s="410" customFormat="1" ht="27.6" outlineLevel="2" x14ac:dyDescent="0.25">
      <c r="A937" s="410" t="s">
        <v>76</v>
      </c>
      <c r="B937" s="728" t="s">
        <v>42</v>
      </c>
      <c r="C937" s="792">
        <v>76</v>
      </c>
      <c r="D937" s="557" t="s">
        <v>500</v>
      </c>
      <c r="E937" s="558">
        <v>900512424</v>
      </c>
      <c r="F937" s="457" t="s">
        <v>563</v>
      </c>
      <c r="G937" s="521" t="s">
        <v>239</v>
      </c>
      <c r="H937" s="521" t="s">
        <v>627</v>
      </c>
      <c r="I937" s="413" t="s">
        <v>248</v>
      </c>
      <c r="J937" s="413" t="s">
        <v>2403</v>
      </c>
      <c r="K937" s="521" t="s">
        <v>1151</v>
      </c>
      <c r="L937" s="559">
        <v>640</v>
      </c>
      <c r="M937" s="418">
        <v>2087825</v>
      </c>
      <c r="N937" s="712">
        <f t="shared" si="223"/>
        <v>2087825</v>
      </c>
      <c r="O937" s="753">
        <v>45251</v>
      </c>
      <c r="P937" s="418">
        <f t="shared" si="224"/>
        <v>2154683</v>
      </c>
      <c r="Q937" s="418">
        <f t="shared" si="225"/>
        <v>2154683</v>
      </c>
      <c r="R937" s="698">
        <f t="shared" si="226"/>
        <v>2154683</v>
      </c>
      <c r="S937" s="699">
        <f t="shared" ref="S937:S943" si="228">+R937/$R$967</f>
        <v>4.0720713549707735E-4</v>
      </c>
      <c r="T937" s="688"/>
      <c r="U937" s="689">
        <f t="shared" si="227"/>
        <v>113</v>
      </c>
      <c r="V937" s="690">
        <f t="shared" si="218"/>
        <v>45364</v>
      </c>
      <c r="W937" s="691">
        <f>VLOOKUP(V937,IPC!$B$9:$D$855,3,2)</f>
        <v>141.47999999999999</v>
      </c>
      <c r="X937" s="691">
        <f>VLOOKUP(O937,IPC!$B$9:$D$855,3,1)</f>
        <v>137.09</v>
      </c>
    </row>
    <row r="938" spans="1:24" s="410" customFormat="1" ht="27.6" outlineLevel="2" x14ac:dyDescent="0.25">
      <c r="A938" s="410" t="s">
        <v>76</v>
      </c>
      <c r="B938" s="728" t="s">
        <v>42</v>
      </c>
      <c r="C938" s="792">
        <v>76</v>
      </c>
      <c r="D938" s="557" t="s">
        <v>500</v>
      </c>
      <c r="E938" s="558">
        <v>900512424</v>
      </c>
      <c r="F938" s="457" t="s">
        <v>563</v>
      </c>
      <c r="G938" s="521" t="s">
        <v>239</v>
      </c>
      <c r="H938" s="521" t="s">
        <v>627</v>
      </c>
      <c r="I938" s="413" t="s">
        <v>248</v>
      </c>
      <c r="J938" s="413" t="s">
        <v>2403</v>
      </c>
      <c r="K938" s="521" t="s">
        <v>1152</v>
      </c>
      <c r="L938" s="559">
        <v>633</v>
      </c>
      <c r="M938" s="418">
        <v>1366370</v>
      </c>
      <c r="N938" s="712">
        <f t="shared" si="223"/>
        <v>1366370</v>
      </c>
      <c r="O938" s="753">
        <v>45228</v>
      </c>
      <c r="P938" s="418">
        <f t="shared" si="224"/>
        <v>1416739</v>
      </c>
      <c r="Q938" s="418">
        <f t="shared" si="225"/>
        <v>1416739</v>
      </c>
      <c r="R938" s="698">
        <f t="shared" si="226"/>
        <v>1416739</v>
      </c>
      <c r="S938" s="699">
        <f t="shared" si="228"/>
        <v>2.6774529243373332E-4</v>
      </c>
      <c r="T938" s="688"/>
      <c r="U938" s="689">
        <f t="shared" si="227"/>
        <v>136</v>
      </c>
      <c r="V938" s="690">
        <f t="shared" si="218"/>
        <v>45364</v>
      </c>
      <c r="W938" s="691">
        <f>VLOOKUP(V938,IPC!$B$9:$D$855,3,2)</f>
        <v>141.47999999999999</v>
      </c>
      <c r="X938" s="691">
        <f>VLOOKUP(O938,IPC!$B$9:$D$855,3,1)</f>
        <v>136.44999999999999</v>
      </c>
    </row>
    <row r="939" spans="1:24" s="410" customFormat="1" ht="27.6" outlineLevel="2" x14ac:dyDescent="0.25">
      <c r="A939" s="410" t="s">
        <v>76</v>
      </c>
      <c r="B939" s="728" t="s">
        <v>42</v>
      </c>
      <c r="C939" s="792">
        <v>76</v>
      </c>
      <c r="D939" s="557" t="s">
        <v>500</v>
      </c>
      <c r="E939" s="558">
        <v>900512424</v>
      </c>
      <c r="F939" s="457" t="s">
        <v>563</v>
      </c>
      <c r="G939" s="521" t="s">
        <v>239</v>
      </c>
      <c r="H939" s="521" t="s">
        <v>627</v>
      </c>
      <c r="I939" s="413" t="s">
        <v>248</v>
      </c>
      <c r="J939" s="413" t="s">
        <v>2403</v>
      </c>
      <c r="K939" s="521" t="s">
        <v>1153</v>
      </c>
      <c r="L939" s="559">
        <v>606</v>
      </c>
      <c r="M939" s="418">
        <v>1233665</v>
      </c>
      <c r="N939" s="712">
        <f t="shared" si="223"/>
        <v>1233665</v>
      </c>
      <c r="O939" s="753">
        <v>45189</v>
      </c>
      <c r="P939" s="418">
        <f t="shared" si="224"/>
        <v>1282337</v>
      </c>
      <c r="Q939" s="418">
        <f t="shared" si="225"/>
        <v>1282337</v>
      </c>
      <c r="R939" s="698">
        <f t="shared" si="226"/>
        <v>1282337</v>
      </c>
      <c r="S939" s="699">
        <f t="shared" si="228"/>
        <v>2.4234505795604999E-4</v>
      </c>
      <c r="T939" s="688"/>
      <c r="U939" s="689">
        <f t="shared" si="227"/>
        <v>175</v>
      </c>
      <c r="V939" s="690">
        <f t="shared" si="218"/>
        <v>45364</v>
      </c>
      <c r="W939" s="691">
        <f>VLOOKUP(V939,IPC!$B$9:$D$855,3,2)</f>
        <v>141.47999999999999</v>
      </c>
      <c r="X939" s="691">
        <f>VLOOKUP(O939,IPC!$B$9:$D$855,3,1)</f>
        <v>136.11000000000001</v>
      </c>
    </row>
    <row r="940" spans="1:24" s="410" customFormat="1" ht="27.6" outlineLevel="2" x14ac:dyDescent="0.25">
      <c r="A940" s="410" t="s">
        <v>76</v>
      </c>
      <c r="B940" s="728" t="s">
        <v>42</v>
      </c>
      <c r="C940" s="792">
        <v>76</v>
      </c>
      <c r="D940" s="557" t="s">
        <v>500</v>
      </c>
      <c r="E940" s="558">
        <v>900512424</v>
      </c>
      <c r="F940" s="457" t="s">
        <v>563</v>
      </c>
      <c r="G940" s="521" t="s">
        <v>239</v>
      </c>
      <c r="H940" s="521" t="s">
        <v>627</v>
      </c>
      <c r="I940" s="413" t="s">
        <v>248</v>
      </c>
      <c r="J940" s="413" t="s">
        <v>2403</v>
      </c>
      <c r="K940" s="521" t="s">
        <v>1154</v>
      </c>
      <c r="L940" s="559">
        <v>592</v>
      </c>
      <c r="M940" s="418">
        <v>1012490</v>
      </c>
      <c r="N940" s="712">
        <f t="shared" si="223"/>
        <v>1012490</v>
      </c>
      <c r="O940" s="753">
        <v>45162</v>
      </c>
      <c r="P940" s="418">
        <f t="shared" si="224"/>
        <v>1058033</v>
      </c>
      <c r="Q940" s="418">
        <f t="shared" si="225"/>
        <v>1058033</v>
      </c>
      <c r="R940" s="698">
        <f t="shared" si="226"/>
        <v>1058033</v>
      </c>
      <c r="S940" s="699">
        <f t="shared" si="228"/>
        <v>1.99954511726959E-4</v>
      </c>
      <c r="T940" s="688"/>
      <c r="U940" s="689">
        <f t="shared" si="227"/>
        <v>202</v>
      </c>
      <c r="V940" s="690">
        <f t="shared" si="218"/>
        <v>45364</v>
      </c>
      <c r="W940" s="691">
        <f>VLOOKUP(V940,IPC!$B$9:$D$855,3,2)</f>
        <v>141.47999999999999</v>
      </c>
      <c r="X940" s="691">
        <f>VLOOKUP(O940,IPC!$B$9:$D$855,3,1)</f>
        <v>135.38999999999999</v>
      </c>
    </row>
    <row r="941" spans="1:24" s="410" customFormat="1" ht="27.6" outlineLevel="2" x14ac:dyDescent="0.25">
      <c r="A941" s="410" t="s">
        <v>76</v>
      </c>
      <c r="B941" s="728" t="s">
        <v>42</v>
      </c>
      <c r="C941" s="792">
        <v>76</v>
      </c>
      <c r="D941" s="557" t="s">
        <v>500</v>
      </c>
      <c r="E941" s="558">
        <v>900512424</v>
      </c>
      <c r="F941" s="457" t="s">
        <v>563</v>
      </c>
      <c r="G941" s="521" t="s">
        <v>239</v>
      </c>
      <c r="H941" s="521" t="s">
        <v>627</v>
      </c>
      <c r="I941" s="413" t="s">
        <v>248</v>
      </c>
      <c r="J941" s="413" t="s">
        <v>2403</v>
      </c>
      <c r="K941" s="521" t="s">
        <v>1155</v>
      </c>
      <c r="L941" s="559">
        <v>569</v>
      </c>
      <c r="M941" s="418">
        <v>181855</v>
      </c>
      <c r="N941" s="712">
        <f t="shared" si="223"/>
        <v>181855</v>
      </c>
      <c r="O941" s="753">
        <v>45127</v>
      </c>
      <c r="P941" s="418">
        <f t="shared" si="224"/>
        <v>191364</v>
      </c>
      <c r="Q941" s="418">
        <f t="shared" si="225"/>
        <v>191364</v>
      </c>
      <c r="R941" s="698">
        <f t="shared" si="226"/>
        <v>191364</v>
      </c>
      <c r="S941" s="699">
        <f t="shared" si="228"/>
        <v>3.6165313541371377E-5</v>
      </c>
      <c r="T941" s="688"/>
      <c r="U941" s="689">
        <f t="shared" si="227"/>
        <v>237</v>
      </c>
      <c r="V941" s="690">
        <f t="shared" si="218"/>
        <v>45364</v>
      </c>
      <c r="W941" s="691">
        <f>VLOOKUP(V941,IPC!$B$9:$D$855,3,2)</f>
        <v>141.47999999999999</v>
      </c>
      <c r="X941" s="691">
        <f>VLOOKUP(O941,IPC!$B$9:$D$855,3,1)</f>
        <v>134.44999999999999</v>
      </c>
    </row>
    <row r="942" spans="1:24" s="410" customFormat="1" ht="27.6" outlineLevel="2" x14ac:dyDescent="0.25">
      <c r="A942" s="410" t="s">
        <v>76</v>
      </c>
      <c r="B942" s="728" t="s">
        <v>42</v>
      </c>
      <c r="C942" s="792">
        <v>76</v>
      </c>
      <c r="D942" s="557" t="s">
        <v>500</v>
      </c>
      <c r="E942" s="558">
        <v>900512424</v>
      </c>
      <c r="F942" s="457" t="s">
        <v>563</v>
      </c>
      <c r="G942" s="521" t="s">
        <v>239</v>
      </c>
      <c r="H942" s="521" t="s">
        <v>627</v>
      </c>
      <c r="I942" s="413" t="s">
        <v>248</v>
      </c>
      <c r="J942" s="413" t="s">
        <v>2403</v>
      </c>
      <c r="K942" s="521" t="s">
        <v>1962</v>
      </c>
      <c r="L942" s="417">
        <v>679</v>
      </c>
      <c r="M942" s="418">
        <v>1872615</v>
      </c>
      <c r="N942" s="712">
        <f t="shared" si="223"/>
        <v>1872615</v>
      </c>
      <c r="O942" s="753">
        <v>45313</v>
      </c>
      <c r="P942" s="418">
        <f t="shared" si="224"/>
        <v>1906300</v>
      </c>
      <c r="Q942" s="418">
        <f t="shared" si="225"/>
        <v>1906300</v>
      </c>
      <c r="R942" s="698">
        <f t="shared" si="226"/>
        <v>1906300</v>
      </c>
      <c r="S942" s="699">
        <f t="shared" si="228"/>
        <v>3.602659706314472E-4</v>
      </c>
      <c r="T942" s="688"/>
      <c r="U942" s="689">
        <f t="shared" si="227"/>
        <v>51</v>
      </c>
      <c r="V942" s="690">
        <f t="shared" si="218"/>
        <v>45364</v>
      </c>
      <c r="W942" s="691">
        <f>VLOOKUP(V942,IPC!$B$9:$D$855,3,2)</f>
        <v>141.47999999999999</v>
      </c>
      <c r="X942" s="691">
        <f>VLOOKUP(O942,IPC!$B$9:$D$855,3,1)</f>
        <v>138.97999999999999</v>
      </c>
    </row>
    <row r="943" spans="1:24" s="410" customFormat="1" ht="27.6" outlineLevel="2" x14ac:dyDescent="0.25">
      <c r="A943" s="410" t="s">
        <v>76</v>
      </c>
      <c r="B943" s="728" t="s">
        <v>42</v>
      </c>
      <c r="C943" s="792">
        <v>76</v>
      </c>
      <c r="D943" s="557" t="s">
        <v>500</v>
      </c>
      <c r="E943" s="558">
        <v>900512424</v>
      </c>
      <c r="F943" s="457" t="s">
        <v>563</v>
      </c>
      <c r="G943" s="521" t="s">
        <v>239</v>
      </c>
      <c r="H943" s="521" t="s">
        <v>627</v>
      </c>
      <c r="I943" s="413" t="s">
        <v>248</v>
      </c>
      <c r="J943" s="413" t="s">
        <v>2403</v>
      </c>
      <c r="K943" s="521" t="s">
        <v>1963</v>
      </c>
      <c r="L943" s="417">
        <v>173</v>
      </c>
      <c r="M943" s="418">
        <v>2845785</v>
      </c>
      <c r="N943" s="712">
        <f t="shared" si="223"/>
        <v>2845785</v>
      </c>
      <c r="O943" s="753">
        <v>44524</v>
      </c>
      <c r="P943" s="418">
        <f t="shared" si="224"/>
        <v>3640341</v>
      </c>
      <c r="Q943" s="418">
        <f t="shared" si="225"/>
        <v>3640341</v>
      </c>
      <c r="R943" s="698">
        <f t="shared" si="226"/>
        <v>3640341</v>
      </c>
      <c r="S943" s="699">
        <f t="shared" si="228"/>
        <v>6.8797722488299481E-4</v>
      </c>
      <c r="T943" s="688"/>
      <c r="U943" s="689">
        <f t="shared" si="227"/>
        <v>840</v>
      </c>
      <c r="V943" s="690">
        <f t="shared" si="218"/>
        <v>45364</v>
      </c>
      <c r="W943" s="691">
        <f>VLOOKUP(V943,IPC!$B$9:$D$855,3,2)</f>
        <v>141.47999999999999</v>
      </c>
      <c r="X943" s="691">
        <f>VLOOKUP(O943,IPC!$B$9:$D$855,3,1)</f>
        <v>110.6</v>
      </c>
    </row>
    <row r="944" spans="1:24" s="410" customFormat="1" outlineLevel="1" x14ac:dyDescent="0.25">
      <c r="B944" s="728"/>
      <c r="C944" s="793"/>
      <c r="D944" s="560" t="s">
        <v>2322</v>
      </c>
      <c r="E944" s="561"/>
      <c r="F944" s="461"/>
      <c r="G944" s="536"/>
      <c r="H944" s="536"/>
      <c r="I944" s="420"/>
      <c r="J944" s="420"/>
      <c r="K944" s="536"/>
      <c r="L944" s="424"/>
      <c r="M944" s="425">
        <f>SUBTOTAL(9,M937:M943)</f>
        <v>10600605</v>
      </c>
      <c r="N944" s="425">
        <f>SUBTOTAL(9,N937:N943)</f>
        <v>10600605</v>
      </c>
      <c r="O944" s="755"/>
      <c r="P944" s="425">
        <f>SUBTOTAL(9,P937:P943)</f>
        <v>11649797</v>
      </c>
      <c r="Q944" s="425">
        <f>SUBTOTAL(9,Q937:Q943)</f>
        <v>11649797</v>
      </c>
      <c r="R944" s="460">
        <f>SUBTOTAL(9,R937:R943)</f>
        <v>11649797</v>
      </c>
      <c r="S944" s="706">
        <f>SUBTOTAL(9,S937:S943)</f>
        <v>2.2016605066696331E-3</v>
      </c>
      <c r="T944" s="688"/>
      <c r="U944" s="689"/>
      <c r="V944" s="690"/>
      <c r="W944" s="691"/>
      <c r="X944" s="691"/>
    </row>
    <row r="945" spans="1:24" s="410" customFormat="1" ht="27.6" outlineLevel="2" x14ac:dyDescent="0.25">
      <c r="A945" s="410" t="s">
        <v>76</v>
      </c>
      <c r="B945" s="728" t="s">
        <v>42</v>
      </c>
      <c r="C945" s="792">
        <v>77</v>
      </c>
      <c r="D945" s="557" t="s">
        <v>501</v>
      </c>
      <c r="E945" s="558">
        <v>800060828</v>
      </c>
      <c r="F945" s="457" t="s">
        <v>564</v>
      </c>
      <c r="G945" s="521" t="s">
        <v>239</v>
      </c>
      <c r="H945" s="521" t="s">
        <v>628</v>
      </c>
      <c r="I945" s="413" t="s">
        <v>248</v>
      </c>
      <c r="J945" s="413" t="s">
        <v>2403</v>
      </c>
      <c r="K945" s="521" t="s">
        <v>1964</v>
      </c>
      <c r="L945" s="417">
        <v>2553</v>
      </c>
      <c r="M945" s="418">
        <v>188000</v>
      </c>
      <c r="N945" s="712">
        <f t="shared" si="223"/>
        <v>188000</v>
      </c>
      <c r="O945" s="753">
        <v>44614</v>
      </c>
      <c r="P945" s="418">
        <f t="shared" si="224"/>
        <v>231068</v>
      </c>
      <c r="Q945" s="418">
        <f t="shared" si="225"/>
        <v>231068</v>
      </c>
      <c r="R945" s="698">
        <f t="shared" si="226"/>
        <v>231068</v>
      </c>
      <c r="S945" s="699">
        <f>+R945/$R$967</f>
        <v>4.3668854483484887E-5</v>
      </c>
      <c r="T945" s="688"/>
      <c r="U945" s="689">
        <f t="shared" si="227"/>
        <v>750</v>
      </c>
      <c r="V945" s="690">
        <f t="shared" si="218"/>
        <v>45364</v>
      </c>
      <c r="W945" s="691">
        <f>VLOOKUP(V945,IPC!$B$9:$D$855,3,2)</f>
        <v>141.47999999999999</v>
      </c>
      <c r="X945" s="691">
        <f>VLOOKUP(O945,IPC!$B$9:$D$855,3,1)</f>
        <v>115.11</v>
      </c>
    </row>
    <row r="946" spans="1:24" s="410" customFormat="1" ht="27.6" outlineLevel="2" x14ac:dyDescent="0.25">
      <c r="A946" s="410" t="s">
        <v>76</v>
      </c>
      <c r="B946" s="728" t="s">
        <v>42</v>
      </c>
      <c r="C946" s="792">
        <v>77</v>
      </c>
      <c r="D946" s="557" t="s">
        <v>501</v>
      </c>
      <c r="E946" s="558">
        <v>800060828</v>
      </c>
      <c r="F946" s="457" t="s">
        <v>564</v>
      </c>
      <c r="G946" s="521" t="s">
        <v>239</v>
      </c>
      <c r="H946" s="521" t="s">
        <v>628</v>
      </c>
      <c r="I946" s="413" t="s">
        <v>248</v>
      </c>
      <c r="J946" s="413" t="s">
        <v>2403</v>
      </c>
      <c r="K946" s="521" t="s">
        <v>1965</v>
      </c>
      <c r="L946" s="417">
        <v>6300</v>
      </c>
      <c r="M946" s="418">
        <v>830000</v>
      </c>
      <c r="N946" s="712">
        <f t="shared" si="223"/>
        <v>830000</v>
      </c>
      <c r="O946" s="753">
        <v>45141</v>
      </c>
      <c r="P946" s="418">
        <f t="shared" si="224"/>
        <v>867334</v>
      </c>
      <c r="Q946" s="418">
        <f t="shared" si="225"/>
        <v>867334</v>
      </c>
      <c r="R946" s="698">
        <f t="shared" si="226"/>
        <v>867334</v>
      </c>
      <c r="S946" s="699">
        <f>+R946/$R$967</f>
        <v>1.6391487455891287E-4</v>
      </c>
      <c r="T946" s="688"/>
      <c r="U946" s="689">
        <f t="shared" si="227"/>
        <v>223</v>
      </c>
      <c r="V946" s="690">
        <f t="shared" si="218"/>
        <v>45364</v>
      </c>
      <c r="W946" s="691">
        <f>VLOOKUP(V946,IPC!$B$9:$D$855,3,2)</f>
        <v>141.47999999999999</v>
      </c>
      <c r="X946" s="691">
        <f>VLOOKUP(O946,IPC!$B$9:$D$855,3,1)</f>
        <v>135.38999999999999</v>
      </c>
    </row>
    <row r="947" spans="1:24" s="410" customFormat="1" outlineLevel="1" x14ac:dyDescent="0.25">
      <c r="B947" s="728"/>
      <c r="C947" s="793"/>
      <c r="D947" s="560" t="s">
        <v>2323</v>
      </c>
      <c r="E947" s="561"/>
      <c r="F947" s="461"/>
      <c r="G947" s="536"/>
      <c r="H947" s="536"/>
      <c r="I947" s="420"/>
      <c r="J947" s="420"/>
      <c r="K947" s="536"/>
      <c r="L947" s="424"/>
      <c r="M947" s="425">
        <f>SUBTOTAL(9,M945:M946)</f>
        <v>1018000</v>
      </c>
      <c r="N947" s="425">
        <f>SUBTOTAL(9,N945:N946)</f>
        <v>1018000</v>
      </c>
      <c r="O947" s="755"/>
      <c r="P947" s="425">
        <f>SUBTOTAL(9,P945:P946)</f>
        <v>1098402</v>
      </c>
      <c r="Q947" s="425">
        <f>SUBTOTAL(9,Q945:Q946)</f>
        <v>1098402</v>
      </c>
      <c r="R947" s="460">
        <f>SUBTOTAL(9,R945:R946)</f>
        <v>1098402</v>
      </c>
      <c r="S947" s="706">
        <f>SUBTOTAL(9,S945:S946)</f>
        <v>2.0758372904239775E-4</v>
      </c>
      <c r="T947" s="688"/>
      <c r="U947" s="689"/>
      <c r="V947" s="690"/>
      <c r="W947" s="691"/>
      <c r="X947" s="691"/>
    </row>
    <row r="948" spans="1:24" s="410" customFormat="1" ht="27.6" outlineLevel="2" x14ac:dyDescent="0.25">
      <c r="A948" s="410" t="s">
        <v>76</v>
      </c>
      <c r="B948" s="728" t="s">
        <v>42</v>
      </c>
      <c r="C948" s="792">
        <v>78</v>
      </c>
      <c r="D948" s="557" t="s">
        <v>1708</v>
      </c>
      <c r="E948" s="558">
        <v>901005177</v>
      </c>
      <c r="F948" s="457" t="s">
        <v>1799</v>
      </c>
      <c r="G948" s="521" t="s">
        <v>108</v>
      </c>
      <c r="H948" s="521" t="s">
        <v>1722</v>
      </c>
      <c r="I948" s="413" t="s">
        <v>248</v>
      </c>
      <c r="J948" s="413" t="s">
        <v>2403</v>
      </c>
      <c r="K948" s="521" t="s">
        <v>2523</v>
      </c>
      <c r="L948" s="417">
        <v>323</v>
      </c>
      <c r="M948" s="418">
        <v>950000</v>
      </c>
      <c r="N948" s="712">
        <f t="shared" si="223"/>
        <v>950000</v>
      </c>
      <c r="O948" s="753">
        <v>45274</v>
      </c>
      <c r="P948" s="418">
        <f t="shared" si="224"/>
        <v>975937</v>
      </c>
      <c r="Q948" s="418">
        <f t="shared" si="225"/>
        <v>975937</v>
      </c>
      <c r="R948" s="698">
        <f t="shared" si="226"/>
        <v>975937</v>
      </c>
      <c r="S948" s="699">
        <f>+R948/$R$967</f>
        <v>1.8443943271265943E-4</v>
      </c>
      <c r="T948" s="688"/>
      <c r="U948" s="689">
        <f t="shared" si="227"/>
        <v>90</v>
      </c>
      <c r="V948" s="690">
        <f t="shared" si="220"/>
        <v>45364</v>
      </c>
      <c r="W948" s="691">
        <f>VLOOKUP(V948,IPC!$B$9:$D$855,3,2)</f>
        <v>141.47999999999999</v>
      </c>
      <c r="X948" s="691">
        <f>VLOOKUP(O948,IPC!$B$9:$D$855,3,1)</f>
        <v>137.72</v>
      </c>
    </row>
    <row r="949" spans="1:24" s="410" customFormat="1" ht="27.6" outlineLevel="2" x14ac:dyDescent="0.25">
      <c r="A949" s="410" t="s">
        <v>76</v>
      </c>
      <c r="B949" s="728" t="s">
        <v>42</v>
      </c>
      <c r="C949" s="792">
        <v>78</v>
      </c>
      <c r="D949" s="557" t="s">
        <v>1708</v>
      </c>
      <c r="E949" s="558">
        <v>901005177</v>
      </c>
      <c r="F949" s="457" t="s">
        <v>1799</v>
      </c>
      <c r="G949" s="521" t="s">
        <v>108</v>
      </c>
      <c r="H949" s="521" t="s">
        <v>1722</v>
      </c>
      <c r="I949" s="413" t="s">
        <v>248</v>
      </c>
      <c r="J949" s="413" t="s">
        <v>2403</v>
      </c>
      <c r="K949" s="521" t="s">
        <v>2524</v>
      </c>
      <c r="L949" s="417">
        <v>342</v>
      </c>
      <c r="M949" s="418">
        <v>3450000</v>
      </c>
      <c r="N949" s="712">
        <f t="shared" si="223"/>
        <v>3450000</v>
      </c>
      <c r="O949" s="753">
        <v>45328</v>
      </c>
      <c r="P949" s="418">
        <f t="shared" si="224"/>
        <v>3474311</v>
      </c>
      <c r="Q949" s="418">
        <f t="shared" si="225"/>
        <v>3474311</v>
      </c>
      <c r="R949" s="698">
        <f t="shared" si="226"/>
        <v>3474311</v>
      </c>
      <c r="S949" s="699">
        <f>+R949/$R$967</f>
        <v>6.5659970869774644E-4</v>
      </c>
      <c r="T949" s="688"/>
      <c r="U949" s="689">
        <f t="shared" si="227"/>
        <v>36</v>
      </c>
      <c r="V949" s="690">
        <f t="shared" si="220"/>
        <v>45364</v>
      </c>
      <c r="W949" s="691">
        <f>VLOOKUP(V949,IPC!$B$9:$D$855,3,2)</f>
        <v>141.47999999999999</v>
      </c>
      <c r="X949" s="691">
        <f>VLOOKUP(O949,IPC!$B$9:$D$855,3,1)</f>
        <v>140.49</v>
      </c>
    </row>
    <row r="950" spans="1:24" s="410" customFormat="1" ht="27.6" outlineLevel="2" x14ac:dyDescent="0.25">
      <c r="A950" s="410" t="s">
        <v>76</v>
      </c>
      <c r="B950" s="728" t="s">
        <v>42</v>
      </c>
      <c r="C950" s="792">
        <v>78</v>
      </c>
      <c r="D950" s="557" t="s">
        <v>1708</v>
      </c>
      <c r="E950" s="558">
        <v>901005177</v>
      </c>
      <c r="F950" s="457" t="s">
        <v>1799</v>
      </c>
      <c r="G950" s="521" t="s">
        <v>108</v>
      </c>
      <c r="H950" s="521" t="s">
        <v>1722</v>
      </c>
      <c r="I950" s="413" t="s">
        <v>248</v>
      </c>
      <c r="J950" s="413" t="s">
        <v>2403</v>
      </c>
      <c r="K950" s="521" t="s">
        <v>2525</v>
      </c>
      <c r="L950" s="417">
        <v>355</v>
      </c>
      <c r="M950" s="418">
        <v>4950000</v>
      </c>
      <c r="N950" s="712">
        <f t="shared" si="223"/>
        <v>4950000</v>
      </c>
      <c r="O950" s="753">
        <v>45356</v>
      </c>
      <c r="P950" s="418">
        <f t="shared" si="224"/>
        <v>4950000</v>
      </c>
      <c r="Q950" s="418">
        <f t="shared" si="225"/>
        <v>4950000</v>
      </c>
      <c r="R950" s="698">
        <f t="shared" si="226"/>
        <v>4950000</v>
      </c>
      <c r="S950" s="699">
        <f>+R950/$R$967</f>
        <v>9.3548578640595056E-4</v>
      </c>
      <c r="T950" s="688"/>
      <c r="U950" s="689">
        <f t="shared" si="227"/>
        <v>8</v>
      </c>
      <c r="V950" s="690">
        <f t="shared" si="220"/>
        <v>45364</v>
      </c>
      <c r="W950" s="691">
        <f>VLOOKUP(V950,IPC!$B$9:$D$855,3,2)</f>
        <v>141.47999999999999</v>
      </c>
      <c r="X950" s="691">
        <f>VLOOKUP(O950,IPC!$B$9:$D$855,3,1)</f>
        <v>141.47999999999999</v>
      </c>
    </row>
    <row r="951" spans="1:24" s="410" customFormat="1" ht="27.6" outlineLevel="2" x14ac:dyDescent="0.25">
      <c r="A951" s="410" t="s">
        <v>76</v>
      </c>
      <c r="B951" s="728" t="s">
        <v>42</v>
      </c>
      <c r="C951" s="792">
        <v>78</v>
      </c>
      <c r="D951" s="557" t="s">
        <v>1708</v>
      </c>
      <c r="E951" s="558">
        <v>901005177</v>
      </c>
      <c r="F951" s="457" t="s">
        <v>1799</v>
      </c>
      <c r="G951" s="521" t="s">
        <v>108</v>
      </c>
      <c r="H951" s="521" t="s">
        <v>1722</v>
      </c>
      <c r="I951" s="413" t="s">
        <v>248</v>
      </c>
      <c r="J951" s="413" t="s">
        <v>2403</v>
      </c>
      <c r="K951" s="521" t="s">
        <v>2545</v>
      </c>
      <c r="L951" s="417"/>
      <c r="M951" s="418">
        <v>80650000</v>
      </c>
      <c r="N951" s="712">
        <f t="shared" ref="N951" si="229">IF(U951&gt;1,M951,0)</f>
        <v>0</v>
      </c>
      <c r="O951" s="753">
        <v>45874</v>
      </c>
      <c r="P951" s="418">
        <f t="shared" ref="P951" si="230">IFERROR(ROUND((N951*(W951/X951)),0),0)</f>
        <v>0</v>
      </c>
      <c r="Q951" s="418">
        <f t="shared" ref="Q951" si="231">+P951-N951+M951</f>
        <v>80650000</v>
      </c>
      <c r="R951" s="698">
        <f t="shared" ref="R951" si="232">+Q951</f>
        <v>80650000</v>
      </c>
      <c r="S951" s="699">
        <f>+R951/$R$967</f>
        <v>1.5241803772452508E-2</v>
      </c>
      <c r="T951" s="688"/>
      <c r="U951" s="689">
        <f t="shared" ref="U951" si="233">+$U$7-O951</f>
        <v>-510</v>
      </c>
      <c r="V951" s="690">
        <f t="shared" si="220"/>
        <v>45364</v>
      </c>
      <c r="W951" s="691">
        <f>VLOOKUP(V951,IPC!$B$9:$D$855,3,2)</f>
        <v>141.47999999999999</v>
      </c>
      <c r="X951" s="691">
        <f>VLOOKUP(O951,IPC!$B$9:$D$855,3,1)</f>
        <v>141.47999999999999</v>
      </c>
    </row>
    <row r="952" spans="1:24" s="410" customFormat="1" outlineLevel="1" x14ac:dyDescent="0.25">
      <c r="B952" s="728"/>
      <c r="C952" s="793"/>
      <c r="D952" s="560" t="s">
        <v>2324</v>
      </c>
      <c r="E952" s="561"/>
      <c r="F952" s="461"/>
      <c r="G952" s="536"/>
      <c r="H952" s="536"/>
      <c r="I952" s="420"/>
      <c r="J952" s="420"/>
      <c r="K952" s="536"/>
      <c r="L952" s="424"/>
      <c r="M952" s="425">
        <f>SUBTOTAL(9,M948:M951)</f>
        <v>90000000</v>
      </c>
      <c r="N952" s="425">
        <f>SUBTOTAL(9,N948:N951)</f>
        <v>9350000</v>
      </c>
      <c r="O952" s="755"/>
      <c r="P952" s="425">
        <f>SUBTOTAL(9,P948:P951)</f>
        <v>9400248</v>
      </c>
      <c r="Q952" s="425">
        <f>SUBTOTAL(9,Q948:Q951)</f>
        <v>90050248</v>
      </c>
      <c r="R952" s="425">
        <f>SUBTOTAL(9,R948:R951)</f>
        <v>90050248</v>
      </c>
      <c r="S952" s="706">
        <f>SUBTOTAL(9,S948:S951)</f>
        <v>1.7018328700268863E-2</v>
      </c>
      <c r="T952" s="688"/>
      <c r="U952" s="689"/>
      <c r="V952" s="690"/>
      <c r="W952" s="691"/>
      <c r="X952" s="691"/>
    </row>
    <row r="953" spans="1:24" s="410" customFormat="1" outlineLevel="2" x14ac:dyDescent="0.25">
      <c r="A953" s="410" t="s">
        <v>76</v>
      </c>
      <c r="B953" s="728" t="s">
        <v>42</v>
      </c>
      <c r="C953" s="792">
        <v>79</v>
      </c>
      <c r="D953" s="557" t="s">
        <v>2495</v>
      </c>
      <c r="E953" s="558">
        <v>817001892</v>
      </c>
      <c r="F953" s="457" t="s">
        <v>2500</v>
      </c>
      <c r="G953" s="521" t="s">
        <v>239</v>
      </c>
      <c r="H953" s="521" t="s">
        <v>2502</v>
      </c>
      <c r="I953" s="413" t="s">
        <v>248</v>
      </c>
      <c r="J953" s="413" t="s">
        <v>2403</v>
      </c>
      <c r="K953" s="521" t="s">
        <v>2528</v>
      </c>
      <c r="L953" s="417">
        <v>5110450</v>
      </c>
      <c r="M953" s="418">
        <v>973350</v>
      </c>
      <c r="N953" s="712">
        <f t="shared" si="223"/>
        <v>0</v>
      </c>
      <c r="O953" s="753">
        <v>45365</v>
      </c>
      <c r="P953" s="418">
        <f t="shared" si="224"/>
        <v>0</v>
      </c>
      <c r="Q953" s="418">
        <f t="shared" si="225"/>
        <v>973350</v>
      </c>
      <c r="R953" s="698">
        <f t="shared" si="226"/>
        <v>973350</v>
      </c>
      <c r="S953" s="699">
        <f>+R953/$R$967</f>
        <v>1.8395052327237009E-4</v>
      </c>
      <c r="T953" s="688"/>
      <c r="U953" s="689">
        <f t="shared" si="227"/>
        <v>-1</v>
      </c>
      <c r="V953" s="690">
        <f t="shared" si="220"/>
        <v>45364</v>
      </c>
      <c r="W953" s="691">
        <f>VLOOKUP(V953,IPC!$B$9:$D$855,3,2)</f>
        <v>141.47999999999999</v>
      </c>
      <c r="X953" s="691">
        <f>VLOOKUP(O953,IPC!$B$9:$D$855,3,1)</f>
        <v>141.47999999999999</v>
      </c>
    </row>
    <row r="954" spans="1:24" s="410" customFormat="1" outlineLevel="2" x14ac:dyDescent="0.25">
      <c r="A954" s="410" t="s">
        <v>76</v>
      </c>
      <c r="B954" s="728" t="s">
        <v>42</v>
      </c>
      <c r="C954" s="792">
        <v>79</v>
      </c>
      <c r="D954" s="557" t="s">
        <v>2495</v>
      </c>
      <c r="E954" s="558">
        <v>817001892</v>
      </c>
      <c r="F954" s="457" t="s">
        <v>2500</v>
      </c>
      <c r="G954" s="521" t="s">
        <v>239</v>
      </c>
      <c r="H954" s="521" t="s">
        <v>2502</v>
      </c>
      <c r="I954" s="413" t="s">
        <v>248</v>
      </c>
      <c r="J954" s="413" t="s">
        <v>2403</v>
      </c>
      <c r="K954" s="521" t="s">
        <v>2529</v>
      </c>
      <c r="L954" s="417">
        <v>5111155</v>
      </c>
      <c r="M954" s="418">
        <v>597820</v>
      </c>
      <c r="N954" s="712">
        <f t="shared" si="223"/>
        <v>0</v>
      </c>
      <c r="O954" s="753">
        <v>45365</v>
      </c>
      <c r="P954" s="418">
        <f t="shared" si="224"/>
        <v>0</v>
      </c>
      <c r="Q954" s="418">
        <f t="shared" si="225"/>
        <v>597820</v>
      </c>
      <c r="R954" s="698">
        <f t="shared" si="226"/>
        <v>597820</v>
      </c>
      <c r="S954" s="699">
        <f>+R954/$R$967</f>
        <v>1.1298022481398089E-4</v>
      </c>
      <c r="T954" s="688"/>
      <c r="U954" s="689">
        <f t="shared" si="227"/>
        <v>-1</v>
      </c>
      <c r="V954" s="690">
        <f t="shared" si="220"/>
        <v>45364</v>
      </c>
      <c r="W954" s="691">
        <f>VLOOKUP(V954,IPC!$B$9:$D$855,3,2)</f>
        <v>141.47999999999999</v>
      </c>
      <c r="X954" s="691">
        <f>VLOOKUP(O954,IPC!$B$9:$D$855,3,1)</f>
        <v>141.47999999999999</v>
      </c>
    </row>
    <row r="955" spans="1:24" s="410" customFormat="1" outlineLevel="1" x14ac:dyDescent="0.25">
      <c r="B955" s="728"/>
      <c r="C955" s="793"/>
      <c r="D955" s="560" t="s">
        <v>2543</v>
      </c>
      <c r="E955" s="561"/>
      <c r="F955" s="461"/>
      <c r="G955" s="536"/>
      <c r="H955" s="536"/>
      <c r="I955" s="420"/>
      <c r="J955" s="420"/>
      <c r="K955" s="536"/>
      <c r="L955" s="424"/>
      <c r="M955" s="425">
        <f>SUBTOTAL(9,M953:M954)</f>
        <v>1571170</v>
      </c>
      <c r="N955" s="425">
        <f>SUBTOTAL(9,N953:N954)</f>
        <v>0</v>
      </c>
      <c r="O955" s="755"/>
      <c r="P955" s="425">
        <f>SUBTOTAL(9,P953:P954)</f>
        <v>0</v>
      </c>
      <c r="Q955" s="425">
        <f>SUBTOTAL(9,Q953:Q954)</f>
        <v>1571170</v>
      </c>
      <c r="R955" s="460">
        <f>SUBTOTAL(9,R953:R954)</f>
        <v>1571170</v>
      </c>
      <c r="S955" s="706">
        <f>SUBTOTAL(9,S953:S954)</f>
        <v>2.9693074808635099E-4</v>
      </c>
      <c r="T955" s="688"/>
      <c r="U955" s="689"/>
      <c r="V955" s="690"/>
      <c r="W955" s="691"/>
      <c r="X955" s="691"/>
    </row>
    <row r="956" spans="1:24" s="410" customFormat="1" ht="27.6" outlineLevel="2" x14ac:dyDescent="0.25">
      <c r="A956" s="410" t="s">
        <v>76</v>
      </c>
      <c r="B956" s="728" t="s">
        <v>42</v>
      </c>
      <c r="C956" s="792">
        <v>66</v>
      </c>
      <c r="D956" s="557" t="s">
        <v>494</v>
      </c>
      <c r="E956" s="558">
        <v>900327557</v>
      </c>
      <c r="F956" s="457" t="s">
        <v>557</v>
      </c>
      <c r="G956" s="521" t="s">
        <v>108</v>
      </c>
      <c r="H956" s="521" t="s">
        <v>621</v>
      </c>
      <c r="I956" s="413" t="s">
        <v>248</v>
      </c>
      <c r="J956" s="413" t="s">
        <v>2403</v>
      </c>
      <c r="K956" s="521" t="s">
        <v>1967</v>
      </c>
      <c r="L956" s="417">
        <v>3170</v>
      </c>
      <c r="M956" s="418">
        <v>299777</v>
      </c>
      <c r="N956" s="712">
        <f t="shared" si="223"/>
        <v>299777</v>
      </c>
      <c r="O956" s="753">
        <v>45199</v>
      </c>
      <c r="P956" s="418">
        <f t="shared" si="224"/>
        <v>311604</v>
      </c>
      <c r="Q956" s="418">
        <f t="shared" si="225"/>
        <v>311604</v>
      </c>
      <c r="R956" s="698">
        <f t="shared" si="226"/>
        <v>311604</v>
      </c>
      <c r="S956" s="699">
        <f>+R956/$R$967</f>
        <v>5.8889113734795926E-5</v>
      </c>
      <c r="T956" s="688"/>
      <c r="U956" s="689">
        <f t="shared" si="227"/>
        <v>165</v>
      </c>
      <c r="V956" s="690">
        <f t="shared" si="220"/>
        <v>45364</v>
      </c>
      <c r="W956" s="691">
        <f>VLOOKUP(V956,IPC!$B$9:$D$855,3,2)</f>
        <v>141.47999999999999</v>
      </c>
      <c r="X956" s="691">
        <f>VLOOKUP(O956,IPC!$B$9:$D$855,3,1)</f>
        <v>136.11000000000001</v>
      </c>
    </row>
    <row r="957" spans="1:24" s="410" customFormat="1" ht="27.6" outlineLevel="2" x14ac:dyDescent="0.25">
      <c r="A957" s="410" t="s">
        <v>76</v>
      </c>
      <c r="B957" s="728" t="s">
        <v>42</v>
      </c>
      <c r="C957" s="792">
        <v>66</v>
      </c>
      <c r="D957" s="557" t="s">
        <v>494</v>
      </c>
      <c r="E957" s="558">
        <v>900327557</v>
      </c>
      <c r="F957" s="457" t="s">
        <v>557</v>
      </c>
      <c r="G957" s="521" t="s">
        <v>108</v>
      </c>
      <c r="H957" s="521" t="s">
        <v>621</v>
      </c>
      <c r="I957" s="413" t="s">
        <v>248</v>
      </c>
      <c r="J957" s="413" t="s">
        <v>2403</v>
      </c>
      <c r="K957" s="521" t="s">
        <v>2530</v>
      </c>
      <c r="L957" s="417">
        <v>3568</v>
      </c>
      <c r="M957" s="418">
        <v>186000</v>
      </c>
      <c r="N957" s="712">
        <f t="shared" si="223"/>
        <v>186000</v>
      </c>
      <c r="O957" s="753">
        <v>45343</v>
      </c>
      <c r="P957" s="418">
        <f t="shared" si="224"/>
        <v>187311</v>
      </c>
      <c r="Q957" s="418">
        <f t="shared" si="225"/>
        <v>187311</v>
      </c>
      <c r="R957" s="698">
        <f t="shared" si="226"/>
        <v>187311</v>
      </c>
      <c r="S957" s="699">
        <f>+R957/$R$967</f>
        <v>3.5399349118683843E-5</v>
      </c>
      <c r="T957" s="688"/>
      <c r="U957" s="689">
        <f t="shared" si="227"/>
        <v>21</v>
      </c>
      <c r="V957" s="690">
        <f t="shared" si="220"/>
        <v>45364</v>
      </c>
      <c r="W957" s="691">
        <f>VLOOKUP(V957,IPC!$B$9:$D$855,3,2)</f>
        <v>141.47999999999999</v>
      </c>
      <c r="X957" s="691">
        <f>VLOOKUP(O957,IPC!$B$9:$D$855,3,1)</f>
        <v>140.49</v>
      </c>
    </row>
    <row r="958" spans="1:24" s="410" customFormat="1" ht="27.6" outlineLevel="2" x14ac:dyDescent="0.25">
      <c r="A958" s="410" t="s">
        <v>76</v>
      </c>
      <c r="B958" s="728" t="s">
        <v>42</v>
      </c>
      <c r="C958" s="792">
        <v>66</v>
      </c>
      <c r="D958" s="557" t="s">
        <v>494</v>
      </c>
      <c r="E958" s="558">
        <v>900327557</v>
      </c>
      <c r="F958" s="457" t="s">
        <v>557</v>
      </c>
      <c r="G958" s="521" t="s">
        <v>108</v>
      </c>
      <c r="H958" s="521" t="s">
        <v>621</v>
      </c>
      <c r="I958" s="413" t="s">
        <v>248</v>
      </c>
      <c r="J958" s="413" t="s">
        <v>2403</v>
      </c>
      <c r="K958" s="521" t="s">
        <v>2531</v>
      </c>
      <c r="L958" s="417">
        <v>3664</v>
      </c>
      <c r="M958" s="418">
        <v>170000</v>
      </c>
      <c r="N958" s="712">
        <f t="shared" si="168"/>
        <v>0</v>
      </c>
      <c r="O958" s="753">
        <v>45363</v>
      </c>
      <c r="P958" s="418">
        <f t="shared" si="169"/>
        <v>0</v>
      </c>
      <c r="Q958" s="418">
        <f t="shared" si="170"/>
        <v>170000</v>
      </c>
      <c r="R958" s="698">
        <f t="shared" si="171"/>
        <v>170000</v>
      </c>
      <c r="S958" s="699">
        <f>+R958/$R$967</f>
        <v>3.2127794684648808E-5</v>
      </c>
      <c r="T958" s="688"/>
      <c r="U958" s="689">
        <f t="shared" si="166"/>
        <v>1</v>
      </c>
      <c r="V958" s="690">
        <f t="shared" si="220"/>
        <v>45364</v>
      </c>
      <c r="W958" s="691">
        <f>VLOOKUP(V958,IPC!$B$9:$D$855,3,2)</f>
        <v>141.47999999999999</v>
      </c>
      <c r="X958" s="691">
        <f>VLOOKUP(O958,IPC!$B$9:$D$855,3,1)</f>
        <v>141.47999999999999</v>
      </c>
    </row>
    <row r="959" spans="1:24" s="410" customFormat="1" outlineLevel="1" x14ac:dyDescent="0.25">
      <c r="B959" s="728"/>
      <c r="C959" s="793"/>
      <c r="D959" s="560" t="s">
        <v>2312</v>
      </c>
      <c r="E959" s="561"/>
      <c r="F959" s="461"/>
      <c r="G959" s="536"/>
      <c r="H959" s="536"/>
      <c r="I959" s="420"/>
      <c r="J959" s="420"/>
      <c r="K959" s="536"/>
      <c r="L959" s="424"/>
      <c r="M959" s="425">
        <f>SUBTOTAL(9,M956:M958)</f>
        <v>655777</v>
      </c>
      <c r="N959" s="425">
        <f>SUBTOTAL(9,N956:N958)</f>
        <v>485777</v>
      </c>
      <c r="O959" s="755"/>
      <c r="P959" s="425">
        <f>SUBTOTAL(9,P956:P958)</f>
        <v>498915</v>
      </c>
      <c r="Q959" s="425">
        <f>SUBTOTAL(9,Q956:Q958)</f>
        <v>668915</v>
      </c>
      <c r="R959" s="460">
        <f>SUBTOTAL(9,R956:R958)</f>
        <v>668915</v>
      </c>
      <c r="S959" s="706">
        <f>SUBTOTAL(9,S956:S958)</f>
        <v>1.2641625753812856E-4</v>
      </c>
      <c r="T959" s="688"/>
      <c r="U959" s="689"/>
      <c r="V959" s="690"/>
      <c r="W959" s="691"/>
      <c r="X959" s="691"/>
    </row>
    <row r="960" spans="1:24" s="410" customFormat="1" ht="27.6" outlineLevel="2" x14ac:dyDescent="0.25">
      <c r="A960" s="410" t="s">
        <v>76</v>
      </c>
      <c r="B960" s="728" t="s">
        <v>42</v>
      </c>
      <c r="C960" s="792">
        <v>80</v>
      </c>
      <c r="D960" s="557" t="s">
        <v>504</v>
      </c>
      <c r="E960" s="558">
        <v>900488114</v>
      </c>
      <c r="F960" s="457" t="s">
        <v>567</v>
      </c>
      <c r="G960" s="521" t="s">
        <v>239</v>
      </c>
      <c r="H960" s="521" t="s">
        <v>1894</v>
      </c>
      <c r="I960" s="413" t="s">
        <v>248</v>
      </c>
      <c r="J960" s="413" t="s">
        <v>2403</v>
      </c>
      <c r="K960" s="521" t="s">
        <v>2532</v>
      </c>
      <c r="L960" s="417">
        <v>36568</v>
      </c>
      <c r="M960" s="418">
        <v>993041</v>
      </c>
      <c r="N960" s="712">
        <f t="shared" si="168"/>
        <v>993041</v>
      </c>
      <c r="O960" s="753">
        <v>44889</v>
      </c>
      <c r="P960" s="418">
        <f t="shared" si="169"/>
        <v>1128840</v>
      </c>
      <c r="Q960" s="418">
        <f t="shared" si="170"/>
        <v>1128840</v>
      </c>
      <c r="R960" s="698">
        <f t="shared" si="171"/>
        <v>1128840</v>
      </c>
      <c r="S960" s="699">
        <f>+R960/$R$967</f>
        <v>2.1333611618717035E-4</v>
      </c>
      <c r="T960" s="688"/>
      <c r="U960" s="689">
        <f t="shared" si="166"/>
        <v>475</v>
      </c>
      <c r="V960" s="690">
        <f t="shared" si="220"/>
        <v>45364</v>
      </c>
      <c r="W960" s="691">
        <f>VLOOKUP(V960,IPC!$B$9:$D$855,3,2)</f>
        <v>141.47999999999999</v>
      </c>
      <c r="X960" s="691">
        <f>VLOOKUP(O960,IPC!$B$9:$D$855,3,1)</f>
        <v>124.46</v>
      </c>
    </row>
    <row r="961" spans="1:24" s="410" customFormat="1" outlineLevel="1" x14ac:dyDescent="0.25">
      <c r="B961" s="728"/>
      <c r="C961" s="793"/>
      <c r="D961" s="560" t="s">
        <v>2325</v>
      </c>
      <c r="E961" s="561"/>
      <c r="F961" s="461"/>
      <c r="G961" s="536"/>
      <c r="H961" s="536"/>
      <c r="I961" s="420"/>
      <c r="J961" s="420"/>
      <c r="K961" s="536"/>
      <c r="L961" s="424"/>
      <c r="M961" s="425">
        <f>SUBTOTAL(9,M960:M960)</f>
        <v>993041</v>
      </c>
      <c r="N961" s="425">
        <f>SUBTOTAL(9,N960:N960)</f>
        <v>993041</v>
      </c>
      <c r="O961" s="755"/>
      <c r="P961" s="425">
        <f>SUBTOTAL(9,P960:P960)</f>
        <v>1128840</v>
      </c>
      <c r="Q961" s="425">
        <f>SUBTOTAL(9,Q960:Q960)</f>
        <v>1128840</v>
      </c>
      <c r="R961" s="460">
        <f>SUBTOTAL(9,R960:R960)</f>
        <v>1128840</v>
      </c>
      <c r="S961" s="706">
        <f>SUBTOTAL(9,S960:S960)</f>
        <v>2.1333611618717035E-4</v>
      </c>
      <c r="T961" s="688"/>
      <c r="U961" s="689"/>
      <c r="V961" s="690"/>
      <c r="W961" s="691"/>
      <c r="X961" s="691"/>
    </row>
    <row r="962" spans="1:24" s="410" customFormat="1" ht="27.6" outlineLevel="2" x14ac:dyDescent="0.25">
      <c r="A962" s="410" t="s">
        <v>76</v>
      </c>
      <c r="B962" s="728" t="s">
        <v>42</v>
      </c>
      <c r="C962" s="792">
        <v>81</v>
      </c>
      <c r="D962" s="557" t="s">
        <v>1876</v>
      </c>
      <c r="E962" s="558">
        <v>901290414</v>
      </c>
      <c r="F962" s="457" t="s">
        <v>1885</v>
      </c>
      <c r="G962" s="521" t="s">
        <v>239</v>
      </c>
      <c r="H962" s="521" t="s">
        <v>2503</v>
      </c>
      <c r="I962" s="413" t="s">
        <v>248</v>
      </c>
      <c r="J962" s="413" t="s">
        <v>2403</v>
      </c>
      <c r="K962" s="521" t="s">
        <v>1969</v>
      </c>
      <c r="L962" s="417">
        <v>8062</v>
      </c>
      <c r="M962" s="418">
        <v>3870005</v>
      </c>
      <c r="N962" s="712">
        <f t="shared" si="168"/>
        <v>3870005</v>
      </c>
      <c r="O962" s="753">
        <v>45036</v>
      </c>
      <c r="P962" s="418">
        <f t="shared" si="169"/>
        <v>4122954</v>
      </c>
      <c r="Q962" s="418">
        <f t="shared" si="170"/>
        <v>4122954</v>
      </c>
      <c r="R962" s="698">
        <f t="shared" si="171"/>
        <v>4122954</v>
      </c>
      <c r="S962" s="699">
        <f>+R962/$R$967</f>
        <v>7.7918482121324436E-4</v>
      </c>
      <c r="T962" s="688"/>
      <c r="U962" s="689">
        <f t="shared" si="166"/>
        <v>328</v>
      </c>
      <c r="V962" s="690">
        <f t="shared" si="220"/>
        <v>45364</v>
      </c>
      <c r="W962" s="691">
        <f>VLOOKUP(V962,IPC!$B$9:$D$855,3,2)</f>
        <v>141.47999999999999</v>
      </c>
      <c r="X962" s="691">
        <f>VLOOKUP(O962,IPC!$B$9:$D$855,3,1)</f>
        <v>132.80000000000001</v>
      </c>
    </row>
    <row r="963" spans="1:24" s="410" customFormat="1" ht="27.6" outlineLevel="2" x14ac:dyDescent="0.25">
      <c r="A963" s="410" t="s">
        <v>76</v>
      </c>
      <c r="B963" s="728" t="s">
        <v>42</v>
      </c>
      <c r="C963" s="792">
        <v>81</v>
      </c>
      <c r="D963" s="557" t="s">
        <v>1876</v>
      </c>
      <c r="E963" s="558">
        <v>901290414</v>
      </c>
      <c r="F963" s="457" t="s">
        <v>1885</v>
      </c>
      <c r="G963" s="521" t="s">
        <v>239</v>
      </c>
      <c r="H963" s="521" t="s">
        <v>2503</v>
      </c>
      <c r="I963" s="413" t="s">
        <v>248</v>
      </c>
      <c r="J963" s="413" t="s">
        <v>2403</v>
      </c>
      <c r="K963" s="521" t="s">
        <v>1970</v>
      </c>
      <c r="L963" s="417">
        <v>8507</v>
      </c>
      <c r="M963" s="418">
        <v>8482610.6500000004</v>
      </c>
      <c r="N963" s="712">
        <f t="shared" si="168"/>
        <v>8482610.6500000004</v>
      </c>
      <c r="O963" s="753">
        <v>45084</v>
      </c>
      <c r="P963" s="418">
        <f t="shared" si="169"/>
        <v>8970846</v>
      </c>
      <c r="Q963" s="418">
        <f t="shared" si="170"/>
        <v>8970846</v>
      </c>
      <c r="R963" s="698">
        <f t="shared" si="171"/>
        <v>8970846</v>
      </c>
      <c r="S963" s="699">
        <f>+R963/$R$967</f>
        <v>1.6953735202094296E-3</v>
      </c>
      <c r="T963" s="688"/>
      <c r="U963" s="689">
        <f t="shared" si="166"/>
        <v>280</v>
      </c>
      <c r="V963" s="690">
        <f t="shared" si="220"/>
        <v>45364</v>
      </c>
      <c r="W963" s="691">
        <f>VLOOKUP(V963,IPC!$B$9:$D$855,3,2)</f>
        <v>141.47999999999999</v>
      </c>
      <c r="X963" s="691">
        <f>VLOOKUP(O963,IPC!$B$9:$D$855,3,1)</f>
        <v>133.78</v>
      </c>
    </row>
    <row r="964" spans="1:24" s="410" customFormat="1" ht="27.6" outlineLevel="1" x14ac:dyDescent="0.25">
      <c r="B964" s="728"/>
      <c r="C964" s="793"/>
      <c r="D964" s="560" t="s">
        <v>2326</v>
      </c>
      <c r="E964" s="561"/>
      <c r="F964" s="461"/>
      <c r="G964" s="536"/>
      <c r="H964" s="536"/>
      <c r="I964" s="420"/>
      <c r="J964" s="420"/>
      <c r="K964" s="536"/>
      <c r="L964" s="424"/>
      <c r="M964" s="425">
        <f>SUBTOTAL(9,M962:M963)</f>
        <v>12352615.65</v>
      </c>
      <c r="N964" s="425">
        <f>SUBTOTAL(9,N962:N963)</f>
        <v>12352615.65</v>
      </c>
      <c r="O964" s="755"/>
      <c r="P964" s="425">
        <f>SUBTOTAL(9,P962:P963)</f>
        <v>13093800</v>
      </c>
      <c r="Q964" s="425">
        <f>SUBTOTAL(9,Q962:Q963)</f>
        <v>13093800</v>
      </c>
      <c r="R964" s="460">
        <f>SUBTOTAL(9,R962:R963)</f>
        <v>13093800</v>
      </c>
      <c r="S964" s="706">
        <f>SUBTOTAL(9,S962:S963)</f>
        <v>2.474558341422674E-3</v>
      </c>
      <c r="T964" s="688"/>
      <c r="U964" s="689"/>
      <c r="V964" s="690"/>
      <c r="W964" s="691"/>
      <c r="X964" s="691"/>
    </row>
    <row r="965" spans="1:24" s="410" customFormat="1" x14ac:dyDescent="0.25">
      <c r="B965" s="728"/>
      <c r="C965" s="806"/>
      <c r="D965" s="807" t="s">
        <v>2544</v>
      </c>
      <c r="E965" s="745"/>
      <c r="F965" s="746"/>
      <c r="G965" s="540"/>
      <c r="H965" s="540"/>
      <c r="I965" s="428"/>
      <c r="J965" s="541"/>
      <c r="K965" s="540"/>
      <c r="L965" s="432"/>
      <c r="M965" s="433">
        <f>SUBTOTAL(9,M274:M963)</f>
        <v>1635369526.4699998</v>
      </c>
      <c r="N965" s="433">
        <f>SUBTOTAL(9,N274:N963)</f>
        <v>1425720010.29</v>
      </c>
      <c r="O965" s="762"/>
      <c r="P965" s="433">
        <f>SUBTOTAL(9,P274:P963)</f>
        <v>1591264190</v>
      </c>
      <c r="Q965" s="433">
        <f>SUBTOTAL(9,Q274:Q963)</f>
        <v>1800913706.1800003</v>
      </c>
      <c r="R965" s="719">
        <f>SUBTOTAL(9,R274:R963)</f>
        <v>1800913706.1800003</v>
      </c>
      <c r="S965" s="720">
        <f>SUBTOTAL(9,S274:S963)</f>
        <v>0.34034932821718206</v>
      </c>
      <c r="T965" s="688"/>
      <c r="U965" s="689"/>
      <c r="V965" s="690"/>
      <c r="W965" s="691"/>
      <c r="X965" s="691"/>
    </row>
    <row r="966" spans="1:24" s="410" customFormat="1" x14ac:dyDescent="0.25">
      <c r="B966" s="808"/>
      <c r="C966" s="809"/>
      <c r="D966" s="810"/>
      <c r="E966" s="811"/>
      <c r="F966" s="812"/>
      <c r="G966" s="813"/>
      <c r="H966" s="813"/>
      <c r="I966" s="814"/>
      <c r="J966" s="814"/>
      <c r="K966" s="815"/>
      <c r="L966" s="559"/>
      <c r="M966" s="418"/>
      <c r="N966" s="418"/>
      <c r="O966" s="753"/>
      <c r="P966" s="418"/>
      <c r="Q966" s="418"/>
      <c r="R966" s="698"/>
      <c r="S966" s="699"/>
      <c r="T966" s="688"/>
      <c r="U966" s="801"/>
      <c r="V966" s="690"/>
      <c r="W966" s="691"/>
      <c r="X966" s="691"/>
    </row>
    <row r="967" spans="1:24" s="816" customFormat="1" x14ac:dyDescent="0.25">
      <c r="B967" s="944" t="s">
        <v>53</v>
      </c>
      <c r="C967" s="945"/>
      <c r="D967" s="945"/>
      <c r="E967" s="945"/>
      <c r="F967" s="945"/>
      <c r="G967" s="945"/>
      <c r="H967" s="945"/>
      <c r="I967" s="945"/>
      <c r="J967" s="945"/>
      <c r="K967" s="946"/>
      <c r="L967" s="817"/>
      <c r="M967" s="818">
        <f>+M965+M272+M268+M79+M71</f>
        <v>4165308351.3600011</v>
      </c>
      <c r="N967" s="818">
        <f>+N965+N272+N268+N79+N71</f>
        <v>1972111967.2900002</v>
      </c>
      <c r="O967" s="819"/>
      <c r="P967" s="818">
        <f>+P965+P272+P268+P79+P71</f>
        <v>2158118092</v>
      </c>
      <c r="Q967" s="818">
        <f>+Q965+Q272+Q268+Q79+Q71</f>
        <v>5291368476.0699997</v>
      </c>
      <c r="R967" s="818">
        <f>+R965+R272+R268+R79+R71</f>
        <v>5291368476.0699997</v>
      </c>
      <c r="S967" s="820">
        <f>+S965+S272+S268+S79+S71</f>
        <v>0.99999999999999944</v>
      </c>
      <c r="T967" s="821"/>
      <c r="U967" s="822"/>
      <c r="V967" s="823"/>
      <c r="W967" s="824"/>
      <c r="X967" s="824"/>
    </row>
    <row r="968" spans="1:24" s="816" customFormat="1" x14ac:dyDescent="0.25">
      <c r="B968" s="825"/>
      <c r="C968" s="826"/>
      <c r="D968" s="827"/>
      <c r="E968" s="828"/>
      <c r="F968" s="827"/>
      <c r="G968" s="827"/>
      <c r="H968" s="827"/>
      <c r="I968" s="827"/>
      <c r="J968" s="829"/>
      <c r="K968" s="827"/>
      <c r="L968" s="830"/>
      <c r="M968" s="831"/>
      <c r="N968" s="831"/>
      <c r="O968" s="832"/>
      <c r="P968" s="831"/>
      <c r="Q968" s="831"/>
      <c r="R968" s="831"/>
      <c r="S968" s="833"/>
      <c r="T968" s="821"/>
      <c r="U968" s="834"/>
      <c r="V968" s="823"/>
      <c r="W968" s="824"/>
      <c r="X968" s="824"/>
    </row>
    <row r="969" spans="1:24" s="410" customFormat="1" x14ac:dyDescent="0.25">
      <c r="B969" s="943" t="s">
        <v>2579</v>
      </c>
      <c r="C969" s="943"/>
      <c r="D969" s="943"/>
      <c r="E969" s="943"/>
      <c r="F969" s="943"/>
      <c r="G969" s="943"/>
      <c r="H969" s="943"/>
      <c r="I969" s="943"/>
      <c r="J969" s="829"/>
      <c r="K969" s="827"/>
      <c r="L969" s="830"/>
      <c r="M969" s="828"/>
      <c r="N969" s="828"/>
      <c r="O969" s="835"/>
      <c r="P969" s="828"/>
      <c r="Q969" s="828"/>
      <c r="R969" s="836"/>
      <c r="S969" s="837"/>
      <c r="T969" s="838"/>
      <c r="U969" s="839"/>
      <c r="V969" s="690"/>
      <c r="W969" s="691"/>
      <c r="X969" s="840"/>
    </row>
    <row r="970" spans="1:24" s="847" customFormat="1" x14ac:dyDescent="0.25">
      <c r="A970" s="841"/>
      <c r="B970" s="842">
        <v>1</v>
      </c>
      <c r="C970" s="843">
        <v>2</v>
      </c>
      <c r="D970" s="712">
        <v>3</v>
      </c>
      <c r="E970" s="844">
        <v>4</v>
      </c>
      <c r="F970" s="842">
        <v>5</v>
      </c>
      <c r="G970" s="842">
        <v>6</v>
      </c>
      <c r="H970" s="842">
        <v>7</v>
      </c>
      <c r="I970" s="842">
        <v>8</v>
      </c>
      <c r="J970" s="840"/>
      <c r="K970" s="840"/>
      <c r="L970" s="666"/>
      <c r="M970" s="840"/>
      <c r="N970" s="845"/>
      <c r="O970" s="846"/>
      <c r="S970" s="848"/>
    </row>
    <row r="971" spans="1:24" s="849" customFormat="1" ht="41.4" x14ac:dyDescent="0.25">
      <c r="B971" s="584" t="s">
        <v>104</v>
      </c>
      <c r="C971" s="850" t="s">
        <v>89</v>
      </c>
      <c r="D971" s="851" t="s">
        <v>106</v>
      </c>
      <c r="E971" s="852" t="s">
        <v>3</v>
      </c>
      <c r="F971" s="852" t="s">
        <v>4</v>
      </c>
      <c r="G971" s="852" t="s">
        <v>19</v>
      </c>
      <c r="H971" s="852" t="s">
        <v>5</v>
      </c>
      <c r="I971" s="853" t="s">
        <v>10</v>
      </c>
      <c r="J971" s="854"/>
      <c r="K971" s="855"/>
      <c r="L971" s="856"/>
      <c r="M971" s="857"/>
      <c r="N971" s="858"/>
      <c r="O971" s="859"/>
      <c r="S971" s="860"/>
    </row>
    <row r="972" spans="1:24" s="596" customFormat="1" x14ac:dyDescent="0.25">
      <c r="B972" s="861" t="s">
        <v>32</v>
      </c>
      <c r="C972" s="862">
        <v>8</v>
      </c>
      <c r="D972" s="863" t="s">
        <v>33</v>
      </c>
      <c r="E972" s="612">
        <f>+M71</f>
        <v>38029485</v>
      </c>
      <c r="F972" s="612">
        <f>+N71</f>
        <v>22845143</v>
      </c>
      <c r="G972" s="612">
        <f>+P71</f>
        <v>23177915</v>
      </c>
      <c r="H972" s="612">
        <f>+Q71</f>
        <v>38362257</v>
      </c>
      <c r="I972" s="864">
        <f>+S71</f>
        <v>7.24996892079842E-3</v>
      </c>
      <c r="J972" s="840"/>
      <c r="K972" s="865"/>
      <c r="L972" s="690"/>
      <c r="M972" s="691"/>
      <c r="N972" s="845"/>
      <c r="O972" s="866"/>
      <c r="S972" s="867"/>
    </row>
    <row r="973" spans="1:24" s="596" customFormat="1" x14ac:dyDescent="0.25">
      <c r="B973" s="861" t="s">
        <v>34</v>
      </c>
      <c r="C973" s="862">
        <v>2</v>
      </c>
      <c r="D973" s="863" t="s">
        <v>35</v>
      </c>
      <c r="E973" s="612">
        <f>+M79</f>
        <v>21376000</v>
      </c>
      <c r="F973" s="612">
        <f>+N79</f>
        <v>19376000</v>
      </c>
      <c r="G973" s="612">
        <f>+P79</f>
        <v>21051533</v>
      </c>
      <c r="H973" s="612">
        <f>+Q79</f>
        <v>23051533</v>
      </c>
      <c r="I973" s="864">
        <f>+S79</f>
        <v>4.3564407022965096E-3</v>
      </c>
      <c r="J973" s="840"/>
      <c r="K973" s="865"/>
      <c r="L973" s="690"/>
      <c r="M973" s="691"/>
      <c r="N973" s="845"/>
      <c r="O973" s="866"/>
      <c r="S973" s="867"/>
    </row>
    <row r="974" spans="1:24" s="596" customFormat="1" x14ac:dyDescent="0.25">
      <c r="B974" s="861" t="s">
        <v>36</v>
      </c>
      <c r="C974" s="862">
        <v>8</v>
      </c>
      <c r="D974" s="863" t="s">
        <v>37</v>
      </c>
      <c r="E974" s="612">
        <f>+M268</f>
        <v>2470533339.8900013</v>
      </c>
      <c r="F974" s="612">
        <f>+N268</f>
        <v>504170814.00000018</v>
      </c>
      <c r="G974" s="612">
        <f>+P268</f>
        <v>522624454</v>
      </c>
      <c r="H974" s="612">
        <f>+Q268</f>
        <v>2488986979.8899999</v>
      </c>
      <c r="I974" s="868">
        <f>+S268</f>
        <v>0.47038625095688213</v>
      </c>
      <c r="J974" s="840"/>
      <c r="K974" s="865"/>
      <c r="L974" s="690"/>
      <c r="M974" s="691"/>
      <c r="N974" s="845"/>
      <c r="O974" s="866"/>
      <c r="S974" s="867"/>
    </row>
    <row r="975" spans="1:24" s="596" customFormat="1" x14ac:dyDescent="0.25">
      <c r="B975" s="861" t="s">
        <v>38</v>
      </c>
      <c r="C975" s="862">
        <v>1</v>
      </c>
      <c r="D975" s="863" t="s">
        <v>39</v>
      </c>
      <c r="E975" s="612">
        <v>0</v>
      </c>
      <c r="F975" s="869">
        <v>0</v>
      </c>
      <c r="G975" s="869">
        <v>0</v>
      </c>
      <c r="H975" s="869">
        <f>+Q270</f>
        <v>940054000</v>
      </c>
      <c r="I975" s="870">
        <f>+S270</f>
        <v>0.1776580112028403</v>
      </c>
      <c r="J975" s="840"/>
      <c r="K975" s="865"/>
      <c r="L975" s="690"/>
      <c r="M975" s="691"/>
      <c r="N975" s="845"/>
      <c r="O975" s="866"/>
      <c r="S975" s="867"/>
    </row>
    <row r="976" spans="1:24" s="596" customFormat="1" x14ac:dyDescent="0.25">
      <c r="B976" s="861" t="s">
        <v>40</v>
      </c>
      <c r="C976" s="862">
        <v>81</v>
      </c>
      <c r="D976" s="863" t="s">
        <v>41</v>
      </c>
      <c r="E976" s="612">
        <f>+M965</f>
        <v>1635369526.4699998</v>
      </c>
      <c r="F976" s="612">
        <f>+N965</f>
        <v>1425720010.29</v>
      </c>
      <c r="G976" s="871">
        <f>+P965</f>
        <v>1591264190</v>
      </c>
      <c r="H976" s="871">
        <f>+Q965</f>
        <v>1800913706.1800003</v>
      </c>
      <c r="I976" s="872">
        <f>+S965</f>
        <v>0.34034932821718206</v>
      </c>
      <c r="J976" s="840"/>
      <c r="K976" s="865"/>
      <c r="L976" s="690"/>
      <c r="M976" s="691"/>
      <c r="N976" s="845"/>
      <c r="O976" s="866"/>
      <c r="S976" s="867"/>
    </row>
    <row r="977" spans="2:24" s="410" customFormat="1" ht="39" customHeight="1" x14ac:dyDescent="0.25">
      <c r="B977" s="569"/>
      <c r="C977" s="850">
        <v>99</v>
      </c>
      <c r="D977" s="851" t="s">
        <v>53</v>
      </c>
      <c r="E977" s="852">
        <f>SUM(E972:E976)</f>
        <v>4165308351.3600011</v>
      </c>
      <c r="F977" s="570">
        <f>SUM(F972:F976)</f>
        <v>1972111967.2900002</v>
      </c>
      <c r="G977" s="570">
        <f>SUM(G972:G976)</f>
        <v>2158118092</v>
      </c>
      <c r="H977" s="873">
        <f>SUM(H972:H976)</f>
        <v>5291368476.0699997</v>
      </c>
      <c r="I977" s="874">
        <f>SUM(I972:I976)</f>
        <v>0.99999999999999956</v>
      </c>
      <c r="J977" s="840"/>
      <c r="K977" s="865"/>
      <c r="L977" s="690"/>
      <c r="M977" s="691"/>
      <c r="N977" s="840"/>
      <c r="O977" s="875"/>
      <c r="S977" s="876"/>
    </row>
    <row r="978" spans="2:24" s="410" customFormat="1" hidden="1" x14ac:dyDescent="0.25">
      <c r="B978" s="877"/>
      <c r="C978" s="666"/>
      <c r="D978" s="878"/>
      <c r="E978" s="854"/>
      <c r="F978" s="879"/>
      <c r="G978" s="879"/>
      <c r="H978" s="879"/>
      <c r="I978" s="879"/>
      <c r="J978" s="879"/>
      <c r="L978" s="880" t="s">
        <v>90</v>
      </c>
      <c r="M978" s="881" t="s">
        <v>91</v>
      </c>
      <c r="N978" s="856"/>
      <c r="O978" s="882"/>
      <c r="P978" s="879"/>
      <c r="Q978" s="883"/>
      <c r="R978" s="884"/>
      <c r="S978" s="771"/>
      <c r="T978" s="885"/>
      <c r="U978" s="690"/>
      <c r="V978" s="691"/>
      <c r="W978" s="691"/>
    </row>
    <row r="979" spans="2:24" s="410" customFormat="1" hidden="1" x14ac:dyDescent="0.25">
      <c r="B979" s="877"/>
      <c r="C979" s="666"/>
      <c r="D979" s="878"/>
      <c r="E979" s="854"/>
      <c r="F979" s="879"/>
      <c r="G979" s="879"/>
      <c r="H979" s="879"/>
      <c r="I979" s="886"/>
      <c r="J979" s="879"/>
      <c r="L979" s="418" t="s">
        <v>75</v>
      </c>
      <c r="M979" s="583">
        <v>61177000</v>
      </c>
      <c r="N979" s="856"/>
      <c r="O979" s="882"/>
      <c r="P979" s="879"/>
      <c r="Q979" s="883"/>
      <c r="R979" s="884"/>
      <c r="S979" s="771"/>
      <c r="T979" s="885"/>
      <c r="U979" s="690"/>
      <c r="V979" s="691"/>
      <c r="W979" s="691"/>
    </row>
    <row r="980" spans="2:24" s="410" customFormat="1" hidden="1" x14ac:dyDescent="0.25">
      <c r="B980" s="877"/>
      <c r="C980" s="666"/>
      <c r="D980" s="878"/>
      <c r="E980" s="854"/>
      <c r="F980" s="879"/>
      <c r="G980" s="879"/>
      <c r="H980" s="879"/>
      <c r="I980" s="886"/>
      <c r="J980" s="879"/>
      <c r="L980" s="418" t="s">
        <v>93</v>
      </c>
      <c r="M980" s="583">
        <f>2106387+3653581</f>
        <v>5759968</v>
      </c>
      <c r="N980" s="856"/>
      <c r="O980" s="882"/>
      <c r="P980" s="879"/>
      <c r="Q980" s="883"/>
      <c r="R980" s="884"/>
      <c r="S980" s="771"/>
      <c r="T980" s="840"/>
      <c r="U980" s="690"/>
      <c r="V980" s="691"/>
      <c r="W980" s="691"/>
    </row>
    <row r="981" spans="2:24" s="410" customFormat="1" hidden="1" x14ac:dyDescent="0.25">
      <c r="B981" s="877"/>
      <c r="C981" s="666"/>
      <c r="D981" s="878"/>
      <c r="E981" s="854"/>
      <c r="F981" s="879"/>
      <c r="G981" s="879"/>
      <c r="H981" s="879"/>
      <c r="I981" s="879"/>
      <c r="J981" s="879"/>
      <c r="L981" s="418" t="s">
        <v>205</v>
      </c>
      <c r="M981" s="583">
        <v>12503076</v>
      </c>
      <c r="N981" s="887"/>
      <c r="O981" s="882"/>
      <c r="P981" s="879"/>
      <c r="Q981" s="883"/>
      <c r="R981" s="884"/>
      <c r="S981" s="771"/>
      <c r="T981" s="840"/>
      <c r="U981" s="690"/>
      <c r="V981" s="691"/>
      <c r="W981" s="691"/>
    </row>
    <row r="982" spans="2:24" s="410" customFormat="1" hidden="1" x14ac:dyDescent="0.25">
      <c r="B982" s="877"/>
      <c r="C982" s="666"/>
      <c r="D982" s="878"/>
      <c r="E982" s="854"/>
      <c r="F982" s="879"/>
      <c r="G982" s="879"/>
      <c r="H982" s="879"/>
      <c r="I982" s="879"/>
      <c r="J982" s="879"/>
      <c r="L982" s="418" t="s">
        <v>2235</v>
      </c>
      <c r="M982" s="583">
        <v>465721</v>
      </c>
      <c r="N982" s="887"/>
      <c r="O982" s="882"/>
      <c r="P982" s="879"/>
      <c r="Q982" s="883"/>
      <c r="R982" s="884"/>
      <c r="S982" s="771"/>
      <c r="T982" s="840"/>
      <c r="U982" s="690"/>
      <c r="V982" s="691"/>
      <c r="W982" s="691"/>
    </row>
    <row r="983" spans="2:24" s="596" customFormat="1" hidden="1" x14ac:dyDescent="0.25">
      <c r="B983" s="888"/>
      <c r="C983" s="889"/>
      <c r="D983" s="890"/>
      <c r="E983" s="858"/>
      <c r="F983" s="891"/>
      <c r="G983" s="891"/>
      <c r="H983" s="891"/>
      <c r="I983" s="891"/>
      <c r="J983" s="891"/>
      <c r="L983" s="892" t="s">
        <v>52</v>
      </c>
      <c r="M983" s="893">
        <f>+M982+M981+M980+M979+M967</f>
        <v>4245214116.3600011</v>
      </c>
      <c r="N983" s="894"/>
      <c r="O983" s="895"/>
      <c r="P983" s="891"/>
      <c r="Q983" s="896"/>
      <c r="R983" s="897"/>
      <c r="S983" s="771"/>
      <c r="T983" s="840"/>
      <c r="U983" s="690"/>
      <c r="V983" s="691"/>
      <c r="W983" s="691"/>
    </row>
    <row r="984" spans="2:24" s="596" customFormat="1" hidden="1" x14ac:dyDescent="0.25">
      <c r="B984" s="888"/>
      <c r="C984" s="889"/>
      <c r="D984" s="890"/>
      <c r="E984" s="858"/>
      <c r="F984" s="891"/>
      <c r="G984" s="891"/>
      <c r="H984" s="891"/>
      <c r="I984" s="891"/>
      <c r="J984" s="891"/>
      <c r="K984" s="891"/>
      <c r="L984" s="896"/>
      <c r="M984" s="891"/>
      <c r="N984" s="894"/>
      <c r="O984" s="895"/>
      <c r="P984" s="891"/>
      <c r="Q984" s="891"/>
      <c r="R984" s="892"/>
      <c r="S984" s="898"/>
      <c r="T984" s="771"/>
      <c r="U984" s="840"/>
      <c r="V984" s="690"/>
      <c r="W984" s="691"/>
      <c r="X984" s="691"/>
    </row>
    <row r="985" spans="2:24" s="596" customFormat="1" hidden="1" x14ac:dyDescent="0.25">
      <c r="B985" s="888"/>
      <c r="C985" s="889"/>
      <c r="D985" s="890"/>
      <c r="E985" s="858"/>
      <c r="F985" s="891"/>
      <c r="G985" s="891"/>
      <c r="H985" s="891"/>
      <c r="I985" s="891"/>
      <c r="J985" s="891"/>
      <c r="K985" s="648"/>
      <c r="L985" s="647"/>
      <c r="M985" s="891">
        <v>4396595000</v>
      </c>
      <c r="N985" s="891"/>
      <c r="O985" s="894"/>
      <c r="P985" s="891"/>
      <c r="Q985" s="891"/>
      <c r="R985" s="892"/>
      <c r="S985" s="898"/>
      <c r="T985" s="771"/>
      <c r="U985" s="840"/>
      <c r="V985" s="690"/>
      <c r="W985" s="691"/>
      <c r="X985" s="691"/>
    </row>
    <row r="986" spans="2:24" s="596" customFormat="1" hidden="1" x14ac:dyDescent="0.25">
      <c r="B986" s="888"/>
      <c r="C986" s="889"/>
      <c r="D986" s="890"/>
      <c r="E986" s="858"/>
      <c r="F986" s="891"/>
      <c r="G986" s="891"/>
      <c r="H986" s="891"/>
      <c r="I986" s="891"/>
      <c r="J986" s="891"/>
      <c r="K986" s="891"/>
      <c r="L986" s="896"/>
      <c r="M986" s="891">
        <f>+M983-M985</f>
        <v>-151380883.63999891</v>
      </c>
      <c r="N986" s="891"/>
      <c r="O986" s="894"/>
      <c r="P986" s="891"/>
      <c r="Q986" s="891"/>
      <c r="R986" s="892"/>
      <c r="S986" s="898"/>
      <c r="T986" s="771"/>
      <c r="U986" s="840"/>
      <c r="V986" s="690"/>
      <c r="W986" s="691"/>
      <c r="X986" s="691"/>
    </row>
    <row r="991" spans="2:24" ht="85.8" customHeight="1" x14ac:dyDescent="0.25">
      <c r="B991" s="645"/>
      <c r="C991" s="646" t="s">
        <v>2609</v>
      </c>
      <c r="D991" s="647"/>
      <c r="E991" s="648"/>
      <c r="F991" s="648" t="s">
        <v>83</v>
      </c>
      <c r="J991" s="648" t="s">
        <v>83</v>
      </c>
    </row>
    <row r="992" spans="2:24" ht="27.6" x14ac:dyDescent="0.25">
      <c r="B992" s="645"/>
      <c r="C992" s="661" t="s">
        <v>2601</v>
      </c>
      <c r="D992" s="925"/>
      <c r="E992" s="926"/>
      <c r="F992" s="926" t="s">
        <v>2602</v>
      </c>
      <c r="G992" s="926"/>
      <c r="H992" s="926"/>
      <c r="I992" s="926"/>
      <c r="J992" s="926" t="s">
        <v>2605</v>
      </c>
    </row>
    <row r="993" spans="1:24" x14ac:dyDescent="0.25">
      <c r="B993" s="645"/>
      <c r="C993" s="646" t="s">
        <v>2608</v>
      </c>
      <c r="D993" s="647"/>
      <c r="E993" s="648"/>
      <c r="F993" s="648" t="s">
        <v>2603</v>
      </c>
      <c r="J993" s="648" t="s">
        <v>2606</v>
      </c>
    </row>
    <row r="994" spans="1:24" x14ac:dyDescent="0.25">
      <c r="B994" s="645"/>
      <c r="C994" s="646" t="s">
        <v>2600</v>
      </c>
      <c r="D994" s="647"/>
      <c r="E994" s="648"/>
      <c r="F994" s="648" t="s">
        <v>2604</v>
      </c>
      <c r="J994" s="648" t="s">
        <v>2607</v>
      </c>
    </row>
    <row r="995" spans="1:24" s="637" customFormat="1" hidden="1" x14ac:dyDescent="0.3">
      <c r="B995" s="645"/>
      <c r="C995" s="646"/>
      <c r="D995" s="647"/>
      <c r="E995" s="648"/>
      <c r="F995" s="648" t="s">
        <v>2401</v>
      </c>
      <c r="G995" s="648"/>
      <c r="H995" s="648"/>
      <c r="I995" s="648"/>
      <c r="J995" s="648" t="s">
        <v>2402</v>
      </c>
      <c r="L995" s="638"/>
      <c r="M995" s="638"/>
      <c r="N995" s="638"/>
      <c r="S995" s="899"/>
      <c r="T995" s="639"/>
    </row>
    <row r="996" spans="1:24" s="637" customFormat="1" hidden="1" x14ac:dyDescent="0.3">
      <c r="C996" s="640" t="s">
        <v>2397</v>
      </c>
      <c r="D996" s="636"/>
      <c r="E996" s="636" t="s">
        <v>2398</v>
      </c>
      <c r="F996" s="634"/>
      <c r="G996" s="634" t="s">
        <v>2399</v>
      </c>
      <c r="L996" s="638"/>
      <c r="M996" s="638"/>
      <c r="N996" s="638"/>
      <c r="S996" s="899"/>
      <c r="T996" s="639"/>
    </row>
    <row r="997" spans="1:24" s="637" customFormat="1" hidden="1" x14ac:dyDescent="0.3">
      <c r="C997" s="641" t="s">
        <v>78</v>
      </c>
      <c r="D997" s="642"/>
      <c r="E997" s="642" t="s">
        <v>84</v>
      </c>
      <c r="F997" s="643"/>
      <c r="G997" s="643" t="s">
        <v>103</v>
      </c>
      <c r="L997" s="638"/>
      <c r="M997" s="638"/>
      <c r="N997" s="638"/>
      <c r="S997" s="899"/>
      <c r="T997" s="639"/>
    </row>
    <row r="998" spans="1:24" s="637" customFormat="1" hidden="1" x14ac:dyDescent="0.3">
      <c r="C998" s="644" t="s">
        <v>2400</v>
      </c>
      <c r="D998" s="632"/>
      <c r="E998" s="636" t="s">
        <v>2401</v>
      </c>
      <c r="F998" s="634"/>
      <c r="G998" s="634" t="s">
        <v>2402</v>
      </c>
      <c r="L998" s="638"/>
      <c r="M998" s="638"/>
      <c r="N998" s="638"/>
      <c r="S998" s="899"/>
      <c r="T998" s="639"/>
    </row>
    <row r="999" spans="1:24" s="625" customFormat="1" hidden="1" x14ac:dyDescent="0.3">
      <c r="B999" s="900"/>
      <c r="C999" s="901"/>
      <c r="D999" s="902"/>
      <c r="E999" s="900"/>
      <c r="F999" s="900"/>
      <c r="G999" s="900"/>
      <c r="H999" s="900"/>
      <c r="I999" s="900"/>
      <c r="J999" s="628"/>
      <c r="L999" s="629"/>
      <c r="O999" s="903"/>
      <c r="S999" s="629"/>
    </row>
    <row r="1000" spans="1:24" hidden="1" x14ac:dyDescent="0.25"/>
    <row r="1001" spans="1:24" hidden="1" x14ac:dyDescent="0.3">
      <c r="B1001" s="904"/>
      <c r="C1001" s="629"/>
      <c r="D1001" s="905"/>
      <c r="E1001" s="906"/>
      <c r="F1001" s="906"/>
      <c r="G1001" s="907"/>
      <c r="H1001" s="907"/>
      <c r="I1001" s="627"/>
      <c r="J1001" s="908"/>
      <c r="K1001" s="909"/>
      <c r="L1001" s="629"/>
      <c r="M1001" s="625"/>
    </row>
    <row r="1002" spans="1:24" hidden="1" x14ac:dyDescent="0.3">
      <c r="B1002" s="904"/>
      <c r="C1002" s="629"/>
      <c r="D1002" s="912"/>
      <c r="E1002" s="625"/>
      <c r="F1002" s="625"/>
      <c r="G1002" s="913"/>
      <c r="H1002" s="913"/>
      <c r="I1002" s="625"/>
      <c r="J1002" s="628"/>
      <c r="K1002" s="914"/>
      <c r="L1002" s="629"/>
      <c r="M1002" s="625"/>
    </row>
    <row r="1004" spans="1:24" s="410" customFormat="1" ht="27.6" hidden="1" x14ac:dyDescent="0.25">
      <c r="A1004" s="410" t="s">
        <v>76</v>
      </c>
      <c r="B1004" s="728" t="s">
        <v>42</v>
      </c>
      <c r="C1004" s="792"/>
      <c r="D1004" s="557" t="s">
        <v>2494</v>
      </c>
      <c r="E1004" s="558">
        <v>900092385</v>
      </c>
      <c r="F1004" s="457" t="s">
        <v>2499</v>
      </c>
      <c r="G1004" s="521" t="s">
        <v>218</v>
      </c>
      <c r="H1004" s="521" t="s">
        <v>2501</v>
      </c>
      <c r="I1004" s="413" t="s">
        <v>248</v>
      </c>
      <c r="J1004" s="413" t="s">
        <v>2403</v>
      </c>
      <c r="K1004" s="521" t="s">
        <v>2526</v>
      </c>
      <c r="L1004" s="559" t="s">
        <v>2533</v>
      </c>
      <c r="M1004" s="418">
        <v>256700</v>
      </c>
      <c r="N1004" s="712">
        <f>IF(U1004&gt;1,M1004,0)</f>
        <v>0</v>
      </c>
      <c r="O1004" s="753" t="s">
        <v>2535</v>
      </c>
      <c r="P1004" s="418">
        <f>IFERROR(ROUND((N1004*(W1004/X1004)),0),0)</f>
        <v>0</v>
      </c>
      <c r="Q1004" s="418">
        <f>+P1004-N1004+M1004</f>
        <v>256700</v>
      </c>
      <c r="R1004" s="698">
        <f>+Q1004</f>
        <v>256700</v>
      </c>
      <c r="S1004" s="699">
        <f>+R1004/$R$967</f>
        <v>4.8512969973819701E-5</v>
      </c>
      <c r="T1004" s="688"/>
      <c r="U1004" s="689">
        <f>+$U$7-O1004</f>
        <v>-6</v>
      </c>
      <c r="V1004" s="690">
        <f t="shared" si="220"/>
        <v>45364</v>
      </c>
      <c r="W1004" s="691">
        <f>VLOOKUP(V1004,IPC!$B$9:$D$855,3,2)</f>
        <v>141.47999999999999</v>
      </c>
      <c r="X1004" s="691" t="e">
        <f>VLOOKUP(O1004,IPC!$B$9:$D$855,3,1)</f>
        <v>#N/A</v>
      </c>
    </row>
    <row r="1005" spans="1:24" s="410" customFormat="1" ht="27.6" hidden="1" x14ac:dyDescent="0.25">
      <c r="A1005" s="410" t="s">
        <v>76</v>
      </c>
      <c r="B1005" s="728" t="s">
        <v>42</v>
      </c>
      <c r="C1005" s="792"/>
      <c r="D1005" s="557" t="s">
        <v>2494</v>
      </c>
      <c r="E1005" s="558">
        <v>900092385</v>
      </c>
      <c r="F1005" s="457" t="s">
        <v>2499</v>
      </c>
      <c r="G1005" s="521" t="s">
        <v>218</v>
      </c>
      <c r="H1005" s="521" t="s">
        <v>2501</v>
      </c>
      <c r="I1005" s="413" t="s">
        <v>248</v>
      </c>
      <c r="J1005" s="413" t="s">
        <v>2403</v>
      </c>
      <c r="K1005" s="521" t="s">
        <v>2527</v>
      </c>
      <c r="L1005" s="559" t="s">
        <v>2534</v>
      </c>
      <c r="M1005" s="418">
        <v>209021</v>
      </c>
      <c r="N1005" s="712">
        <f>IF(U1005&gt;1,M1005,0)</f>
        <v>0</v>
      </c>
      <c r="O1005" s="753" t="s">
        <v>2535</v>
      </c>
      <c r="P1005" s="418">
        <f>IFERROR(ROUND((N1005*(W1005/X1005)),0),0)</f>
        <v>0</v>
      </c>
      <c r="Q1005" s="418">
        <f>+P1005-N1005+M1005</f>
        <v>209021</v>
      </c>
      <c r="R1005" s="698">
        <f>+Q1005</f>
        <v>209021</v>
      </c>
      <c r="S1005" s="699">
        <f>+R1005/$R$967</f>
        <v>3.9502257486941052E-5</v>
      </c>
      <c r="T1005" s="688"/>
      <c r="U1005" s="689">
        <f>+$U$7-O1005</f>
        <v>-6</v>
      </c>
      <c r="V1005" s="690">
        <f t="shared" si="220"/>
        <v>45364</v>
      </c>
      <c r="W1005" s="691">
        <f>VLOOKUP(V1005,IPC!$B$9:$D$855,3,2)</f>
        <v>141.47999999999999</v>
      </c>
      <c r="X1005" s="691" t="e">
        <f>VLOOKUP(O1005,IPC!$B$9:$D$855,3,1)</f>
        <v>#N/A</v>
      </c>
    </row>
  </sheetData>
  <mergeCells count="2">
    <mergeCell ref="B969:I969"/>
    <mergeCell ref="B967:K967"/>
  </mergeCells>
  <conditionalFormatting sqref="C998">
    <cfRule type="duplicateValues" dxfId="1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171" scale="47" fitToHeight="0" orientation="landscape" r:id="rId1"/>
  <headerFooter alignWithMargins="0">
    <oddFooter>&amp;RPágina &amp;P de &amp;N</oddFooter>
  </headerFooter>
  <colBreaks count="1" manualBreakCount="1">
    <brk id="22" max="1201" man="1"/>
  </colBreaks>
  <ignoredErrors>
    <ignoredError sqref="O967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H854"/>
  <sheetViews>
    <sheetView showGridLines="0" topLeftCell="A827" workbookViewId="0">
      <selection activeCell="G846" sqref="G846"/>
    </sheetView>
  </sheetViews>
  <sheetFormatPr baseColWidth="10" defaultRowHeight="13.2" x14ac:dyDescent="0.25"/>
  <cols>
    <col min="3" max="3" width="17.109375" customWidth="1"/>
    <col min="4" max="4" width="18.88671875" customWidth="1"/>
    <col min="5" max="5" width="36.5546875" customWidth="1"/>
    <col min="6" max="6" width="41.33203125" customWidth="1"/>
    <col min="7" max="7" width="31.88671875" customWidth="1"/>
    <col min="8" max="8" width="24.6640625" customWidth="1"/>
  </cols>
  <sheetData>
    <row r="1" spans="2:8" ht="13.8" thickBot="1" x14ac:dyDescent="0.3">
      <c r="C1" s="950" t="s">
        <v>11</v>
      </c>
      <c r="D1" s="950"/>
      <c r="E1" s="950"/>
      <c r="F1" s="950"/>
      <c r="G1" s="950"/>
      <c r="H1" s="951"/>
    </row>
    <row r="2" spans="2:8" ht="14.4" thickTop="1" thickBot="1" x14ac:dyDescent="0.3">
      <c r="C2" s="953"/>
      <c r="D2" s="953"/>
      <c r="E2" s="953"/>
      <c r="F2" s="953"/>
      <c r="G2" s="953"/>
      <c r="H2" s="951"/>
    </row>
    <row r="3" spans="2:8" ht="14.4" thickTop="1" thickBot="1" x14ac:dyDescent="0.3">
      <c r="C3" s="954" t="s">
        <v>73</v>
      </c>
      <c r="D3" s="954"/>
      <c r="E3" s="954"/>
      <c r="F3" s="954"/>
      <c r="G3" s="954"/>
      <c r="H3" s="951"/>
    </row>
    <row r="4" spans="2:8" ht="14.4" thickTop="1" thickBot="1" x14ac:dyDescent="0.3">
      <c r="C4" s="1"/>
      <c r="D4" s="1"/>
      <c r="E4" s="1"/>
      <c r="F4" s="1"/>
      <c r="G4" s="1"/>
      <c r="H4" s="952"/>
    </row>
    <row r="5" spans="2:8" ht="13.8" thickTop="1" x14ac:dyDescent="0.25">
      <c r="C5" s="955" t="s">
        <v>72</v>
      </c>
      <c r="D5" s="955"/>
      <c r="E5" s="955"/>
      <c r="F5" s="955"/>
      <c r="G5" s="955"/>
      <c r="H5" s="955"/>
    </row>
    <row r="6" spans="2:8" x14ac:dyDescent="0.25">
      <c r="C6" s="947" t="s">
        <v>12</v>
      </c>
      <c r="D6" s="947"/>
      <c r="E6" s="947"/>
      <c r="F6" s="947"/>
      <c r="G6" s="947"/>
      <c r="H6" s="947"/>
    </row>
    <row r="7" spans="2:8" x14ac:dyDescent="0.25">
      <c r="C7" s="947" t="s">
        <v>13</v>
      </c>
      <c r="D7" s="947"/>
      <c r="E7" s="947"/>
      <c r="F7" s="947"/>
      <c r="G7" s="947"/>
      <c r="H7" s="947"/>
    </row>
    <row r="8" spans="2:8" ht="13.8" thickBot="1" x14ac:dyDescent="0.3">
      <c r="B8" s="8" t="s">
        <v>24</v>
      </c>
      <c r="C8" s="7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3"/>
    </row>
    <row r="9" spans="2:8" ht="14.4" x14ac:dyDescent="0.25">
      <c r="B9" s="5">
        <v>19906</v>
      </c>
      <c r="C9" s="11">
        <v>195407</v>
      </c>
      <c r="D9" s="12">
        <v>0.03</v>
      </c>
      <c r="E9" s="13"/>
      <c r="F9" s="13"/>
      <c r="G9" s="14"/>
      <c r="H9" s="3"/>
    </row>
    <row r="10" spans="2:8" ht="14.4" x14ac:dyDescent="0.25">
      <c r="B10" s="5">
        <v>19937</v>
      </c>
      <c r="C10" s="15">
        <v>195408</v>
      </c>
      <c r="D10" s="16">
        <v>0.03</v>
      </c>
      <c r="E10" s="17"/>
      <c r="F10" s="16">
        <v>-0.76</v>
      </c>
      <c r="G10" s="18">
        <v>-0.76</v>
      </c>
      <c r="H10" s="3"/>
    </row>
    <row r="11" spans="2:8" ht="14.4" x14ac:dyDescent="0.25">
      <c r="B11" s="5">
        <v>19968</v>
      </c>
      <c r="C11" s="11">
        <v>195409</v>
      </c>
      <c r="D11" s="12">
        <v>0.03</v>
      </c>
      <c r="E11" s="13"/>
      <c r="F11" s="12">
        <v>-1.37</v>
      </c>
      <c r="G11" s="19">
        <v>-2.12</v>
      </c>
      <c r="H11" s="3"/>
    </row>
    <row r="12" spans="2:8" ht="14.4" x14ac:dyDescent="0.25">
      <c r="B12" s="5">
        <v>19998</v>
      </c>
      <c r="C12" s="15">
        <v>195410</v>
      </c>
      <c r="D12" s="16">
        <v>0.03</v>
      </c>
      <c r="E12" s="17"/>
      <c r="F12" s="16">
        <v>0.34</v>
      </c>
      <c r="G12" s="18">
        <v>-1.79</v>
      </c>
      <c r="H12" s="3"/>
    </row>
    <row r="13" spans="2:8" ht="14.4" x14ac:dyDescent="0.25">
      <c r="B13" s="5">
        <v>20029</v>
      </c>
      <c r="C13" s="11">
        <v>195411</v>
      </c>
      <c r="D13" s="12">
        <v>0.03</v>
      </c>
      <c r="E13" s="13"/>
      <c r="F13" s="12">
        <v>0.27</v>
      </c>
      <c r="G13" s="19">
        <v>-1.52</v>
      </c>
      <c r="H13" s="3"/>
    </row>
    <row r="14" spans="2:8" ht="14.4" x14ac:dyDescent="0.25">
      <c r="B14" s="5">
        <v>20059</v>
      </c>
      <c r="C14" s="15">
        <v>195412</v>
      </c>
      <c r="D14" s="16">
        <v>0.03</v>
      </c>
      <c r="E14" s="17"/>
      <c r="F14" s="16">
        <v>0.54</v>
      </c>
      <c r="G14" s="18">
        <v>-1</v>
      </c>
      <c r="H14" s="3"/>
    </row>
    <row r="15" spans="2:8" ht="14.4" x14ac:dyDescent="0.25">
      <c r="B15" s="5">
        <v>20090</v>
      </c>
      <c r="C15" s="11">
        <v>195501</v>
      </c>
      <c r="D15" s="12">
        <v>0.03</v>
      </c>
      <c r="E15" s="13"/>
      <c r="F15" s="12">
        <v>-0.17</v>
      </c>
      <c r="G15" s="19">
        <v>-0.17</v>
      </c>
      <c r="H15" s="3"/>
    </row>
    <row r="16" spans="2:8" ht="14.4" x14ac:dyDescent="0.25">
      <c r="B16" s="5">
        <v>20121</v>
      </c>
      <c r="C16" s="15">
        <v>195502</v>
      </c>
      <c r="D16" s="16">
        <v>0.03</v>
      </c>
      <c r="E16" s="17"/>
      <c r="F16" s="16">
        <v>-7.0000000000000007E-2</v>
      </c>
      <c r="G16" s="18">
        <v>-0.23</v>
      </c>
      <c r="H16" s="3"/>
    </row>
    <row r="17" spans="2:8" ht="14.4" x14ac:dyDescent="0.25">
      <c r="B17" s="5">
        <v>20149</v>
      </c>
      <c r="C17" s="11">
        <v>195503</v>
      </c>
      <c r="D17" s="12">
        <v>0.03</v>
      </c>
      <c r="E17" s="13"/>
      <c r="F17" s="12">
        <v>0.4</v>
      </c>
      <c r="G17" s="19">
        <v>0.17</v>
      </c>
      <c r="H17" s="3"/>
    </row>
    <row r="18" spans="2:8" ht="14.4" x14ac:dyDescent="0.25">
      <c r="B18" s="5">
        <v>20180</v>
      </c>
      <c r="C18" s="15">
        <v>195504</v>
      </c>
      <c r="D18" s="16">
        <v>0.03</v>
      </c>
      <c r="E18" s="17"/>
      <c r="F18" s="16">
        <v>0.7</v>
      </c>
      <c r="G18" s="18">
        <v>0.87</v>
      </c>
      <c r="H18" s="3"/>
    </row>
    <row r="19" spans="2:8" ht="14.4" x14ac:dyDescent="0.25">
      <c r="B19" s="5">
        <v>20210</v>
      </c>
      <c r="C19" s="11">
        <v>195505</v>
      </c>
      <c r="D19" s="12">
        <v>0.03</v>
      </c>
      <c r="E19" s="13"/>
      <c r="F19" s="12">
        <v>-0.43</v>
      </c>
      <c r="G19" s="19">
        <v>0.43</v>
      </c>
      <c r="H19" s="3"/>
    </row>
    <row r="20" spans="2:8" ht="14.4" x14ac:dyDescent="0.25">
      <c r="B20" s="5">
        <v>20241</v>
      </c>
      <c r="C20" s="15">
        <v>195506</v>
      </c>
      <c r="D20" s="16">
        <v>0.03</v>
      </c>
      <c r="E20" s="17"/>
      <c r="F20" s="16">
        <v>-7.0000000000000007E-2</v>
      </c>
      <c r="G20" s="18">
        <v>0.37</v>
      </c>
      <c r="H20" s="3"/>
    </row>
    <row r="21" spans="2:8" x14ac:dyDescent="0.25">
      <c r="B21" s="5">
        <v>20271</v>
      </c>
      <c r="C21" s="11">
        <v>195507</v>
      </c>
      <c r="D21" s="12">
        <v>0.03</v>
      </c>
      <c r="E21" s="12">
        <v>-0.87</v>
      </c>
      <c r="F21" s="12">
        <v>-0.23</v>
      </c>
      <c r="G21" s="19">
        <v>0.13</v>
      </c>
      <c r="H21" s="3"/>
    </row>
    <row r="22" spans="2:8" x14ac:dyDescent="0.25">
      <c r="B22" s="5">
        <v>20302</v>
      </c>
      <c r="C22" s="15">
        <v>195508</v>
      </c>
      <c r="D22" s="16">
        <v>0.03</v>
      </c>
      <c r="E22" s="16">
        <v>-0.01</v>
      </c>
      <c r="F22" s="16">
        <v>0.1</v>
      </c>
      <c r="G22" s="18">
        <v>0.23</v>
      </c>
      <c r="H22" s="3"/>
    </row>
    <row r="23" spans="2:8" x14ac:dyDescent="0.25">
      <c r="B23" s="5">
        <v>20333</v>
      </c>
      <c r="C23" s="11">
        <v>195509</v>
      </c>
      <c r="D23" s="12">
        <v>0.03</v>
      </c>
      <c r="E23" s="12">
        <v>0.84</v>
      </c>
      <c r="F23" s="12">
        <v>-0.53</v>
      </c>
      <c r="G23" s="19">
        <v>-0.3</v>
      </c>
      <c r="H23" s="3"/>
    </row>
    <row r="24" spans="2:8" x14ac:dyDescent="0.25">
      <c r="B24" s="5">
        <v>20363</v>
      </c>
      <c r="C24" s="15">
        <v>195510</v>
      </c>
      <c r="D24" s="16">
        <v>0.03</v>
      </c>
      <c r="E24" s="16">
        <v>0.77</v>
      </c>
      <c r="F24" s="16">
        <v>0.27</v>
      </c>
      <c r="G24" s="18">
        <v>-0.04</v>
      </c>
      <c r="H24" s="3"/>
    </row>
    <row r="25" spans="2:8" x14ac:dyDescent="0.25">
      <c r="B25" s="5">
        <v>20394</v>
      </c>
      <c r="C25" s="11">
        <v>195511</v>
      </c>
      <c r="D25" s="12">
        <v>0.03</v>
      </c>
      <c r="E25" s="12">
        <v>1.44</v>
      </c>
      <c r="F25" s="12">
        <v>0.94</v>
      </c>
      <c r="G25" s="19">
        <v>0.9</v>
      </c>
      <c r="H25" s="3"/>
    </row>
    <row r="26" spans="2:8" x14ac:dyDescent="0.25">
      <c r="B26" s="5">
        <v>20424</v>
      </c>
      <c r="C26" s="15">
        <v>195512</v>
      </c>
      <c r="D26" s="16">
        <v>0.03</v>
      </c>
      <c r="E26" s="16">
        <v>2.0299999999999998</v>
      </c>
      <c r="F26" s="16">
        <v>1.1200000000000001</v>
      </c>
      <c r="G26" s="18">
        <v>2.0299999999999998</v>
      </c>
      <c r="H26" s="3"/>
    </row>
    <row r="27" spans="2:8" x14ac:dyDescent="0.25">
      <c r="B27" s="5">
        <v>20455</v>
      </c>
      <c r="C27" s="11">
        <v>195601</v>
      </c>
      <c r="D27" s="12">
        <v>0.03</v>
      </c>
      <c r="E27" s="12">
        <v>2.1</v>
      </c>
      <c r="F27" s="12">
        <v>-0.1</v>
      </c>
      <c r="G27" s="19">
        <v>-0.1</v>
      </c>
      <c r="H27" s="3"/>
    </row>
    <row r="28" spans="2:8" x14ac:dyDescent="0.25">
      <c r="B28" s="5">
        <v>20486</v>
      </c>
      <c r="C28" s="15">
        <v>195602</v>
      </c>
      <c r="D28" s="16">
        <v>0.03</v>
      </c>
      <c r="E28" s="16">
        <v>2.57</v>
      </c>
      <c r="F28" s="16">
        <v>0.39</v>
      </c>
      <c r="G28" s="18">
        <v>0.28999999999999998</v>
      </c>
      <c r="H28" s="3"/>
    </row>
    <row r="29" spans="2:8" x14ac:dyDescent="0.25">
      <c r="B29" s="5">
        <v>20515</v>
      </c>
      <c r="C29" s="11">
        <v>195603</v>
      </c>
      <c r="D29" s="12">
        <v>0.03</v>
      </c>
      <c r="E29" s="12">
        <v>3.1</v>
      </c>
      <c r="F29" s="12">
        <v>0.91</v>
      </c>
      <c r="G29" s="19">
        <v>1.21</v>
      </c>
      <c r="H29" s="3"/>
    </row>
    <row r="30" spans="2:8" x14ac:dyDescent="0.25">
      <c r="B30" s="5">
        <v>20546</v>
      </c>
      <c r="C30" s="15">
        <v>195604</v>
      </c>
      <c r="D30" s="16">
        <v>0.03</v>
      </c>
      <c r="E30" s="16">
        <v>3.04</v>
      </c>
      <c r="F30" s="16">
        <v>0.65</v>
      </c>
      <c r="G30" s="18">
        <v>1.86</v>
      </c>
      <c r="H30" s="3"/>
    </row>
    <row r="31" spans="2:8" x14ac:dyDescent="0.25">
      <c r="B31" s="5">
        <v>20576</v>
      </c>
      <c r="C31" s="11">
        <v>195605</v>
      </c>
      <c r="D31" s="12">
        <v>0.03</v>
      </c>
      <c r="E31" s="12">
        <v>4.25</v>
      </c>
      <c r="F31" s="12">
        <v>0.74</v>
      </c>
      <c r="G31" s="19">
        <v>2.62</v>
      </c>
      <c r="H31" s="3"/>
    </row>
    <row r="32" spans="2:8" x14ac:dyDescent="0.25">
      <c r="B32" s="5">
        <v>20607</v>
      </c>
      <c r="C32" s="15">
        <v>195606</v>
      </c>
      <c r="D32" s="16">
        <v>0.03</v>
      </c>
      <c r="E32" s="16">
        <v>5.28</v>
      </c>
      <c r="F32" s="16">
        <v>0.92</v>
      </c>
      <c r="G32" s="18">
        <v>3.56</v>
      </c>
      <c r="H32" s="3"/>
    </row>
    <row r="33" spans="2:8" x14ac:dyDescent="0.25">
      <c r="B33" s="5">
        <v>20637</v>
      </c>
      <c r="C33" s="11">
        <v>195607</v>
      </c>
      <c r="D33" s="12">
        <v>0.03</v>
      </c>
      <c r="E33" s="12">
        <v>6.36</v>
      </c>
      <c r="F33" s="12">
        <v>0.79</v>
      </c>
      <c r="G33" s="19">
        <v>4.38</v>
      </c>
      <c r="H33" s="3"/>
    </row>
    <row r="34" spans="2:8" x14ac:dyDescent="0.25">
      <c r="B34" s="5">
        <v>20668</v>
      </c>
      <c r="C34" s="15">
        <v>195608</v>
      </c>
      <c r="D34" s="16">
        <v>0.03</v>
      </c>
      <c r="E34" s="16">
        <v>5.76</v>
      </c>
      <c r="F34" s="16">
        <v>-0.47</v>
      </c>
      <c r="G34" s="18">
        <v>3.89</v>
      </c>
      <c r="H34" s="3"/>
    </row>
    <row r="35" spans="2:8" x14ac:dyDescent="0.25">
      <c r="B35" s="5">
        <v>20699</v>
      </c>
      <c r="C35" s="11">
        <v>195609</v>
      </c>
      <c r="D35" s="12">
        <v>0.03</v>
      </c>
      <c r="E35" s="12">
        <v>7.26</v>
      </c>
      <c r="F35" s="12">
        <v>0.88</v>
      </c>
      <c r="G35" s="19">
        <v>4.8099999999999996</v>
      </c>
      <c r="H35" s="3"/>
    </row>
    <row r="36" spans="2:8" x14ac:dyDescent="0.25">
      <c r="B36" s="5">
        <v>20729</v>
      </c>
      <c r="C36" s="15">
        <v>195610</v>
      </c>
      <c r="D36" s="16">
        <v>0.03</v>
      </c>
      <c r="E36" s="16">
        <v>8.31</v>
      </c>
      <c r="F36" s="16">
        <v>1.25</v>
      </c>
      <c r="G36" s="18">
        <v>6.11</v>
      </c>
      <c r="H36" s="3"/>
    </row>
    <row r="37" spans="2:8" x14ac:dyDescent="0.25">
      <c r="B37" s="5">
        <v>20760</v>
      </c>
      <c r="C37" s="11">
        <v>195611</v>
      </c>
      <c r="D37" s="12">
        <v>0.03</v>
      </c>
      <c r="E37" s="12">
        <v>8.83</v>
      </c>
      <c r="F37" s="12">
        <v>1.42</v>
      </c>
      <c r="G37" s="19">
        <v>7.62</v>
      </c>
      <c r="H37" s="3"/>
    </row>
    <row r="38" spans="2:8" x14ac:dyDescent="0.25">
      <c r="B38" s="5">
        <v>20790</v>
      </c>
      <c r="C38" s="15">
        <v>195612</v>
      </c>
      <c r="D38" s="16">
        <v>0.03</v>
      </c>
      <c r="E38" s="16">
        <v>7.91</v>
      </c>
      <c r="F38" s="16">
        <v>0.27</v>
      </c>
      <c r="G38" s="18">
        <v>7.91</v>
      </c>
      <c r="H38" s="3"/>
    </row>
    <row r="39" spans="2:8" x14ac:dyDescent="0.25">
      <c r="B39" s="5">
        <v>20821</v>
      </c>
      <c r="C39" s="11">
        <v>195701</v>
      </c>
      <c r="D39" s="12">
        <v>0.03</v>
      </c>
      <c r="E39" s="12">
        <v>9.3000000000000007</v>
      </c>
      <c r="F39" s="12">
        <v>1.18</v>
      </c>
      <c r="G39" s="19">
        <v>1.18</v>
      </c>
      <c r="H39" s="3"/>
    </row>
    <row r="40" spans="2:8" x14ac:dyDescent="0.25">
      <c r="B40" s="5">
        <v>20852</v>
      </c>
      <c r="C40" s="15">
        <v>195702</v>
      </c>
      <c r="D40" s="16">
        <v>0.03</v>
      </c>
      <c r="E40" s="16">
        <v>10.3</v>
      </c>
      <c r="F40" s="16">
        <v>1.32</v>
      </c>
      <c r="G40" s="18">
        <v>2.52</v>
      </c>
      <c r="H40" s="3"/>
    </row>
    <row r="41" spans="2:8" x14ac:dyDescent="0.25">
      <c r="B41" s="5">
        <v>20880</v>
      </c>
      <c r="C41" s="11">
        <v>195703</v>
      </c>
      <c r="D41" s="12">
        <v>0.03</v>
      </c>
      <c r="E41" s="12">
        <v>11.21</v>
      </c>
      <c r="F41" s="12">
        <v>1.74</v>
      </c>
      <c r="G41" s="19">
        <v>4.3</v>
      </c>
      <c r="H41" s="3"/>
    </row>
    <row r="42" spans="2:8" x14ac:dyDescent="0.25">
      <c r="B42" s="5">
        <v>20911</v>
      </c>
      <c r="C42" s="15">
        <v>195704</v>
      </c>
      <c r="D42" s="16">
        <v>0.03</v>
      </c>
      <c r="E42" s="16">
        <v>12.97</v>
      </c>
      <c r="F42" s="16">
        <v>2.2400000000000002</v>
      </c>
      <c r="G42" s="18">
        <v>6.64</v>
      </c>
      <c r="H42" s="3"/>
    </row>
    <row r="43" spans="2:8" x14ac:dyDescent="0.25">
      <c r="B43" s="5">
        <v>20941</v>
      </c>
      <c r="C43" s="11">
        <v>195705</v>
      </c>
      <c r="D43" s="12">
        <v>0.03</v>
      </c>
      <c r="E43" s="12">
        <v>13.58</v>
      </c>
      <c r="F43" s="12">
        <v>1.28</v>
      </c>
      <c r="G43" s="19">
        <v>8</v>
      </c>
      <c r="H43" s="3"/>
    </row>
    <row r="44" spans="2:8" x14ac:dyDescent="0.25">
      <c r="B44" s="5">
        <v>20972</v>
      </c>
      <c r="C44" s="15">
        <v>195706</v>
      </c>
      <c r="D44" s="16">
        <v>0.03</v>
      </c>
      <c r="E44" s="16">
        <v>17.149999999999999</v>
      </c>
      <c r="F44" s="16">
        <v>4.0999999999999996</v>
      </c>
      <c r="G44" s="18">
        <v>12.43</v>
      </c>
      <c r="H44" s="3"/>
    </row>
    <row r="45" spans="2:8" x14ac:dyDescent="0.25">
      <c r="B45" s="5">
        <v>21002</v>
      </c>
      <c r="C45" s="11">
        <v>195707</v>
      </c>
      <c r="D45" s="12">
        <v>0.03</v>
      </c>
      <c r="E45" s="12">
        <v>19.39</v>
      </c>
      <c r="F45" s="12">
        <v>2.72</v>
      </c>
      <c r="G45" s="19">
        <v>15.49</v>
      </c>
      <c r="H45" s="3"/>
    </row>
    <row r="46" spans="2:8" x14ac:dyDescent="0.25">
      <c r="B46" s="5">
        <v>21033</v>
      </c>
      <c r="C46" s="15">
        <v>195708</v>
      </c>
      <c r="D46" s="16">
        <v>0.03</v>
      </c>
      <c r="E46" s="16">
        <v>21.43</v>
      </c>
      <c r="F46" s="16">
        <v>1.23</v>
      </c>
      <c r="G46" s="18">
        <v>16.91</v>
      </c>
      <c r="H46" s="3"/>
    </row>
    <row r="47" spans="2:8" x14ac:dyDescent="0.25">
      <c r="B47" s="5">
        <v>21064</v>
      </c>
      <c r="C47" s="11">
        <v>195709</v>
      </c>
      <c r="D47" s="12">
        <v>0.03</v>
      </c>
      <c r="E47" s="12">
        <v>20.93</v>
      </c>
      <c r="F47" s="12">
        <v>0.46</v>
      </c>
      <c r="G47" s="19">
        <v>17.45</v>
      </c>
      <c r="H47" s="3"/>
    </row>
    <row r="48" spans="2:8" x14ac:dyDescent="0.25">
      <c r="B48" s="5">
        <v>21094</v>
      </c>
      <c r="C48" s="15">
        <v>195710</v>
      </c>
      <c r="D48" s="16">
        <v>0.03</v>
      </c>
      <c r="E48" s="16">
        <v>21.17</v>
      </c>
      <c r="F48" s="16">
        <v>1.44</v>
      </c>
      <c r="G48" s="18">
        <v>19.149999999999999</v>
      </c>
      <c r="H48" s="3"/>
    </row>
    <row r="49" spans="2:8" x14ac:dyDescent="0.25">
      <c r="B49" s="5">
        <v>21125</v>
      </c>
      <c r="C49" s="11">
        <v>195711</v>
      </c>
      <c r="D49" s="12">
        <v>0.03</v>
      </c>
      <c r="E49" s="12">
        <v>19.84</v>
      </c>
      <c r="F49" s="12">
        <v>0.31</v>
      </c>
      <c r="G49" s="19">
        <v>19.510000000000002</v>
      </c>
      <c r="H49" s="3"/>
    </row>
    <row r="50" spans="2:8" x14ac:dyDescent="0.25">
      <c r="B50" s="5">
        <v>21155</v>
      </c>
      <c r="C50" s="15">
        <v>195712</v>
      </c>
      <c r="D50" s="16">
        <v>0.03</v>
      </c>
      <c r="E50" s="16">
        <v>20.69</v>
      </c>
      <c r="F50" s="16">
        <v>0.99</v>
      </c>
      <c r="G50" s="18">
        <v>20.69</v>
      </c>
      <c r="H50" s="3"/>
    </row>
    <row r="51" spans="2:8" x14ac:dyDescent="0.25">
      <c r="B51" s="5">
        <v>21186</v>
      </c>
      <c r="C51" s="11">
        <v>195801</v>
      </c>
      <c r="D51" s="12">
        <v>0.03</v>
      </c>
      <c r="E51" s="12">
        <v>19.46</v>
      </c>
      <c r="F51" s="12">
        <v>0.15</v>
      </c>
      <c r="G51" s="19">
        <v>0.15</v>
      </c>
      <c r="H51" s="3"/>
    </row>
    <row r="52" spans="2:8" x14ac:dyDescent="0.25">
      <c r="B52" s="5">
        <v>21217</v>
      </c>
      <c r="C52" s="15">
        <v>195802</v>
      </c>
      <c r="D52" s="16">
        <v>0.03</v>
      </c>
      <c r="E52" s="16">
        <v>18.05</v>
      </c>
      <c r="F52" s="16">
        <v>0.12</v>
      </c>
      <c r="G52" s="18">
        <v>0.28000000000000003</v>
      </c>
      <c r="H52" s="3"/>
    </row>
    <row r="53" spans="2:8" x14ac:dyDescent="0.25">
      <c r="B53" s="5">
        <v>21245</v>
      </c>
      <c r="C53" s="11">
        <v>195803</v>
      </c>
      <c r="D53" s="12">
        <v>0.04</v>
      </c>
      <c r="E53" s="12">
        <v>17.86</v>
      </c>
      <c r="F53" s="12">
        <v>1.58</v>
      </c>
      <c r="G53" s="19">
        <v>1.86</v>
      </c>
      <c r="H53" s="3"/>
    </row>
    <row r="54" spans="2:8" x14ac:dyDescent="0.25">
      <c r="B54" s="5">
        <v>21276</v>
      </c>
      <c r="C54" s="15">
        <v>195804</v>
      </c>
      <c r="D54" s="16">
        <v>0.04</v>
      </c>
      <c r="E54" s="16">
        <v>17.239999999999998</v>
      </c>
      <c r="F54" s="16">
        <v>1.7</v>
      </c>
      <c r="G54" s="18">
        <v>3.59</v>
      </c>
      <c r="H54" s="3"/>
    </row>
    <row r="55" spans="2:8" x14ac:dyDescent="0.25">
      <c r="B55" s="5">
        <v>21306</v>
      </c>
      <c r="C55" s="11">
        <v>195805</v>
      </c>
      <c r="D55" s="12">
        <v>0.04</v>
      </c>
      <c r="E55" s="12">
        <v>18.059999999999999</v>
      </c>
      <c r="F55" s="12">
        <v>1.99</v>
      </c>
      <c r="G55" s="19">
        <v>5.65</v>
      </c>
      <c r="H55" s="3"/>
    </row>
    <row r="56" spans="2:8" x14ac:dyDescent="0.25">
      <c r="B56" s="5">
        <v>21337</v>
      </c>
      <c r="C56" s="15">
        <v>195806</v>
      </c>
      <c r="D56" s="16">
        <v>0.04</v>
      </c>
      <c r="E56" s="16">
        <v>13.9</v>
      </c>
      <c r="F56" s="16">
        <v>0.43</v>
      </c>
      <c r="G56" s="18">
        <v>6.1</v>
      </c>
      <c r="H56" s="3"/>
    </row>
    <row r="57" spans="2:8" x14ac:dyDescent="0.25">
      <c r="B57" s="5">
        <v>21367</v>
      </c>
      <c r="C57" s="11">
        <v>195807</v>
      </c>
      <c r="D57" s="12">
        <v>0.04</v>
      </c>
      <c r="E57" s="12">
        <v>10.99</v>
      </c>
      <c r="F57" s="12">
        <v>0.09</v>
      </c>
      <c r="G57" s="19">
        <v>6.2</v>
      </c>
      <c r="H57" s="3"/>
    </row>
    <row r="58" spans="2:8" x14ac:dyDescent="0.25">
      <c r="B58" s="5">
        <v>21398</v>
      </c>
      <c r="C58" s="15">
        <v>195808</v>
      </c>
      <c r="D58" s="16">
        <v>0.04</v>
      </c>
      <c r="E58" s="16">
        <v>10.47</v>
      </c>
      <c r="F58" s="16">
        <v>0.76</v>
      </c>
      <c r="G58" s="18">
        <v>7</v>
      </c>
      <c r="H58" s="3"/>
    </row>
    <row r="59" spans="2:8" x14ac:dyDescent="0.25">
      <c r="B59" s="5">
        <v>21429</v>
      </c>
      <c r="C59" s="11">
        <v>195809</v>
      </c>
      <c r="D59" s="12">
        <v>0.04</v>
      </c>
      <c r="E59" s="12">
        <v>10.14</v>
      </c>
      <c r="F59" s="12">
        <v>0.16</v>
      </c>
      <c r="G59" s="19">
        <v>7.18</v>
      </c>
      <c r="H59" s="3"/>
    </row>
    <row r="60" spans="2:8" x14ac:dyDescent="0.25">
      <c r="B60" s="5">
        <v>21459</v>
      </c>
      <c r="C60" s="15">
        <v>195810</v>
      </c>
      <c r="D60" s="16">
        <v>0.04</v>
      </c>
      <c r="E60" s="16">
        <v>8.92</v>
      </c>
      <c r="F60" s="16">
        <v>0.33</v>
      </c>
      <c r="G60" s="18">
        <v>7.53</v>
      </c>
      <c r="H60" s="3"/>
    </row>
    <row r="61" spans="2:8" x14ac:dyDescent="0.25">
      <c r="B61" s="5">
        <v>21490</v>
      </c>
      <c r="C61" s="11">
        <v>195811</v>
      </c>
      <c r="D61" s="12">
        <v>0.04</v>
      </c>
      <c r="E61" s="12">
        <v>8.5399999999999991</v>
      </c>
      <c r="F61" s="12">
        <v>-0.05</v>
      </c>
      <c r="G61" s="19">
        <v>7.48</v>
      </c>
      <c r="H61" s="3"/>
    </row>
    <row r="62" spans="2:8" x14ac:dyDescent="0.25">
      <c r="B62" s="5">
        <v>21520</v>
      </c>
      <c r="C62" s="15">
        <v>195812</v>
      </c>
      <c r="D62" s="16">
        <v>0.04</v>
      </c>
      <c r="E62" s="16">
        <v>7.98</v>
      </c>
      <c r="F62" s="16">
        <v>0.47</v>
      </c>
      <c r="G62" s="18">
        <v>7.98</v>
      </c>
      <c r="H62" s="3"/>
    </row>
    <row r="63" spans="2:8" x14ac:dyDescent="0.25">
      <c r="B63" s="5">
        <v>21551</v>
      </c>
      <c r="C63" s="11">
        <v>195901</v>
      </c>
      <c r="D63" s="12">
        <v>0.04</v>
      </c>
      <c r="E63" s="12">
        <v>9.4700000000000006</v>
      </c>
      <c r="F63" s="12">
        <v>1.54</v>
      </c>
      <c r="G63" s="19">
        <v>1.54</v>
      </c>
      <c r="H63" s="3"/>
    </row>
    <row r="64" spans="2:8" x14ac:dyDescent="0.25">
      <c r="B64" s="5">
        <v>21582</v>
      </c>
      <c r="C64" s="15">
        <v>195902</v>
      </c>
      <c r="D64" s="16">
        <v>0.04</v>
      </c>
      <c r="E64" s="16">
        <v>10.34</v>
      </c>
      <c r="F64" s="16">
        <v>0.92</v>
      </c>
      <c r="G64" s="18">
        <v>2.4700000000000002</v>
      </c>
      <c r="H64" s="3"/>
    </row>
    <row r="65" spans="2:8" x14ac:dyDescent="0.25">
      <c r="B65" s="5">
        <v>21610</v>
      </c>
      <c r="C65" s="11">
        <v>195903</v>
      </c>
      <c r="D65" s="12">
        <v>0.04</v>
      </c>
      <c r="E65" s="12">
        <v>9.09</v>
      </c>
      <c r="F65" s="12">
        <v>0.43</v>
      </c>
      <c r="G65" s="19">
        <v>2.91</v>
      </c>
      <c r="H65" s="3"/>
    </row>
    <row r="66" spans="2:8" x14ac:dyDescent="0.25">
      <c r="B66" s="5">
        <v>21641</v>
      </c>
      <c r="C66" s="15">
        <v>195904</v>
      </c>
      <c r="D66" s="16">
        <v>0.04</v>
      </c>
      <c r="E66" s="16">
        <v>8.9600000000000009</v>
      </c>
      <c r="F66" s="16">
        <v>1.58</v>
      </c>
      <c r="G66" s="18">
        <v>4.54</v>
      </c>
      <c r="H66" s="3"/>
    </row>
    <row r="67" spans="2:8" x14ac:dyDescent="0.25">
      <c r="B67" s="5">
        <v>21671</v>
      </c>
      <c r="C67" s="11">
        <v>195905</v>
      </c>
      <c r="D67" s="12">
        <v>0.04</v>
      </c>
      <c r="E67" s="12">
        <v>7.62</v>
      </c>
      <c r="F67" s="12">
        <v>0.73</v>
      </c>
      <c r="G67" s="19">
        <v>5.3</v>
      </c>
      <c r="H67" s="3"/>
    </row>
    <row r="68" spans="2:8" x14ac:dyDescent="0.25">
      <c r="B68" s="5">
        <v>21702</v>
      </c>
      <c r="C68" s="15">
        <v>195906</v>
      </c>
      <c r="D68" s="16">
        <v>0.04</v>
      </c>
      <c r="E68" s="16">
        <v>7.87</v>
      </c>
      <c r="F68" s="16">
        <v>0.66</v>
      </c>
      <c r="G68" s="18">
        <v>6</v>
      </c>
      <c r="H68" s="3"/>
    </row>
    <row r="69" spans="2:8" x14ac:dyDescent="0.25">
      <c r="B69" s="5">
        <v>21732</v>
      </c>
      <c r="C69" s="11">
        <v>195907</v>
      </c>
      <c r="D69" s="12">
        <v>0.04</v>
      </c>
      <c r="E69" s="12">
        <v>8.41</v>
      </c>
      <c r="F69" s="12">
        <v>0.59</v>
      </c>
      <c r="G69" s="19">
        <v>6.63</v>
      </c>
      <c r="H69" s="3"/>
    </row>
    <row r="70" spans="2:8" x14ac:dyDescent="0.25">
      <c r="B70" s="5">
        <v>21763</v>
      </c>
      <c r="C70" s="15">
        <v>195908</v>
      </c>
      <c r="D70" s="16">
        <v>0.04</v>
      </c>
      <c r="E70" s="16">
        <v>7.78</v>
      </c>
      <c r="F70" s="16">
        <v>0.17</v>
      </c>
      <c r="G70" s="18">
        <v>6.81</v>
      </c>
      <c r="H70" s="3"/>
    </row>
    <row r="71" spans="2:8" x14ac:dyDescent="0.25">
      <c r="B71" s="5">
        <v>21794</v>
      </c>
      <c r="C71" s="11">
        <v>195909</v>
      </c>
      <c r="D71" s="12">
        <v>0.04</v>
      </c>
      <c r="E71" s="12">
        <v>7.23</v>
      </c>
      <c r="F71" s="12">
        <v>-0.35</v>
      </c>
      <c r="G71" s="19">
        <v>6.44</v>
      </c>
      <c r="H71" s="3"/>
    </row>
    <row r="72" spans="2:8" x14ac:dyDescent="0.25">
      <c r="B72" s="5">
        <v>21824</v>
      </c>
      <c r="C72" s="15">
        <v>195910</v>
      </c>
      <c r="D72" s="16">
        <v>0.04</v>
      </c>
      <c r="E72" s="16">
        <v>7.14</v>
      </c>
      <c r="F72" s="16">
        <v>0.24</v>
      </c>
      <c r="G72" s="18">
        <v>6.69</v>
      </c>
      <c r="H72" s="3"/>
    </row>
    <row r="73" spans="2:8" x14ac:dyDescent="0.25">
      <c r="B73" s="5">
        <v>21855</v>
      </c>
      <c r="C73" s="11">
        <v>195911</v>
      </c>
      <c r="D73" s="12">
        <v>0.04</v>
      </c>
      <c r="E73" s="12">
        <v>7.42</v>
      </c>
      <c r="F73" s="12">
        <v>0.22</v>
      </c>
      <c r="G73" s="19">
        <v>6.92</v>
      </c>
      <c r="H73" s="3"/>
    </row>
    <row r="74" spans="2:8" x14ac:dyDescent="0.25">
      <c r="B74" s="5">
        <v>21885</v>
      </c>
      <c r="C74" s="15">
        <v>195912</v>
      </c>
      <c r="D74" s="16">
        <v>0.04</v>
      </c>
      <c r="E74" s="16">
        <v>7.81</v>
      </c>
      <c r="F74" s="16">
        <v>0.83</v>
      </c>
      <c r="G74" s="18">
        <v>7.81</v>
      </c>
      <c r="H74" s="3"/>
    </row>
    <row r="75" spans="2:8" x14ac:dyDescent="0.25">
      <c r="B75" s="5">
        <v>21916</v>
      </c>
      <c r="C75" s="11">
        <v>196001</v>
      </c>
      <c r="D75" s="12">
        <v>0.04</v>
      </c>
      <c r="E75" s="12">
        <v>6.52</v>
      </c>
      <c r="F75" s="12">
        <v>0.32</v>
      </c>
      <c r="G75" s="19">
        <v>0.32</v>
      </c>
      <c r="H75" s="3"/>
    </row>
    <row r="76" spans="2:8" x14ac:dyDescent="0.25">
      <c r="B76" s="5">
        <v>21947</v>
      </c>
      <c r="C76" s="15">
        <v>196002</v>
      </c>
      <c r="D76" s="16">
        <v>0.04</v>
      </c>
      <c r="E76" s="16">
        <v>5.24</v>
      </c>
      <c r="F76" s="16">
        <v>-0.3</v>
      </c>
      <c r="G76" s="18">
        <v>0.02</v>
      </c>
      <c r="H76" s="3"/>
    </row>
    <row r="77" spans="2:8" x14ac:dyDescent="0.25">
      <c r="B77" s="5">
        <v>21976</v>
      </c>
      <c r="C77" s="11">
        <v>196003</v>
      </c>
      <c r="D77" s="12">
        <v>0.04</v>
      </c>
      <c r="E77" s="12">
        <v>6.14</v>
      </c>
      <c r="F77" s="12">
        <v>1.29</v>
      </c>
      <c r="G77" s="19">
        <v>1.32</v>
      </c>
      <c r="H77" s="3"/>
    </row>
    <row r="78" spans="2:8" x14ac:dyDescent="0.25">
      <c r="B78" s="5">
        <v>22007</v>
      </c>
      <c r="C78" s="15">
        <v>196004</v>
      </c>
      <c r="D78" s="16">
        <v>0.04</v>
      </c>
      <c r="E78" s="16">
        <v>5.49</v>
      </c>
      <c r="F78" s="16">
        <v>0.96</v>
      </c>
      <c r="G78" s="18">
        <v>2.29</v>
      </c>
      <c r="H78" s="3"/>
    </row>
    <row r="79" spans="2:8" x14ac:dyDescent="0.25">
      <c r="B79" s="5">
        <v>22037</v>
      </c>
      <c r="C79" s="11">
        <v>196005</v>
      </c>
      <c r="D79" s="12">
        <v>0.04</v>
      </c>
      <c r="E79" s="12">
        <v>5.52</v>
      </c>
      <c r="F79" s="12">
        <v>0.76</v>
      </c>
      <c r="G79" s="19">
        <v>3.06</v>
      </c>
      <c r="H79" s="3"/>
    </row>
    <row r="80" spans="2:8" x14ac:dyDescent="0.25">
      <c r="B80" s="5">
        <v>22068</v>
      </c>
      <c r="C80" s="15">
        <v>196006</v>
      </c>
      <c r="D80" s="16">
        <v>0.04</v>
      </c>
      <c r="E80" s="16">
        <v>4.93</v>
      </c>
      <c r="F80" s="16">
        <v>0.1</v>
      </c>
      <c r="G80" s="18">
        <v>3.17</v>
      </c>
      <c r="H80" s="3"/>
    </row>
    <row r="81" spans="2:8" x14ac:dyDescent="0.25">
      <c r="B81" s="5">
        <v>22098</v>
      </c>
      <c r="C81" s="11">
        <v>196007</v>
      </c>
      <c r="D81" s="12">
        <v>0.04</v>
      </c>
      <c r="E81" s="12">
        <v>4.79</v>
      </c>
      <c r="F81" s="12">
        <v>0.46</v>
      </c>
      <c r="G81" s="19">
        <v>3.64</v>
      </c>
      <c r="H81" s="3"/>
    </row>
    <row r="82" spans="2:8" x14ac:dyDescent="0.25">
      <c r="B82" s="5">
        <v>22129</v>
      </c>
      <c r="C82" s="15">
        <v>196008</v>
      </c>
      <c r="D82" s="16">
        <v>0.04</v>
      </c>
      <c r="E82" s="16">
        <v>4.96</v>
      </c>
      <c r="F82" s="16">
        <v>0.33</v>
      </c>
      <c r="G82" s="18">
        <v>3.99</v>
      </c>
      <c r="H82" s="3"/>
    </row>
    <row r="83" spans="2:8" x14ac:dyDescent="0.25">
      <c r="B83" s="5">
        <v>22160</v>
      </c>
      <c r="C83" s="11">
        <v>196009</v>
      </c>
      <c r="D83" s="12">
        <v>0.04</v>
      </c>
      <c r="E83" s="12">
        <v>5.57</v>
      </c>
      <c r="F83" s="12">
        <v>0.23</v>
      </c>
      <c r="G83" s="19">
        <v>4.2300000000000004</v>
      </c>
      <c r="H83" s="3"/>
    </row>
    <row r="84" spans="2:8" x14ac:dyDescent="0.25">
      <c r="B84" s="5">
        <v>22190</v>
      </c>
      <c r="C84" s="15">
        <v>196010</v>
      </c>
      <c r="D84" s="16">
        <v>0.04</v>
      </c>
      <c r="E84" s="16">
        <v>6.12</v>
      </c>
      <c r="F84" s="16">
        <v>0.77</v>
      </c>
      <c r="G84" s="18">
        <v>5.0199999999999996</v>
      </c>
      <c r="H84" s="3"/>
    </row>
    <row r="85" spans="2:8" x14ac:dyDescent="0.25">
      <c r="B85" s="5">
        <v>22221</v>
      </c>
      <c r="C85" s="11">
        <v>196011</v>
      </c>
      <c r="D85" s="12">
        <v>0.04</v>
      </c>
      <c r="E85" s="12">
        <v>7.13</v>
      </c>
      <c r="F85" s="12">
        <v>1.17</v>
      </c>
      <c r="G85" s="19">
        <v>6.25</v>
      </c>
      <c r="H85" s="3"/>
    </row>
    <row r="86" spans="2:8" x14ac:dyDescent="0.25">
      <c r="B86" s="5">
        <v>22251</v>
      </c>
      <c r="C86" s="15">
        <v>196012</v>
      </c>
      <c r="D86" s="16">
        <v>0.04</v>
      </c>
      <c r="E86" s="16">
        <v>7.35</v>
      </c>
      <c r="F86" s="16">
        <v>1.04</v>
      </c>
      <c r="G86" s="18">
        <v>7.35</v>
      </c>
      <c r="H86" s="3"/>
    </row>
    <row r="87" spans="2:8" x14ac:dyDescent="0.25">
      <c r="B87" s="5">
        <v>22282</v>
      </c>
      <c r="C87" s="11">
        <v>196101</v>
      </c>
      <c r="D87" s="12">
        <v>0.04</v>
      </c>
      <c r="E87" s="12">
        <v>7.59</v>
      </c>
      <c r="F87" s="12">
        <v>0.54</v>
      </c>
      <c r="G87" s="19">
        <v>0.54</v>
      </c>
      <c r="H87" s="3"/>
    </row>
    <row r="88" spans="2:8" x14ac:dyDescent="0.25">
      <c r="B88" s="5">
        <v>22313</v>
      </c>
      <c r="C88" s="15">
        <v>196102</v>
      </c>
      <c r="D88" s="16">
        <v>0.04</v>
      </c>
      <c r="E88" s="16">
        <v>8.36</v>
      </c>
      <c r="F88" s="16">
        <v>0.42</v>
      </c>
      <c r="G88" s="18">
        <v>0.96</v>
      </c>
      <c r="H88" s="3"/>
    </row>
    <row r="89" spans="2:8" x14ac:dyDescent="0.25">
      <c r="B89" s="5">
        <v>22341</v>
      </c>
      <c r="C89" s="11">
        <v>196103</v>
      </c>
      <c r="D89" s="12">
        <v>0.04</v>
      </c>
      <c r="E89" s="12">
        <v>8.6999999999999993</v>
      </c>
      <c r="F89" s="12">
        <v>1.61</v>
      </c>
      <c r="G89" s="19">
        <v>2.59</v>
      </c>
      <c r="H89" s="3"/>
    </row>
    <row r="90" spans="2:8" x14ac:dyDescent="0.25">
      <c r="B90" s="5">
        <v>22372</v>
      </c>
      <c r="C90" s="15">
        <v>196104</v>
      </c>
      <c r="D90" s="16">
        <v>0.05</v>
      </c>
      <c r="E90" s="16">
        <v>9.8699999999999992</v>
      </c>
      <c r="F90" s="16">
        <v>2.04</v>
      </c>
      <c r="G90" s="18">
        <v>4.68</v>
      </c>
      <c r="H90" s="3"/>
    </row>
    <row r="91" spans="2:8" x14ac:dyDescent="0.25">
      <c r="B91" s="5">
        <v>22402</v>
      </c>
      <c r="C91" s="11">
        <v>196105</v>
      </c>
      <c r="D91" s="12">
        <v>0.05</v>
      </c>
      <c r="E91" s="12">
        <v>10.23</v>
      </c>
      <c r="F91" s="12">
        <v>1.1000000000000001</v>
      </c>
      <c r="G91" s="19">
        <v>5.83</v>
      </c>
      <c r="H91" s="3"/>
    </row>
    <row r="92" spans="2:8" x14ac:dyDescent="0.25">
      <c r="B92" s="5">
        <v>22433</v>
      </c>
      <c r="C92" s="15">
        <v>196106</v>
      </c>
      <c r="D92" s="16">
        <v>0.05</v>
      </c>
      <c r="E92" s="16">
        <v>10.27</v>
      </c>
      <c r="F92" s="16">
        <v>0.13</v>
      </c>
      <c r="G92" s="18">
        <v>5.97</v>
      </c>
      <c r="H92" s="3"/>
    </row>
    <row r="93" spans="2:8" x14ac:dyDescent="0.25">
      <c r="B93" s="5">
        <v>22463</v>
      </c>
      <c r="C93" s="11">
        <v>196107</v>
      </c>
      <c r="D93" s="12">
        <v>0.05</v>
      </c>
      <c r="E93" s="12">
        <v>10.029999999999999</v>
      </c>
      <c r="F93" s="12">
        <v>0.24</v>
      </c>
      <c r="G93" s="19">
        <v>6.23</v>
      </c>
      <c r="H93" s="3"/>
    </row>
    <row r="94" spans="2:8" x14ac:dyDescent="0.25">
      <c r="B94" s="5">
        <v>22494</v>
      </c>
      <c r="C94" s="15">
        <v>196108</v>
      </c>
      <c r="D94" s="16">
        <v>0.05</v>
      </c>
      <c r="E94" s="16">
        <v>8.4</v>
      </c>
      <c r="F94" s="16">
        <v>-1.1599999999999999</v>
      </c>
      <c r="G94" s="18">
        <v>5</v>
      </c>
      <c r="H94" s="3"/>
    </row>
    <row r="95" spans="2:8" x14ac:dyDescent="0.25">
      <c r="B95" s="5">
        <v>22525</v>
      </c>
      <c r="C95" s="11">
        <v>196109</v>
      </c>
      <c r="D95" s="12">
        <v>0.05</v>
      </c>
      <c r="E95" s="12">
        <v>7.47</v>
      </c>
      <c r="F95" s="12">
        <v>-0.63</v>
      </c>
      <c r="G95" s="19">
        <v>4.34</v>
      </c>
      <c r="H95" s="3"/>
    </row>
    <row r="96" spans="2:8" x14ac:dyDescent="0.25">
      <c r="B96" s="5">
        <v>22555</v>
      </c>
      <c r="C96" s="15">
        <v>196110</v>
      </c>
      <c r="D96" s="16">
        <v>0.05</v>
      </c>
      <c r="E96" s="16">
        <v>6.81</v>
      </c>
      <c r="F96" s="16">
        <v>0.15</v>
      </c>
      <c r="G96" s="18">
        <v>4.5</v>
      </c>
      <c r="H96" s="3"/>
    </row>
    <row r="97" spans="2:8" x14ac:dyDescent="0.25">
      <c r="B97" s="5">
        <v>22586</v>
      </c>
      <c r="C97" s="11">
        <v>196111</v>
      </c>
      <c r="D97" s="12">
        <v>0.05</v>
      </c>
      <c r="E97" s="12">
        <v>6.13</v>
      </c>
      <c r="F97" s="12">
        <v>0.52</v>
      </c>
      <c r="G97" s="19">
        <v>5.04</v>
      </c>
      <c r="H97" s="3"/>
    </row>
    <row r="98" spans="2:8" x14ac:dyDescent="0.25">
      <c r="B98" s="5">
        <v>22616</v>
      </c>
      <c r="C98" s="15">
        <v>196112</v>
      </c>
      <c r="D98" s="16">
        <v>0.05</v>
      </c>
      <c r="E98" s="16">
        <v>5.74</v>
      </c>
      <c r="F98" s="16">
        <v>0.67</v>
      </c>
      <c r="G98" s="18">
        <v>5.74</v>
      </c>
      <c r="H98" s="3"/>
    </row>
    <row r="99" spans="2:8" x14ac:dyDescent="0.25">
      <c r="B99" s="5">
        <v>22647</v>
      </c>
      <c r="C99" s="11">
        <v>196201</v>
      </c>
      <c r="D99" s="12">
        <v>0.05</v>
      </c>
      <c r="E99" s="12">
        <v>5.63</v>
      </c>
      <c r="F99" s="12">
        <v>0.44</v>
      </c>
      <c r="G99" s="19">
        <v>0.44</v>
      </c>
      <c r="H99" s="3"/>
    </row>
    <row r="100" spans="2:8" x14ac:dyDescent="0.25">
      <c r="B100" s="5">
        <v>22678</v>
      </c>
      <c r="C100" s="15">
        <v>196202</v>
      </c>
      <c r="D100" s="16">
        <v>0.05</v>
      </c>
      <c r="E100" s="16">
        <v>5.29</v>
      </c>
      <c r="F100" s="16">
        <v>0.09</v>
      </c>
      <c r="G100" s="18">
        <v>0.53</v>
      </c>
      <c r="H100" s="3"/>
    </row>
    <row r="101" spans="2:8" x14ac:dyDescent="0.25">
      <c r="B101" s="5">
        <v>22706</v>
      </c>
      <c r="C101" s="11">
        <v>196203</v>
      </c>
      <c r="D101" s="12">
        <v>0.05</v>
      </c>
      <c r="E101" s="12">
        <v>4.54</v>
      </c>
      <c r="F101" s="12">
        <v>0.89</v>
      </c>
      <c r="G101" s="19">
        <v>1.42</v>
      </c>
      <c r="H101" s="3"/>
    </row>
    <row r="102" spans="2:8" x14ac:dyDescent="0.25">
      <c r="B102" s="5">
        <v>22737</v>
      </c>
      <c r="C102" s="15">
        <v>196204</v>
      </c>
      <c r="D102" s="16">
        <v>0.05</v>
      </c>
      <c r="E102" s="16">
        <v>3.66</v>
      </c>
      <c r="F102" s="16">
        <v>1.18</v>
      </c>
      <c r="G102" s="18">
        <v>2.62</v>
      </c>
      <c r="H102" s="3"/>
    </row>
    <row r="103" spans="2:8" x14ac:dyDescent="0.25">
      <c r="B103" s="5">
        <v>22767</v>
      </c>
      <c r="C103" s="11">
        <v>196205</v>
      </c>
      <c r="D103" s="12">
        <v>0.05</v>
      </c>
      <c r="E103" s="12">
        <v>2.63</v>
      </c>
      <c r="F103" s="12">
        <v>0.09</v>
      </c>
      <c r="G103" s="19">
        <v>2.72</v>
      </c>
      <c r="H103" s="3"/>
    </row>
    <row r="104" spans="2:8" x14ac:dyDescent="0.25">
      <c r="B104" s="5">
        <v>22798</v>
      </c>
      <c r="C104" s="15">
        <v>196206</v>
      </c>
      <c r="D104" s="16">
        <v>0.05</v>
      </c>
      <c r="E104" s="16">
        <v>2.57</v>
      </c>
      <c r="F104" s="16">
        <v>7.0000000000000007E-2</v>
      </c>
      <c r="G104" s="18">
        <v>2.79</v>
      </c>
      <c r="H104" s="3"/>
    </row>
    <row r="105" spans="2:8" x14ac:dyDescent="0.25">
      <c r="B105" s="5">
        <v>22828</v>
      </c>
      <c r="C105" s="11">
        <v>196207</v>
      </c>
      <c r="D105" s="12">
        <v>0.05</v>
      </c>
      <c r="E105" s="12">
        <v>3.3</v>
      </c>
      <c r="F105" s="12">
        <v>0.96</v>
      </c>
      <c r="G105" s="19">
        <v>3.78</v>
      </c>
      <c r="H105" s="3"/>
    </row>
    <row r="106" spans="2:8" x14ac:dyDescent="0.25">
      <c r="B106" s="5">
        <v>22859</v>
      </c>
      <c r="C106" s="15">
        <v>196208</v>
      </c>
      <c r="D106" s="16">
        <v>0.05</v>
      </c>
      <c r="E106" s="16">
        <v>4.55</v>
      </c>
      <c r="F106" s="16">
        <v>0.04</v>
      </c>
      <c r="G106" s="18">
        <v>3.82</v>
      </c>
      <c r="H106" s="3"/>
    </row>
    <row r="107" spans="2:8" x14ac:dyDescent="0.25">
      <c r="B107" s="5">
        <v>22890</v>
      </c>
      <c r="C107" s="11">
        <v>196209</v>
      </c>
      <c r="D107" s="12">
        <v>0.05</v>
      </c>
      <c r="E107" s="12">
        <v>5.85</v>
      </c>
      <c r="F107" s="12">
        <v>0.6</v>
      </c>
      <c r="G107" s="19">
        <v>4.4400000000000004</v>
      </c>
      <c r="H107" s="3"/>
    </row>
    <row r="108" spans="2:8" x14ac:dyDescent="0.25">
      <c r="B108" s="5">
        <v>22920</v>
      </c>
      <c r="C108" s="15">
        <v>196210</v>
      </c>
      <c r="D108" s="16">
        <v>0.05</v>
      </c>
      <c r="E108" s="16">
        <v>6.01</v>
      </c>
      <c r="F108" s="16">
        <v>0.31</v>
      </c>
      <c r="G108" s="18">
        <v>4.76</v>
      </c>
      <c r="H108" s="3"/>
    </row>
    <row r="109" spans="2:8" x14ac:dyDescent="0.25">
      <c r="B109" s="5">
        <v>22951</v>
      </c>
      <c r="C109" s="11">
        <v>196211</v>
      </c>
      <c r="D109" s="12">
        <v>0.05</v>
      </c>
      <c r="E109" s="12">
        <v>6.15</v>
      </c>
      <c r="F109" s="12">
        <v>0.65</v>
      </c>
      <c r="G109" s="19">
        <v>5.45</v>
      </c>
      <c r="H109" s="3"/>
    </row>
    <row r="110" spans="2:8" x14ac:dyDescent="0.25">
      <c r="B110" s="5">
        <v>22981</v>
      </c>
      <c r="C110" s="15">
        <v>196212</v>
      </c>
      <c r="D110" s="16">
        <v>0.05</v>
      </c>
      <c r="E110" s="16">
        <v>6.3</v>
      </c>
      <c r="F110" s="16">
        <v>0.81</v>
      </c>
      <c r="G110" s="18">
        <v>6.3</v>
      </c>
      <c r="H110" s="3"/>
    </row>
    <row r="111" spans="2:8" x14ac:dyDescent="0.25">
      <c r="B111" s="5">
        <v>23012</v>
      </c>
      <c r="C111" s="11">
        <v>196301</v>
      </c>
      <c r="D111" s="12">
        <v>0.05</v>
      </c>
      <c r="E111" s="12">
        <v>9.7899999999999991</v>
      </c>
      <c r="F111" s="12">
        <v>3.74</v>
      </c>
      <c r="G111" s="19">
        <v>3.74</v>
      </c>
      <c r="H111" s="3"/>
    </row>
    <row r="112" spans="2:8" x14ac:dyDescent="0.25">
      <c r="B112" s="5">
        <v>23043</v>
      </c>
      <c r="C112" s="15">
        <v>196302</v>
      </c>
      <c r="D112" s="16">
        <v>0.05</v>
      </c>
      <c r="E112" s="16">
        <v>16.34</v>
      </c>
      <c r="F112" s="16">
        <v>6.06</v>
      </c>
      <c r="G112" s="18">
        <v>10.029999999999999</v>
      </c>
      <c r="H112" s="3"/>
    </row>
    <row r="113" spans="2:8" x14ac:dyDescent="0.25">
      <c r="B113" s="5">
        <v>23071</v>
      </c>
      <c r="C113" s="11">
        <v>196303</v>
      </c>
      <c r="D113" s="12">
        <v>0.06</v>
      </c>
      <c r="E113" s="12">
        <v>21.29</v>
      </c>
      <c r="F113" s="12">
        <v>5.18</v>
      </c>
      <c r="G113" s="19">
        <v>15.73</v>
      </c>
      <c r="H113" s="3"/>
    </row>
    <row r="114" spans="2:8" x14ac:dyDescent="0.25">
      <c r="B114" s="5">
        <v>23102</v>
      </c>
      <c r="C114" s="15">
        <v>196304</v>
      </c>
      <c r="D114" s="16">
        <v>0.06</v>
      </c>
      <c r="E114" s="16">
        <v>25.08</v>
      </c>
      <c r="F114" s="16">
        <v>4.34</v>
      </c>
      <c r="G114" s="18">
        <v>20.75</v>
      </c>
      <c r="H114" s="3"/>
    </row>
    <row r="115" spans="2:8" x14ac:dyDescent="0.25">
      <c r="B115" s="5">
        <v>23132</v>
      </c>
      <c r="C115" s="11">
        <v>196305</v>
      </c>
      <c r="D115" s="12">
        <v>0.06</v>
      </c>
      <c r="E115" s="12">
        <v>26.52</v>
      </c>
      <c r="F115" s="12">
        <v>1.24</v>
      </c>
      <c r="G115" s="19">
        <v>22.25</v>
      </c>
      <c r="H115" s="3"/>
    </row>
    <row r="116" spans="2:8" x14ac:dyDescent="0.25">
      <c r="B116" s="5">
        <v>23163</v>
      </c>
      <c r="C116" s="15">
        <v>196306</v>
      </c>
      <c r="D116" s="16">
        <v>0.06</v>
      </c>
      <c r="E116" s="16">
        <v>29.24</v>
      </c>
      <c r="F116" s="16">
        <v>2.2200000000000002</v>
      </c>
      <c r="G116" s="18">
        <v>24.97</v>
      </c>
      <c r="H116" s="3"/>
    </row>
    <row r="117" spans="2:8" x14ac:dyDescent="0.25">
      <c r="B117" s="5">
        <v>23193</v>
      </c>
      <c r="C117" s="11">
        <v>196307</v>
      </c>
      <c r="D117" s="12">
        <v>0.06</v>
      </c>
      <c r="E117" s="12">
        <v>28.99</v>
      </c>
      <c r="F117" s="12">
        <v>0.77</v>
      </c>
      <c r="G117" s="19">
        <v>25.93</v>
      </c>
      <c r="H117" s="3"/>
    </row>
    <row r="118" spans="2:8" x14ac:dyDescent="0.25">
      <c r="B118" s="5">
        <v>23224</v>
      </c>
      <c r="C118" s="15">
        <v>196308</v>
      </c>
      <c r="D118" s="16">
        <v>0.06</v>
      </c>
      <c r="E118" s="16">
        <v>29.28</v>
      </c>
      <c r="F118" s="16">
        <v>0.26</v>
      </c>
      <c r="G118" s="18">
        <v>26.25</v>
      </c>
      <c r="H118" s="3"/>
    </row>
    <row r="119" spans="2:8" x14ac:dyDescent="0.25">
      <c r="B119" s="5">
        <v>23255</v>
      </c>
      <c r="C119" s="11">
        <v>196309</v>
      </c>
      <c r="D119" s="12">
        <v>0.06</v>
      </c>
      <c r="E119" s="12">
        <v>29.83</v>
      </c>
      <c r="F119" s="12">
        <v>1.03</v>
      </c>
      <c r="G119" s="19">
        <v>27.56</v>
      </c>
      <c r="H119" s="3"/>
    </row>
    <row r="120" spans="2:8" x14ac:dyDescent="0.25">
      <c r="B120" s="5">
        <v>23285</v>
      </c>
      <c r="C120" s="15">
        <v>196310</v>
      </c>
      <c r="D120" s="16">
        <v>0.06</v>
      </c>
      <c r="E120" s="16">
        <v>31.55</v>
      </c>
      <c r="F120" s="16">
        <v>1.64</v>
      </c>
      <c r="G120" s="18">
        <v>29.65</v>
      </c>
      <c r="H120" s="3"/>
    </row>
    <row r="121" spans="2:8" x14ac:dyDescent="0.25">
      <c r="B121" s="5">
        <v>23316</v>
      </c>
      <c r="C121" s="11">
        <v>196311</v>
      </c>
      <c r="D121" s="12">
        <v>0.06</v>
      </c>
      <c r="E121" s="12">
        <v>33.44</v>
      </c>
      <c r="F121" s="12">
        <v>2.1</v>
      </c>
      <c r="G121" s="19">
        <v>32.369999999999997</v>
      </c>
      <c r="H121" s="3"/>
    </row>
    <row r="122" spans="2:8" x14ac:dyDescent="0.25">
      <c r="B122" s="5">
        <v>23346</v>
      </c>
      <c r="C122" s="15">
        <v>196312</v>
      </c>
      <c r="D122" s="16">
        <v>0.06</v>
      </c>
      <c r="E122" s="16">
        <v>33.6</v>
      </c>
      <c r="F122" s="16">
        <v>0.93</v>
      </c>
      <c r="G122" s="18">
        <v>33.6</v>
      </c>
      <c r="H122" s="3"/>
    </row>
    <row r="123" spans="2:8" x14ac:dyDescent="0.25">
      <c r="B123" s="5">
        <v>23377</v>
      </c>
      <c r="C123" s="11">
        <v>196401</v>
      </c>
      <c r="D123" s="12">
        <v>7.0000000000000007E-2</v>
      </c>
      <c r="E123" s="12">
        <v>30.67</v>
      </c>
      <c r="F123" s="12">
        <v>1.46</v>
      </c>
      <c r="G123" s="19">
        <v>1.46</v>
      </c>
      <c r="H123" s="3"/>
    </row>
    <row r="124" spans="2:8" x14ac:dyDescent="0.25">
      <c r="B124" s="5">
        <v>23408</v>
      </c>
      <c r="C124" s="15">
        <v>196402</v>
      </c>
      <c r="D124" s="16">
        <v>7.0000000000000007E-2</v>
      </c>
      <c r="E124" s="16">
        <v>23.88</v>
      </c>
      <c r="F124" s="16">
        <v>0.55000000000000004</v>
      </c>
      <c r="G124" s="18">
        <v>2.02</v>
      </c>
      <c r="H124" s="3"/>
    </row>
    <row r="125" spans="2:8" x14ac:dyDescent="0.25">
      <c r="B125" s="5">
        <v>23437</v>
      </c>
      <c r="C125" s="11">
        <v>196403</v>
      </c>
      <c r="D125" s="12">
        <v>7.0000000000000007E-2</v>
      </c>
      <c r="E125" s="12">
        <v>20.51</v>
      </c>
      <c r="F125" s="12">
        <v>2.3199999999999998</v>
      </c>
      <c r="G125" s="19">
        <v>4.3899999999999997</v>
      </c>
      <c r="H125" s="3"/>
    </row>
    <row r="126" spans="2:8" x14ac:dyDescent="0.25">
      <c r="B126" s="5">
        <v>23468</v>
      </c>
      <c r="C126" s="15">
        <v>196404</v>
      </c>
      <c r="D126" s="16">
        <v>7.0000000000000007E-2</v>
      </c>
      <c r="E126" s="16">
        <v>18.18</v>
      </c>
      <c r="F126" s="16">
        <v>2.3199999999999998</v>
      </c>
      <c r="G126" s="18">
        <v>6.81</v>
      </c>
      <c r="H126" s="3"/>
    </row>
    <row r="127" spans="2:8" x14ac:dyDescent="0.25">
      <c r="B127" s="5">
        <v>23498</v>
      </c>
      <c r="C127" s="11">
        <v>196405</v>
      </c>
      <c r="D127" s="12">
        <v>7.0000000000000007E-2</v>
      </c>
      <c r="E127" s="12">
        <v>20.43</v>
      </c>
      <c r="F127" s="12">
        <v>3.17</v>
      </c>
      <c r="G127" s="19">
        <v>10.199999999999999</v>
      </c>
      <c r="H127" s="3"/>
    </row>
    <row r="128" spans="2:8" x14ac:dyDescent="0.25">
      <c r="B128" s="5">
        <v>23529</v>
      </c>
      <c r="C128" s="15">
        <v>196406</v>
      </c>
      <c r="D128" s="16">
        <v>7.0000000000000007E-2</v>
      </c>
      <c r="E128" s="16">
        <v>19.579999999999998</v>
      </c>
      <c r="F128" s="16">
        <v>1.51</v>
      </c>
      <c r="G128" s="18">
        <v>11.86</v>
      </c>
      <c r="H128" s="3"/>
    </row>
    <row r="129" spans="2:8" x14ac:dyDescent="0.25">
      <c r="B129" s="5">
        <v>23559</v>
      </c>
      <c r="C129" s="11">
        <v>196407</v>
      </c>
      <c r="D129" s="12">
        <v>7.0000000000000007E-2</v>
      </c>
      <c r="E129" s="12">
        <v>17.670000000000002</v>
      </c>
      <c r="F129" s="12">
        <v>-0.84</v>
      </c>
      <c r="G129" s="19">
        <v>10.92</v>
      </c>
      <c r="H129" s="3"/>
    </row>
    <row r="130" spans="2:8" x14ac:dyDescent="0.25">
      <c r="B130" s="5">
        <v>23590</v>
      </c>
      <c r="C130" s="15">
        <v>196408</v>
      </c>
      <c r="D130" s="16">
        <v>7.0000000000000007E-2</v>
      </c>
      <c r="E130" s="16">
        <v>15.63</v>
      </c>
      <c r="F130" s="16">
        <v>-1.49</v>
      </c>
      <c r="G130" s="18">
        <v>9.27</v>
      </c>
      <c r="H130" s="3"/>
    </row>
    <row r="131" spans="2:8" x14ac:dyDescent="0.25">
      <c r="B131" s="5">
        <v>23621</v>
      </c>
      <c r="C131" s="11">
        <v>196409</v>
      </c>
      <c r="D131" s="12">
        <v>7.0000000000000007E-2</v>
      </c>
      <c r="E131" s="12">
        <v>13.7</v>
      </c>
      <c r="F131" s="12">
        <v>-0.65</v>
      </c>
      <c r="G131" s="19">
        <v>8.56</v>
      </c>
      <c r="H131" s="3"/>
    </row>
    <row r="132" spans="2:8" x14ac:dyDescent="0.25">
      <c r="B132" s="5">
        <v>23651</v>
      </c>
      <c r="C132" s="15">
        <v>196410</v>
      </c>
      <c r="D132" s="16">
        <v>7.0000000000000007E-2</v>
      </c>
      <c r="E132" s="16">
        <v>11.01</v>
      </c>
      <c r="F132" s="16">
        <v>-0.77</v>
      </c>
      <c r="G132" s="18">
        <v>7.73</v>
      </c>
      <c r="H132" s="3"/>
    </row>
    <row r="133" spans="2:8" x14ac:dyDescent="0.25">
      <c r="B133" s="5">
        <v>23682</v>
      </c>
      <c r="C133" s="11">
        <v>196411</v>
      </c>
      <c r="D133" s="12">
        <v>7.0000000000000007E-2</v>
      </c>
      <c r="E133" s="12">
        <v>9.6199999999999992</v>
      </c>
      <c r="F133" s="12">
        <v>0.82</v>
      </c>
      <c r="G133" s="19">
        <v>8.61</v>
      </c>
      <c r="H133" s="3"/>
    </row>
    <row r="134" spans="2:8" x14ac:dyDescent="0.25">
      <c r="B134" s="5">
        <v>23712</v>
      </c>
      <c r="C134" s="15">
        <v>196412</v>
      </c>
      <c r="D134" s="16">
        <v>7.0000000000000007E-2</v>
      </c>
      <c r="E134" s="16">
        <v>8.8000000000000007</v>
      </c>
      <c r="F134" s="16">
        <v>0.17</v>
      </c>
      <c r="G134" s="18">
        <v>8.8000000000000007</v>
      </c>
      <c r="H134" s="3"/>
    </row>
    <row r="135" spans="2:8" x14ac:dyDescent="0.25">
      <c r="B135" s="5">
        <v>23743</v>
      </c>
      <c r="C135" s="11">
        <v>196501</v>
      </c>
      <c r="D135" s="12">
        <v>7.0000000000000007E-2</v>
      </c>
      <c r="E135" s="12">
        <v>8.75</v>
      </c>
      <c r="F135" s="12">
        <v>1.41</v>
      </c>
      <c r="G135" s="19">
        <v>1.41</v>
      </c>
      <c r="H135" s="3"/>
    </row>
    <row r="136" spans="2:8" x14ac:dyDescent="0.25">
      <c r="B136" s="5">
        <v>23774</v>
      </c>
      <c r="C136" s="15">
        <v>196502</v>
      </c>
      <c r="D136" s="16">
        <v>7.0000000000000007E-2</v>
      </c>
      <c r="E136" s="16">
        <v>7.1</v>
      </c>
      <c r="F136" s="16">
        <v>-0.97</v>
      </c>
      <c r="G136" s="18">
        <v>0.43</v>
      </c>
      <c r="H136" s="3"/>
    </row>
    <row r="137" spans="2:8" x14ac:dyDescent="0.25">
      <c r="B137" s="5">
        <v>23802</v>
      </c>
      <c r="C137" s="11">
        <v>196503</v>
      </c>
      <c r="D137" s="12">
        <v>7.0000000000000007E-2</v>
      </c>
      <c r="E137" s="12">
        <v>6.16</v>
      </c>
      <c r="F137" s="12">
        <v>1.42</v>
      </c>
      <c r="G137" s="19">
        <v>1.85</v>
      </c>
      <c r="H137" s="3"/>
    </row>
    <row r="138" spans="2:8" x14ac:dyDescent="0.25">
      <c r="B138" s="5">
        <v>23833</v>
      </c>
      <c r="C138" s="15">
        <v>196504</v>
      </c>
      <c r="D138" s="16">
        <v>7.0000000000000007E-2</v>
      </c>
      <c r="E138" s="16">
        <v>5.57</v>
      </c>
      <c r="F138" s="16">
        <v>1.75</v>
      </c>
      <c r="G138" s="18">
        <v>3.64</v>
      </c>
      <c r="H138" s="3"/>
    </row>
    <row r="139" spans="2:8" x14ac:dyDescent="0.25">
      <c r="B139" s="5">
        <v>23863</v>
      </c>
      <c r="C139" s="11">
        <v>196505</v>
      </c>
      <c r="D139" s="12">
        <v>7.0000000000000007E-2</v>
      </c>
      <c r="E139" s="12">
        <v>3.6</v>
      </c>
      <c r="F139" s="12">
        <v>1.25</v>
      </c>
      <c r="G139" s="19">
        <v>4.93</v>
      </c>
      <c r="H139" s="3"/>
    </row>
    <row r="140" spans="2:8" x14ac:dyDescent="0.25">
      <c r="B140" s="5">
        <v>23894</v>
      </c>
      <c r="C140" s="15">
        <v>196506</v>
      </c>
      <c r="D140" s="16">
        <v>0.08</v>
      </c>
      <c r="E140" s="16">
        <v>3.61</v>
      </c>
      <c r="F140" s="16">
        <v>1.52</v>
      </c>
      <c r="G140" s="18">
        <v>6.53</v>
      </c>
      <c r="H140" s="3"/>
    </row>
    <row r="141" spans="2:8" x14ac:dyDescent="0.25">
      <c r="B141" s="5">
        <v>23924</v>
      </c>
      <c r="C141" s="11">
        <v>196507</v>
      </c>
      <c r="D141" s="12">
        <v>0.08</v>
      </c>
      <c r="E141" s="12">
        <v>4.57</v>
      </c>
      <c r="F141" s="12">
        <v>0.08</v>
      </c>
      <c r="G141" s="19">
        <v>6.61</v>
      </c>
      <c r="H141" s="3"/>
    </row>
    <row r="142" spans="2:8" x14ac:dyDescent="0.25">
      <c r="B142" s="5">
        <v>23955</v>
      </c>
      <c r="C142" s="15">
        <v>196508</v>
      </c>
      <c r="D142" s="16">
        <v>0.08</v>
      </c>
      <c r="E142" s="16">
        <v>6.37</v>
      </c>
      <c r="F142" s="16">
        <v>0.21</v>
      </c>
      <c r="G142" s="18">
        <v>6.83</v>
      </c>
      <c r="H142" s="3"/>
    </row>
    <row r="143" spans="2:8" x14ac:dyDescent="0.25">
      <c r="B143" s="5">
        <v>23986</v>
      </c>
      <c r="C143" s="11">
        <v>196509</v>
      </c>
      <c r="D143" s="12">
        <v>0.08</v>
      </c>
      <c r="E143" s="12">
        <v>8.0500000000000007</v>
      </c>
      <c r="F143" s="12">
        <v>0.92</v>
      </c>
      <c r="G143" s="19">
        <v>7.81</v>
      </c>
      <c r="H143" s="3"/>
    </row>
    <row r="144" spans="2:8" x14ac:dyDescent="0.25">
      <c r="B144" s="5">
        <v>24016</v>
      </c>
      <c r="C144" s="15">
        <v>196510</v>
      </c>
      <c r="D144" s="16">
        <v>0.08</v>
      </c>
      <c r="E144" s="16">
        <v>11.23</v>
      </c>
      <c r="F144" s="16">
        <v>2.16</v>
      </c>
      <c r="G144" s="18">
        <v>10.14</v>
      </c>
      <c r="H144" s="3"/>
    </row>
    <row r="145" spans="2:8" x14ac:dyDescent="0.25">
      <c r="B145" s="5">
        <v>24047</v>
      </c>
      <c r="C145" s="11">
        <v>196511</v>
      </c>
      <c r="D145" s="12">
        <v>0.08</v>
      </c>
      <c r="E145" s="12">
        <v>11.86</v>
      </c>
      <c r="F145" s="12">
        <v>1.4</v>
      </c>
      <c r="G145" s="19">
        <v>11.67</v>
      </c>
      <c r="H145" s="3"/>
    </row>
    <row r="146" spans="2:8" x14ac:dyDescent="0.25">
      <c r="B146" s="5">
        <v>24077</v>
      </c>
      <c r="C146" s="15">
        <v>196512</v>
      </c>
      <c r="D146" s="16">
        <v>0.08</v>
      </c>
      <c r="E146" s="16">
        <v>14.44</v>
      </c>
      <c r="F146" s="16">
        <v>2.48</v>
      </c>
      <c r="G146" s="18">
        <v>14.44</v>
      </c>
      <c r="H146" s="3"/>
    </row>
    <row r="147" spans="2:8" x14ac:dyDescent="0.25">
      <c r="B147" s="5">
        <v>24108</v>
      </c>
      <c r="C147" s="11">
        <v>196601</v>
      </c>
      <c r="D147" s="12">
        <v>0.08</v>
      </c>
      <c r="E147" s="12">
        <v>14.3</v>
      </c>
      <c r="F147" s="12">
        <v>1.29</v>
      </c>
      <c r="G147" s="19">
        <v>1.29</v>
      </c>
      <c r="H147" s="3"/>
    </row>
    <row r="148" spans="2:8" x14ac:dyDescent="0.25">
      <c r="B148" s="5">
        <v>24139</v>
      </c>
      <c r="C148" s="15">
        <v>196602</v>
      </c>
      <c r="D148" s="16">
        <v>0.08</v>
      </c>
      <c r="E148" s="16">
        <v>16.899999999999999</v>
      </c>
      <c r="F148" s="16">
        <v>1.28</v>
      </c>
      <c r="G148" s="18">
        <v>2.59</v>
      </c>
      <c r="H148" s="3"/>
    </row>
    <row r="149" spans="2:8" x14ac:dyDescent="0.25">
      <c r="B149" s="5">
        <v>24167</v>
      </c>
      <c r="C149" s="11">
        <v>196603</v>
      </c>
      <c r="D149" s="12">
        <v>0.09</v>
      </c>
      <c r="E149" s="12">
        <v>18.09</v>
      </c>
      <c r="F149" s="12">
        <v>2.4500000000000002</v>
      </c>
      <c r="G149" s="19">
        <v>5.0999999999999996</v>
      </c>
      <c r="H149" s="3"/>
    </row>
    <row r="150" spans="2:8" x14ac:dyDescent="0.25">
      <c r="B150" s="5">
        <v>24198</v>
      </c>
      <c r="C150" s="15">
        <v>196604</v>
      </c>
      <c r="D150" s="16">
        <v>0.09</v>
      </c>
      <c r="E150" s="16">
        <v>19.510000000000002</v>
      </c>
      <c r="F150" s="16">
        <v>2.98</v>
      </c>
      <c r="G150" s="18">
        <v>8.23</v>
      </c>
      <c r="H150" s="3"/>
    </row>
    <row r="151" spans="2:8" x14ac:dyDescent="0.25">
      <c r="B151" s="5">
        <v>24228</v>
      </c>
      <c r="C151" s="11">
        <v>196605</v>
      </c>
      <c r="D151" s="12">
        <v>0.09</v>
      </c>
      <c r="E151" s="12">
        <v>19.420000000000002</v>
      </c>
      <c r="F151" s="12">
        <v>1.17</v>
      </c>
      <c r="G151" s="19">
        <v>9.5</v>
      </c>
      <c r="H151" s="3"/>
    </row>
    <row r="152" spans="2:8" x14ac:dyDescent="0.25">
      <c r="B152" s="5">
        <v>24259</v>
      </c>
      <c r="C152" s="15">
        <v>196606</v>
      </c>
      <c r="D152" s="16">
        <v>0.09</v>
      </c>
      <c r="E152" s="16">
        <v>17.559999999999999</v>
      </c>
      <c r="F152" s="16">
        <v>-0.06</v>
      </c>
      <c r="G152" s="18">
        <v>9.43</v>
      </c>
      <c r="H152" s="3"/>
    </row>
    <row r="153" spans="2:8" x14ac:dyDescent="0.25">
      <c r="B153" s="5">
        <v>24289</v>
      </c>
      <c r="C153" s="11">
        <v>196607</v>
      </c>
      <c r="D153" s="12">
        <v>0.09</v>
      </c>
      <c r="E153" s="12">
        <v>17.579999999999998</v>
      </c>
      <c r="F153" s="12">
        <v>0.1</v>
      </c>
      <c r="G153" s="19">
        <v>9.5399999999999991</v>
      </c>
      <c r="H153" s="3"/>
    </row>
    <row r="154" spans="2:8" x14ac:dyDescent="0.25">
      <c r="B154" s="5">
        <v>24320</v>
      </c>
      <c r="C154" s="15">
        <v>196608</v>
      </c>
      <c r="D154" s="16">
        <v>0.09</v>
      </c>
      <c r="E154" s="16">
        <v>17.04</v>
      </c>
      <c r="F154" s="16">
        <v>-0.26</v>
      </c>
      <c r="G154" s="18">
        <v>9.26</v>
      </c>
      <c r="H154" s="3"/>
    </row>
    <row r="155" spans="2:8" x14ac:dyDescent="0.25">
      <c r="B155" s="5">
        <v>24351</v>
      </c>
      <c r="C155" s="11">
        <v>196609</v>
      </c>
      <c r="D155" s="12">
        <v>0.09</v>
      </c>
      <c r="E155" s="12">
        <v>17.239999999999998</v>
      </c>
      <c r="F155" s="12">
        <v>1.0900000000000001</v>
      </c>
      <c r="G155" s="19">
        <v>10.45</v>
      </c>
      <c r="H155" s="3"/>
    </row>
    <row r="156" spans="2:8" x14ac:dyDescent="0.25">
      <c r="B156" s="5">
        <v>24381</v>
      </c>
      <c r="C156" s="15">
        <v>196610</v>
      </c>
      <c r="D156" s="16">
        <v>0.09</v>
      </c>
      <c r="E156" s="16">
        <v>16</v>
      </c>
      <c r="F156" s="16">
        <v>1.08</v>
      </c>
      <c r="G156" s="18">
        <v>11.64</v>
      </c>
      <c r="H156" s="3"/>
    </row>
    <row r="157" spans="2:8" x14ac:dyDescent="0.25">
      <c r="B157" s="5">
        <v>24412</v>
      </c>
      <c r="C157" s="11">
        <v>196611</v>
      </c>
      <c r="D157" s="12">
        <v>0.09</v>
      </c>
      <c r="E157" s="12">
        <v>14.7</v>
      </c>
      <c r="F157" s="12">
        <v>0.26</v>
      </c>
      <c r="G157" s="19">
        <v>11.93</v>
      </c>
      <c r="H157" s="3"/>
    </row>
    <row r="158" spans="2:8" x14ac:dyDescent="0.25">
      <c r="B158" s="5">
        <v>24442</v>
      </c>
      <c r="C158" s="15">
        <v>196612</v>
      </c>
      <c r="D158" s="16">
        <v>0.09</v>
      </c>
      <c r="E158" s="16">
        <v>12.86</v>
      </c>
      <c r="F158" s="16">
        <v>0.84</v>
      </c>
      <c r="G158" s="18">
        <v>12.86</v>
      </c>
      <c r="H158" s="3"/>
    </row>
    <row r="159" spans="2:8" x14ac:dyDescent="0.25">
      <c r="B159" s="5">
        <v>24473</v>
      </c>
      <c r="C159" s="11">
        <v>196701</v>
      </c>
      <c r="D159" s="12">
        <v>0.09</v>
      </c>
      <c r="E159" s="12">
        <v>12.01</v>
      </c>
      <c r="F159" s="12">
        <v>0.52</v>
      </c>
      <c r="G159" s="19">
        <v>0.52</v>
      </c>
      <c r="H159" s="3"/>
    </row>
    <row r="160" spans="2:8" x14ac:dyDescent="0.25">
      <c r="B160" s="5">
        <v>24504</v>
      </c>
      <c r="C160" s="15">
        <v>196702</v>
      </c>
      <c r="D160" s="16">
        <v>0.09</v>
      </c>
      <c r="E160" s="16">
        <v>11.09</v>
      </c>
      <c r="F160" s="16">
        <v>0.45</v>
      </c>
      <c r="G160" s="18">
        <v>0.98</v>
      </c>
      <c r="H160" s="3"/>
    </row>
    <row r="161" spans="2:8" x14ac:dyDescent="0.25">
      <c r="B161" s="5">
        <v>24532</v>
      </c>
      <c r="C161" s="11">
        <v>196703</v>
      </c>
      <c r="D161" s="12">
        <v>0.09</v>
      </c>
      <c r="E161" s="12">
        <v>9.6199999999999992</v>
      </c>
      <c r="F161" s="12">
        <v>1.0900000000000001</v>
      </c>
      <c r="G161" s="19">
        <v>2.08</v>
      </c>
      <c r="H161" s="3"/>
    </row>
    <row r="162" spans="2:8" x14ac:dyDescent="0.25">
      <c r="B162" s="5">
        <v>24563</v>
      </c>
      <c r="C162" s="15">
        <v>196704</v>
      </c>
      <c r="D162" s="16">
        <v>0.09</v>
      </c>
      <c r="E162" s="16">
        <v>6.87</v>
      </c>
      <c r="F162" s="16">
        <v>0.39</v>
      </c>
      <c r="G162" s="18">
        <v>2.48</v>
      </c>
      <c r="H162" s="3"/>
    </row>
    <row r="163" spans="2:8" x14ac:dyDescent="0.25">
      <c r="B163" s="5">
        <v>24593</v>
      </c>
      <c r="C163" s="11">
        <v>196705</v>
      </c>
      <c r="D163" s="12">
        <v>0.09</v>
      </c>
      <c r="E163" s="12">
        <v>6.3</v>
      </c>
      <c r="F163" s="12">
        <v>0.63</v>
      </c>
      <c r="G163" s="19">
        <v>3.13</v>
      </c>
      <c r="H163" s="3"/>
    </row>
    <row r="164" spans="2:8" x14ac:dyDescent="0.25">
      <c r="B164" s="5">
        <v>24624</v>
      </c>
      <c r="C164" s="15">
        <v>196706</v>
      </c>
      <c r="D164" s="16">
        <v>0.1</v>
      </c>
      <c r="E164" s="16">
        <v>8.24</v>
      </c>
      <c r="F164" s="16">
        <v>1.76</v>
      </c>
      <c r="G164" s="18">
        <v>4.95</v>
      </c>
      <c r="H164" s="3"/>
    </row>
    <row r="165" spans="2:8" x14ac:dyDescent="0.25">
      <c r="B165" s="5">
        <v>24654</v>
      </c>
      <c r="C165" s="11">
        <v>196707</v>
      </c>
      <c r="D165" s="12">
        <v>0.1</v>
      </c>
      <c r="E165" s="12">
        <v>8.3000000000000007</v>
      </c>
      <c r="F165" s="12">
        <v>0.15</v>
      </c>
      <c r="G165" s="19">
        <v>5.1100000000000003</v>
      </c>
      <c r="H165" s="3"/>
    </row>
    <row r="166" spans="2:8" x14ac:dyDescent="0.25">
      <c r="B166" s="5">
        <v>24685</v>
      </c>
      <c r="C166" s="15">
        <v>196708</v>
      </c>
      <c r="D166" s="16">
        <v>0.1</v>
      </c>
      <c r="E166" s="16">
        <v>8.4</v>
      </c>
      <c r="F166" s="16">
        <v>-0.16</v>
      </c>
      <c r="G166" s="18">
        <v>4.9400000000000004</v>
      </c>
      <c r="H166" s="3"/>
    </row>
    <row r="167" spans="2:8" x14ac:dyDescent="0.25">
      <c r="B167" s="5">
        <v>24716</v>
      </c>
      <c r="C167" s="11">
        <v>196709</v>
      </c>
      <c r="D167" s="12">
        <v>0.1</v>
      </c>
      <c r="E167" s="12">
        <v>7.6</v>
      </c>
      <c r="F167" s="12">
        <v>0.34</v>
      </c>
      <c r="G167" s="19">
        <v>5.3</v>
      </c>
      <c r="H167" s="3"/>
    </row>
    <row r="168" spans="2:8" x14ac:dyDescent="0.25">
      <c r="B168" s="5">
        <v>24746</v>
      </c>
      <c r="C168" s="15">
        <v>196710</v>
      </c>
      <c r="D168" s="16">
        <v>0.1</v>
      </c>
      <c r="E168" s="16">
        <v>7.28</v>
      </c>
      <c r="F168" s="16">
        <v>0.78</v>
      </c>
      <c r="G168" s="18">
        <v>6.12</v>
      </c>
      <c r="H168" s="3"/>
    </row>
    <row r="169" spans="2:8" x14ac:dyDescent="0.25">
      <c r="B169" s="5">
        <v>24777</v>
      </c>
      <c r="C169" s="11">
        <v>196711</v>
      </c>
      <c r="D169" s="12">
        <v>0.1</v>
      </c>
      <c r="E169" s="12">
        <v>7.6</v>
      </c>
      <c r="F169" s="12">
        <v>0.56000000000000005</v>
      </c>
      <c r="G169" s="19">
        <v>6.71</v>
      </c>
      <c r="H169" s="3"/>
    </row>
    <row r="170" spans="2:8" x14ac:dyDescent="0.25">
      <c r="B170" s="5">
        <v>24807</v>
      </c>
      <c r="C170" s="15">
        <v>196712</v>
      </c>
      <c r="D170" s="16">
        <v>0.1</v>
      </c>
      <c r="E170" s="16">
        <v>7.17</v>
      </c>
      <c r="F170" s="16">
        <v>0.44</v>
      </c>
      <c r="G170" s="18">
        <v>7.17</v>
      </c>
      <c r="H170" s="3"/>
    </row>
    <row r="171" spans="2:8" x14ac:dyDescent="0.25">
      <c r="B171" s="5">
        <v>24838</v>
      </c>
      <c r="C171" s="11">
        <v>196801</v>
      </c>
      <c r="D171" s="12">
        <v>0.1</v>
      </c>
      <c r="E171" s="12">
        <v>7.68</v>
      </c>
      <c r="F171" s="12">
        <v>0.99</v>
      </c>
      <c r="G171" s="19">
        <v>0.99</v>
      </c>
      <c r="H171" s="3"/>
    </row>
    <row r="172" spans="2:8" x14ac:dyDescent="0.25">
      <c r="B172" s="5">
        <v>24869</v>
      </c>
      <c r="C172" s="15">
        <v>196802</v>
      </c>
      <c r="D172" s="16">
        <v>0.1</v>
      </c>
      <c r="E172" s="16">
        <v>7.18</v>
      </c>
      <c r="F172" s="16">
        <v>-0.01</v>
      </c>
      <c r="G172" s="18">
        <v>0.99</v>
      </c>
      <c r="H172" s="3"/>
    </row>
    <row r="173" spans="2:8" x14ac:dyDescent="0.25">
      <c r="B173" s="5">
        <v>24898</v>
      </c>
      <c r="C173" s="11">
        <v>196803</v>
      </c>
      <c r="D173" s="12">
        <v>0.1</v>
      </c>
      <c r="E173" s="12">
        <v>7.14</v>
      </c>
      <c r="F173" s="12">
        <v>1.05</v>
      </c>
      <c r="G173" s="19">
        <v>2.0499999999999998</v>
      </c>
      <c r="H173" s="3"/>
    </row>
    <row r="174" spans="2:8" x14ac:dyDescent="0.25">
      <c r="B174" s="5">
        <v>24929</v>
      </c>
      <c r="C174" s="15">
        <v>196804</v>
      </c>
      <c r="D174" s="16">
        <v>0.1</v>
      </c>
      <c r="E174" s="16">
        <v>8.48</v>
      </c>
      <c r="F174" s="16">
        <v>1.64</v>
      </c>
      <c r="G174" s="18">
        <v>3.73</v>
      </c>
      <c r="H174" s="3"/>
    </row>
    <row r="175" spans="2:8" x14ac:dyDescent="0.25">
      <c r="B175" s="5">
        <v>24959</v>
      </c>
      <c r="C175" s="11">
        <v>196805</v>
      </c>
      <c r="D175" s="12">
        <v>0.1</v>
      </c>
      <c r="E175" s="12">
        <v>8.52</v>
      </c>
      <c r="F175" s="12">
        <v>0.67</v>
      </c>
      <c r="G175" s="19">
        <v>4.42</v>
      </c>
      <c r="H175" s="3"/>
    </row>
    <row r="176" spans="2:8" x14ac:dyDescent="0.25">
      <c r="B176" s="5">
        <v>24990</v>
      </c>
      <c r="C176" s="15">
        <v>196806</v>
      </c>
      <c r="D176" s="16">
        <v>0.1</v>
      </c>
      <c r="E176" s="16">
        <v>7.04</v>
      </c>
      <c r="F176" s="16">
        <v>0.38</v>
      </c>
      <c r="G176" s="18">
        <v>4.82</v>
      </c>
      <c r="H176" s="3"/>
    </row>
    <row r="177" spans="2:8" x14ac:dyDescent="0.25">
      <c r="B177" s="5">
        <v>25020</v>
      </c>
      <c r="C177" s="11">
        <v>196807</v>
      </c>
      <c r="D177" s="12">
        <v>0.1</v>
      </c>
      <c r="E177" s="12">
        <v>7.73</v>
      </c>
      <c r="F177" s="12">
        <v>0.8</v>
      </c>
      <c r="G177" s="19">
        <v>5.66</v>
      </c>
      <c r="H177" s="3"/>
    </row>
    <row r="178" spans="2:8" x14ac:dyDescent="0.25">
      <c r="B178" s="5">
        <v>25051</v>
      </c>
      <c r="C178" s="15">
        <v>196808</v>
      </c>
      <c r="D178" s="16">
        <v>0.1</v>
      </c>
      <c r="E178" s="16">
        <v>7.65</v>
      </c>
      <c r="F178" s="16">
        <v>-0.24</v>
      </c>
      <c r="G178" s="18">
        <v>5.41</v>
      </c>
      <c r="H178" s="3"/>
    </row>
    <row r="179" spans="2:8" x14ac:dyDescent="0.25">
      <c r="B179" s="5">
        <v>25082</v>
      </c>
      <c r="C179" s="11">
        <v>196809</v>
      </c>
      <c r="D179" s="12">
        <v>0.1</v>
      </c>
      <c r="E179" s="12">
        <v>7.43</v>
      </c>
      <c r="F179" s="12">
        <v>0.13</v>
      </c>
      <c r="G179" s="19">
        <v>5.55</v>
      </c>
      <c r="H179" s="3"/>
    </row>
    <row r="180" spans="2:8" x14ac:dyDescent="0.25">
      <c r="B180" s="5">
        <v>25112</v>
      </c>
      <c r="C180" s="15">
        <v>196810</v>
      </c>
      <c r="D180" s="16">
        <v>0.1</v>
      </c>
      <c r="E180" s="16">
        <v>6.97</v>
      </c>
      <c r="F180" s="16">
        <v>0.35</v>
      </c>
      <c r="G180" s="18">
        <v>5.91</v>
      </c>
      <c r="H180" s="3"/>
    </row>
    <row r="181" spans="2:8" x14ac:dyDescent="0.25">
      <c r="B181" s="5">
        <v>25143</v>
      </c>
      <c r="C181" s="11">
        <v>196811</v>
      </c>
      <c r="D181" s="12">
        <v>0.1</v>
      </c>
      <c r="E181" s="12">
        <v>7.12</v>
      </c>
      <c r="F181" s="12">
        <v>0.7</v>
      </c>
      <c r="G181" s="19">
        <v>6.65</v>
      </c>
      <c r="H181" s="3"/>
    </row>
    <row r="182" spans="2:8" x14ac:dyDescent="0.25">
      <c r="B182" s="5">
        <v>25173</v>
      </c>
      <c r="C182" s="15">
        <v>196812</v>
      </c>
      <c r="D182" s="16">
        <v>0.1</v>
      </c>
      <c r="E182" s="16">
        <v>6.51</v>
      </c>
      <c r="F182" s="16">
        <v>-0.13</v>
      </c>
      <c r="G182" s="18">
        <v>6.51</v>
      </c>
      <c r="H182" s="3"/>
    </row>
    <row r="183" spans="2:8" x14ac:dyDescent="0.25">
      <c r="B183" s="5">
        <v>25204</v>
      </c>
      <c r="C183" s="11">
        <v>196901</v>
      </c>
      <c r="D183" s="12">
        <v>0.11</v>
      </c>
      <c r="E183" s="12">
        <v>6.71</v>
      </c>
      <c r="F183" s="12">
        <v>1.18</v>
      </c>
      <c r="G183" s="19">
        <v>1.18</v>
      </c>
      <c r="H183" s="3"/>
    </row>
    <row r="184" spans="2:8" x14ac:dyDescent="0.25">
      <c r="B184" s="5">
        <v>25235</v>
      </c>
      <c r="C184" s="15">
        <v>196902</v>
      </c>
      <c r="D184" s="16">
        <v>0.11</v>
      </c>
      <c r="E184" s="16">
        <v>6.41</v>
      </c>
      <c r="F184" s="16">
        <v>-0.28999999999999998</v>
      </c>
      <c r="G184" s="18">
        <v>0.89</v>
      </c>
      <c r="H184" s="3"/>
    </row>
    <row r="185" spans="2:8" x14ac:dyDescent="0.25">
      <c r="B185" s="5">
        <v>25263</v>
      </c>
      <c r="C185" s="11">
        <v>196903</v>
      </c>
      <c r="D185" s="12">
        <v>0.11</v>
      </c>
      <c r="E185" s="12">
        <v>6.17</v>
      </c>
      <c r="F185" s="12">
        <v>0.83</v>
      </c>
      <c r="G185" s="19">
        <v>1.72</v>
      </c>
      <c r="H185" s="3"/>
    </row>
    <row r="186" spans="2:8" x14ac:dyDescent="0.25">
      <c r="B186" s="5">
        <v>25294</v>
      </c>
      <c r="C186" s="15">
        <v>196904</v>
      </c>
      <c r="D186" s="16">
        <v>0.11</v>
      </c>
      <c r="E186" s="16">
        <v>6.18</v>
      </c>
      <c r="F186" s="16">
        <v>1.66</v>
      </c>
      <c r="G186" s="18">
        <v>3.41</v>
      </c>
      <c r="H186" s="3"/>
    </row>
    <row r="187" spans="2:8" x14ac:dyDescent="0.25">
      <c r="B187" s="5">
        <v>25324</v>
      </c>
      <c r="C187" s="11">
        <v>196905</v>
      </c>
      <c r="D187" s="12">
        <v>0.11</v>
      </c>
      <c r="E187" s="12">
        <v>6.42</v>
      </c>
      <c r="F187" s="12">
        <v>0.89</v>
      </c>
      <c r="G187" s="19">
        <v>4.34</v>
      </c>
      <c r="H187" s="3"/>
    </row>
    <row r="188" spans="2:8" x14ac:dyDescent="0.25">
      <c r="B188" s="5">
        <v>25355</v>
      </c>
      <c r="C188" s="15">
        <v>196906</v>
      </c>
      <c r="D188" s="16">
        <v>0.11</v>
      </c>
      <c r="E188" s="16">
        <v>6.58</v>
      </c>
      <c r="F188" s="16">
        <v>0.54</v>
      </c>
      <c r="G188" s="18">
        <v>4.8899999999999997</v>
      </c>
      <c r="H188" s="3"/>
    </row>
    <row r="189" spans="2:8" x14ac:dyDescent="0.25">
      <c r="B189" s="5">
        <v>25385</v>
      </c>
      <c r="C189" s="11">
        <v>196907</v>
      </c>
      <c r="D189" s="12">
        <v>0.11</v>
      </c>
      <c r="E189" s="12">
        <v>6.16</v>
      </c>
      <c r="F189" s="12">
        <v>0.4</v>
      </c>
      <c r="G189" s="19">
        <v>5.31</v>
      </c>
      <c r="H189" s="3"/>
    </row>
    <row r="190" spans="2:8" x14ac:dyDescent="0.25">
      <c r="B190" s="5">
        <v>25416</v>
      </c>
      <c r="C190" s="15">
        <v>196908</v>
      </c>
      <c r="D190" s="16">
        <v>0.11</v>
      </c>
      <c r="E190" s="16">
        <v>6.81</v>
      </c>
      <c r="F190" s="16">
        <v>0.37</v>
      </c>
      <c r="G190" s="18">
        <v>5.7</v>
      </c>
      <c r="H190" s="3"/>
    </row>
    <row r="191" spans="2:8" x14ac:dyDescent="0.25">
      <c r="B191" s="5">
        <v>25447</v>
      </c>
      <c r="C191" s="11">
        <v>196909</v>
      </c>
      <c r="D191" s="12">
        <v>0.11</v>
      </c>
      <c r="E191" s="12">
        <v>7.35</v>
      </c>
      <c r="F191" s="12">
        <v>0.65</v>
      </c>
      <c r="G191" s="19">
        <v>6.39</v>
      </c>
      <c r="H191" s="3"/>
    </row>
    <row r="192" spans="2:8" x14ac:dyDescent="0.25">
      <c r="B192" s="5">
        <v>25477</v>
      </c>
      <c r="C192" s="15">
        <v>196910</v>
      </c>
      <c r="D192" s="16">
        <v>0.11</v>
      </c>
      <c r="E192" s="16">
        <v>8.3699999999999992</v>
      </c>
      <c r="F192" s="16">
        <v>1.29</v>
      </c>
      <c r="G192" s="18">
        <v>7.76</v>
      </c>
      <c r="H192" s="3"/>
    </row>
    <row r="193" spans="2:8" x14ac:dyDescent="0.25">
      <c r="B193" s="5">
        <v>25508</v>
      </c>
      <c r="C193" s="11">
        <v>196911</v>
      </c>
      <c r="D193" s="12">
        <v>0.11</v>
      </c>
      <c r="E193" s="12">
        <v>7.89</v>
      </c>
      <c r="F193" s="12">
        <v>0.25</v>
      </c>
      <c r="G193" s="19">
        <v>8.0399999999999991</v>
      </c>
      <c r="H193" s="3"/>
    </row>
    <row r="194" spans="2:8" x14ac:dyDescent="0.25">
      <c r="B194" s="5">
        <v>25538</v>
      </c>
      <c r="C194" s="15">
        <v>196912</v>
      </c>
      <c r="D194" s="16">
        <v>0.11</v>
      </c>
      <c r="E194" s="16">
        <v>8.6300000000000008</v>
      </c>
      <c r="F194" s="16">
        <v>0.55000000000000004</v>
      </c>
      <c r="G194" s="18">
        <v>8.6300000000000008</v>
      </c>
      <c r="H194" s="3"/>
    </row>
    <row r="195" spans="2:8" x14ac:dyDescent="0.25">
      <c r="B195" s="5">
        <v>25569</v>
      </c>
      <c r="C195" s="11">
        <v>197001</v>
      </c>
      <c r="D195" s="12">
        <v>0.11</v>
      </c>
      <c r="E195" s="12">
        <v>7.36</v>
      </c>
      <c r="F195" s="12">
        <v>0</v>
      </c>
      <c r="G195" s="19">
        <v>0</v>
      </c>
      <c r="H195" s="3"/>
    </row>
    <row r="196" spans="2:8" x14ac:dyDescent="0.25">
      <c r="B196" s="5">
        <v>25600</v>
      </c>
      <c r="C196" s="15">
        <v>197002</v>
      </c>
      <c r="D196" s="16">
        <v>0.11</v>
      </c>
      <c r="E196" s="16">
        <v>7.69</v>
      </c>
      <c r="F196" s="16">
        <v>0.02</v>
      </c>
      <c r="G196" s="18">
        <v>0.02</v>
      </c>
      <c r="H196" s="3"/>
    </row>
    <row r="197" spans="2:8" x14ac:dyDescent="0.25">
      <c r="B197" s="5">
        <v>25628</v>
      </c>
      <c r="C197" s="11">
        <v>197003</v>
      </c>
      <c r="D197" s="12">
        <v>0.11</v>
      </c>
      <c r="E197" s="12">
        <v>7.72</v>
      </c>
      <c r="F197" s="12">
        <v>0.85</v>
      </c>
      <c r="G197" s="19">
        <v>0.87</v>
      </c>
      <c r="H197" s="3"/>
    </row>
    <row r="198" spans="2:8" x14ac:dyDescent="0.25">
      <c r="B198" s="5">
        <v>25659</v>
      </c>
      <c r="C198" s="15">
        <v>197004</v>
      </c>
      <c r="D198" s="16">
        <v>0.12</v>
      </c>
      <c r="E198" s="16">
        <v>7.43</v>
      </c>
      <c r="F198" s="16">
        <v>1.39</v>
      </c>
      <c r="G198" s="18">
        <v>2.27</v>
      </c>
      <c r="H198" s="3"/>
    </row>
    <row r="199" spans="2:8" x14ac:dyDescent="0.25">
      <c r="B199" s="5">
        <v>25689</v>
      </c>
      <c r="C199" s="11">
        <v>197005</v>
      </c>
      <c r="D199" s="12">
        <v>0.12</v>
      </c>
      <c r="E199" s="12">
        <v>7.01</v>
      </c>
      <c r="F199" s="12">
        <v>0.5</v>
      </c>
      <c r="G199" s="19">
        <v>2.78</v>
      </c>
      <c r="H199" s="3"/>
    </row>
    <row r="200" spans="2:8" x14ac:dyDescent="0.25">
      <c r="B200" s="5">
        <v>25720</v>
      </c>
      <c r="C200" s="15">
        <v>197006</v>
      </c>
      <c r="D200" s="16">
        <v>0.12</v>
      </c>
      <c r="E200" s="16">
        <v>7.56</v>
      </c>
      <c r="F200" s="16">
        <v>1.05</v>
      </c>
      <c r="G200" s="18">
        <v>3.87</v>
      </c>
      <c r="H200" s="3"/>
    </row>
    <row r="201" spans="2:8" x14ac:dyDescent="0.25">
      <c r="B201" s="5">
        <v>25750</v>
      </c>
      <c r="C201" s="11">
        <v>197007</v>
      </c>
      <c r="D201" s="12">
        <v>0.12</v>
      </c>
      <c r="E201" s="12">
        <v>7.44</v>
      </c>
      <c r="F201" s="12">
        <v>0.28000000000000003</v>
      </c>
      <c r="G201" s="19">
        <v>4.16</v>
      </c>
      <c r="H201" s="3"/>
    </row>
    <row r="202" spans="2:8" x14ac:dyDescent="0.25">
      <c r="B202" s="5">
        <v>25781</v>
      </c>
      <c r="C202" s="15">
        <v>197008</v>
      </c>
      <c r="D202" s="16">
        <v>0.12</v>
      </c>
      <c r="E202" s="16">
        <v>6.43</v>
      </c>
      <c r="F202" s="16">
        <v>-0.57999999999999996</v>
      </c>
      <c r="G202" s="18">
        <v>3.56</v>
      </c>
      <c r="H202" s="3"/>
    </row>
    <row r="203" spans="2:8" x14ac:dyDescent="0.25">
      <c r="B203" s="5">
        <v>25812</v>
      </c>
      <c r="C203" s="11">
        <v>197009</v>
      </c>
      <c r="D203" s="12">
        <v>0.12</v>
      </c>
      <c r="E203" s="12">
        <v>6.51</v>
      </c>
      <c r="F203" s="12">
        <v>0.73</v>
      </c>
      <c r="G203" s="19">
        <v>4.3099999999999996</v>
      </c>
      <c r="H203" s="3"/>
    </row>
    <row r="204" spans="2:8" x14ac:dyDescent="0.25">
      <c r="B204" s="5">
        <v>25842</v>
      </c>
      <c r="C204" s="15">
        <v>197010</v>
      </c>
      <c r="D204" s="16">
        <v>0.12</v>
      </c>
      <c r="E204" s="16">
        <v>5.22</v>
      </c>
      <c r="F204" s="16">
        <v>7.0000000000000007E-2</v>
      </c>
      <c r="G204" s="18">
        <v>4.38</v>
      </c>
      <c r="H204" s="3"/>
    </row>
    <row r="205" spans="2:8" x14ac:dyDescent="0.25">
      <c r="B205" s="5">
        <v>25873</v>
      </c>
      <c r="C205" s="11">
        <v>197011</v>
      </c>
      <c r="D205" s="12">
        <v>0.12</v>
      </c>
      <c r="E205" s="12">
        <v>6.12</v>
      </c>
      <c r="F205" s="12">
        <v>1.1200000000000001</v>
      </c>
      <c r="G205" s="19">
        <v>5.55</v>
      </c>
      <c r="H205" s="3"/>
    </row>
    <row r="206" spans="2:8" x14ac:dyDescent="0.25">
      <c r="B206" s="5">
        <v>25903</v>
      </c>
      <c r="C206" s="15">
        <v>197012</v>
      </c>
      <c r="D206" s="16">
        <v>0.12</v>
      </c>
      <c r="E206" s="16">
        <v>6.58</v>
      </c>
      <c r="F206" s="16">
        <v>0.98</v>
      </c>
      <c r="G206" s="18">
        <v>6.58</v>
      </c>
      <c r="H206" s="3"/>
    </row>
    <row r="207" spans="2:8" x14ac:dyDescent="0.25">
      <c r="B207" s="5">
        <v>25934</v>
      </c>
      <c r="C207" s="11">
        <v>197101</v>
      </c>
      <c r="D207" s="12">
        <v>0.12</v>
      </c>
      <c r="E207" s="12">
        <v>8.26</v>
      </c>
      <c r="F207" s="12">
        <v>1.58</v>
      </c>
      <c r="G207" s="19">
        <v>1.58</v>
      </c>
      <c r="H207" s="3"/>
    </row>
    <row r="208" spans="2:8" x14ac:dyDescent="0.25">
      <c r="B208" s="5">
        <v>25965</v>
      </c>
      <c r="C208" s="15">
        <v>197102</v>
      </c>
      <c r="D208" s="16">
        <v>0.12</v>
      </c>
      <c r="E208" s="16">
        <v>9.15</v>
      </c>
      <c r="F208" s="16">
        <v>0.84</v>
      </c>
      <c r="G208" s="18">
        <v>2.4300000000000002</v>
      </c>
      <c r="H208" s="3"/>
    </row>
    <row r="209" spans="2:8" x14ac:dyDescent="0.25">
      <c r="B209" s="5">
        <v>25993</v>
      </c>
      <c r="C209" s="11">
        <v>197103</v>
      </c>
      <c r="D209" s="12">
        <v>0.12</v>
      </c>
      <c r="E209" s="12">
        <v>9.3000000000000007</v>
      </c>
      <c r="F209" s="12">
        <v>0.99</v>
      </c>
      <c r="G209" s="19">
        <v>3.45</v>
      </c>
      <c r="H209" s="3"/>
    </row>
    <row r="210" spans="2:8" x14ac:dyDescent="0.25">
      <c r="B210" s="5">
        <v>26024</v>
      </c>
      <c r="C210" s="15">
        <v>197104</v>
      </c>
      <c r="D210" s="16">
        <v>0.13</v>
      </c>
      <c r="E210" s="16">
        <v>9.7799999999999994</v>
      </c>
      <c r="F210" s="16">
        <v>1.83</v>
      </c>
      <c r="G210" s="18">
        <v>5.34</v>
      </c>
      <c r="H210" s="3"/>
    </row>
    <row r="211" spans="2:8" x14ac:dyDescent="0.25">
      <c r="B211" s="5">
        <v>26054</v>
      </c>
      <c r="C211" s="11">
        <v>197105</v>
      </c>
      <c r="D211" s="12">
        <v>0.13</v>
      </c>
      <c r="E211" s="12">
        <v>10.54</v>
      </c>
      <c r="F211" s="12">
        <v>1.2</v>
      </c>
      <c r="G211" s="19">
        <v>6.6</v>
      </c>
      <c r="H211" s="3"/>
    </row>
    <row r="212" spans="2:8" x14ac:dyDescent="0.25">
      <c r="B212" s="5">
        <v>26085</v>
      </c>
      <c r="C212" s="15">
        <v>197106</v>
      </c>
      <c r="D212" s="16">
        <v>0.13</v>
      </c>
      <c r="E212" s="16">
        <v>10</v>
      </c>
      <c r="F212" s="16">
        <v>0.56000000000000005</v>
      </c>
      <c r="G212" s="18">
        <v>7.2</v>
      </c>
      <c r="H212" s="3"/>
    </row>
    <row r="213" spans="2:8" x14ac:dyDescent="0.25">
      <c r="B213" s="5">
        <v>26115</v>
      </c>
      <c r="C213" s="11">
        <v>197107</v>
      </c>
      <c r="D213" s="12">
        <v>0.13</v>
      </c>
      <c r="E213" s="12">
        <v>11.19</v>
      </c>
      <c r="F213" s="12">
        <v>1.37</v>
      </c>
      <c r="G213" s="19">
        <v>8.67</v>
      </c>
      <c r="H213" s="3"/>
    </row>
    <row r="214" spans="2:8" x14ac:dyDescent="0.25">
      <c r="B214" s="5">
        <v>26146</v>
      </c>
      <c r="C214" s="15">
        <v>197108</v>
      </c>
      <c r="D214" s="16">
        <v>0.13</v>
      </c>
      <c r="E214" s="16">
        <v>13.03</v>
      </c>
      <c r="F214" s="16">
        <v>1.07</v>
      </c>
      <c r="G214" s="18">
        <v>9.83</v>
      </c>
      <c r="H214" s="3"/>
    </row>
    <row r="215" spans="2:8" x14ac:dyDescent="0.25">
      <c r="B215" s="5">
        <v>26177</v>
      </c>
      <c r="C215" s="11">
        <v>197109</v>
      </c>
      <c r="D215" s="12">
        <v>0.13</v>
      </c>
      <c r="E215" s="12">
        <v>13.14</v>
      </c>
      <c r="F215" s="12">
        <v>0.82</v>
      </c>
      <c r="G215" s="19">
        <v>10.73</v>
      </c>
      <c r="H215" s="3"/>
    </row>
    <row r="216" spans="2:8" x14ac:dyDescent="0.25">
      <c r="B216" s="5">
        <v>26207</v>
      </c>
      <c r="C216" s="15">
        <v>197110</v>
      </c>
      <c r="D216" s="16">
        <v>0.14000000000000001</v>
      </c>
      <c r="E216" s="16">
        <v>14.65</v>
      </c>
      <c r="F216" s="16">
        <v>1.41</v>
      </c>
      <c r="G216" s="18">
        <v>12.28</v>
      </c>
      <c r="H216" s="3"/>
    </row>
    <row r="217" spans="2:8" x14ac:dyDescent="0.25">
      <c r="B217" s="5">
        <v>26238</v>
      </c>
      <c r="C217" s="11">
        <v>197111</v>
      </c>
      <c r="D217" s="12">
        <v>0.14000000000000001</v>
      </c>
      <c r="E217" s="12">
        <v>14.6</v>
      </c>
      <c r="F217" s="12">
        <v>1.07</v>
      </c>
      <c r="G217" s="19">
        <v>13.49</v>
      </c>
      <c r="H217" s="3"/>
    </row>
    <row r="218" spans="2:8" x14ac:dyDescent="0.25">
      <c r="B218" s="5">
        <v>26268</v>
      </c>
      <c r="C218" s="15">
        <v>197112</v>
      </c>
      <c r="D218" s="16">
        <v>0.14000000000000001</v>
      </c>
      <c r="E218" s="16">
        <v>14.03</v>
      </c>
      <c r="F218" s="16">
        <v>0.48</v>
      </c>
      <c r="G218" s="18">
        <v>14.03</v>
      </c>
      <c r="H218" s="3"/>
    </row>
    <row r="219" spans="2:8" x14ac:dyDescent="0.25">
      <c r="B219" s="5">
        <v>26299</v>
      </c>
      <c r="C219" s="11">
        <v>197201</v>
      </c>
      <c r="D219" s="12">
        <v>0.14000000000000001</v>
      </c>
      <c r="E219" s="12">
        <v>13.5</v>
      </c>
      <c r="F219" s="12">
        <v>1.1000000000000001</v>
      </c>
      <c r="G219" s="19">
        <v>1.1000000000000001</v>
      </c>
      <c r="H219" s="3"/>
    </row>
    <row r="220" spans="2:8" x14ac:dyDescent="0.25">
      <c r="B220" s="5">
        <v>26330</v>
      </c>
      <c r="C220" s="15">
        <v>197202</v>
      </c>
      <c r="D220" s="16">
        <v>0.14000000000000001</v>
      </c>
      <c r="E220" s="16">
        <v>13.84</v>
      </c>
      <c r="F220" s="16">
        <v>1.1499999999999999</v>
      </c>
      <c r="G220" s="18">
        <v>2.27</v>
      </c>
      <c r="H220" s="3"/>
    </row>
    <row r="221" spans="2:8" x14ac:dyDescent="0.25">
      <c r="B221" s="5">
        <v>26359</v>
      </c>
      <c r="C221" s="11">
        <v>197203</v>
      </c>
      <c r="D221" s="12">
        <v>0.14000000000000001</v>
      </c>
      <c r="E221" s="12">
        <v>13.83</v>
      </c>
      <c r="F221" s="12">
        <v>0.98</v>
      </c>
      <c r="G221" s="19">
        <v>3.27</v>
      </c>
      <c r="H221" s="3"/>
    </row>
    <row r="222" spans="2:8" x14ac:dyDescent="0.25">
      <c r="B222" s="5">
        <v>26390</v>
      </c>
      <c r="C222" s="15">
        <v>197204</v>
      </c>
      <c r="D222" s="16">
        <v>0.14000000000000001</v>
      </c>
      <c r="E222" s="16">
        <v>13.46</v>
      </c>
      <c r="F222" s="16">
        <v>1.49</v>
      </c>
      <c r="G222" s="18">
        <v>4.8099999999999996</v>
      </c>
      <c r="H222" s="3"/>
    </row>
    <row r="223" spans="2:8" x14ac:dyDescent="0.25">
      <c r="B223" s="5">
        <v>26420</v>
      </c>
      <c r="C223" s="11">
        <v>197205</v>
      </c>
      <c r="D223" s="12">
        <v>0.15</v>
      </c>
      <c r="E223" s="12">
        <v>13.02</v>
      </c>
      <c r="F223" s="12">
        <v>0.8</v>
      </c>
      <c r="G223" s="19">
        <v>5.65</v>
      </c>
      <c r="H223" s="3"/>
    </row>
    <row r="224" spans="2:8" x14ac:dyDescent="0.25">
      <c r="B224" s="5">
        <v>26451</v>
      </c>
      <c r="C224" s="15">
        <v>197206</v>
      </c>
      <c r="D224" s="16">
        <v>0.15</v>
      </c>
      <c r="E224" s="16">
        <v>13.57</v>
      </c>
      <c r="F224" s="16">
        <v>1.05</v>
      </c>
      <c r="G224" s="18">
        <v>6.76</v>
      </c>
      <c r="H224" s="3"/>
    </row>
    <row r="225" spans="2:8" x14ac:dyDescent="0.25">
      <c r="B225" s="5">
        <v>26481</v>
      </c>
      <c r="C225" s="11">
        <v>197207</v>
      </c>
      <c r="D225" s="12">
        <v>0.15</v>
      </c>
      <c r="E225" s="12">
        <v>13.34</v>
      </c>
      <c r="F225" s="12">
        <v>1.17</v>
      </c>
      <c r="G225" s="19">
        <v>8.01</v>
      </c>
      <c r="H225" s="3"/>
    </row>
    <row r="226" spans="2:8" x14ac:dyDescent="0.25">
      <c r="B226" s="5">
        <v>26512</v>
      </c>
      <c r="C226" s="15">
        <v>197208</v>
      </c>
      <c r="D226" s="16">
        <v>0.15</v>
      </c>
      <c r="E226" s="16">
        <v>12.9</v>
      </c>
      <c r="F226" s="16">
        <v>0.68</v>
      </c>
      <c r="G226" s="18">
        <v>8.74</v>
      </c>
      <c r="H226" s="3"/>
    </row>
    <row r="227" spans="2:8" x14ac:dyDescent="0.25">
      <c r="B227" s="5">
        <v>26543</v>
      </c>
      <c r="C227" s="11">
        <v>197209</v>
      </c>
      <c r="D227" s="12">
        <v>0.15</v>
      </c>
      <c r="E227" s="12">
        <v>13.6</v>
      </c>
      <c r="F227" s="12">
        <v>1.45</v>
      </c>
      <c r="G227" s="19">
        <v>10.31</v>
      </c>
      <c r="H227" s="3"/>
    </row>
    <row r="228" spans="2:8" x14ac:dyDescent="0.25">
      <c r="B228" s="5">
        <v>26573</v>
      </c>
      <c r="C228" s="15">
        <v>197210</v>
      </c>
      <c r="D228" s="16">
        <v>0.15</v>
      </c>
      <c r="E228" s="16">
        <v>14.24</v>
      </c>
      <c r="F228" s="16">
        <v>1.97</v>
      </c>
      <c r="G228" s="18">
        <v>12.48</v>
      </c>
      <c r="H228" s="3"/>
    </row>
    <row r="229" spans="2:8" x14ac:dyDescent="0.25">
      <c r="B229" s="5">
        <v>26604</v>
      </c>
      <c r="C229" s="11">
        <v>197211</v>
      </c>
      <c r="D229" s="12">
        <v>0.16</v>
      </c>
      <c r="E229" s="12">
        <v>14.31</v>
      </c>
      <c r="F229" s="12">
        <v>1.1299999999999999</v>
      </c>
      <c r="G229" s="19">
        <v>13.76</v>
      </c>
      <c r="H229" s="3"/>
    </row>
    <row r="230" spans="2:8" x14ac:dyDescent="0.25">
      <c r="B230" s="5">
        <v>26634</v>
      </c>
      <c r="C230" s="15">
        <v>197212</v>
      </c>
      <c r="D230" s="16">
        <v>0.16</v>
      </c>
      <c r="E230" s="16">
        <v>13.99</v>
      </c>
      <c r="F230" s="16">
        <v>0.2</v>
      </c>
      <c r="G230" s="18">
        <v>13.99</v>
      </c>
      <c r="H230" s="3"/>
    </row>
    <row r="231" spans="2:8" x14ac:dyDescent="0.25">
      <c r="B231" s="5">
        <v>26665</v>
      </c>
      <c r="C231" s="11">
        <v>197301</v>
      </c>
      <c r="D231" s="12">
        <v>0.16</v>
      </c>
      <c r="E231" s="12">
        <v>13.95</v>
      </c>
      <c r="F231" s="12">
        <v>1.07</v>
      </c>
      <c r="G231" s="19">
        <v>1.07</v>
      </c>
      <c r="H231" s="3"/>
    </row>
    <row r="232" spans="2:8" x14ac:dyDescent="0.25">
      <c r="B232" s="5">
        <v>26696</v>
      </c>
      <c r="C232" s="15">
        <v>197302</v>
      </c>
      <c r="D232" s="16">
        <v>0.16</v>
      </c>
      <c r="E232" s="16">
        <v>14.94</v>
      </c>
      <c r="F232" s="16">
        <v>2.02</v>
      </c>
      <c r="G232" s="18">
        <v>3.11</v>
      </c>
      <c r="H232" s="3"/>
    </row>
    <row r="233" spans="2:8" x14ac:dyDescent="0.25">
      <c r="B233" s="5">
        <v>26724</v>
      </c>
      <c r="C233" s="11">
        <v>197303</v>
      </c>
      <c r="D233" s="12">
        <v>0.17</v>
      </c>
      <c r="E233" s="12">
        <v>17.75</v>
      </c>
      <c r="F233" s="12">
        <v>3.46</v>
      </c>
      <c r="G233" s="19">
        <v>6.68</v>
      </c>
      <c r="H233" s="3"/>
    </row>
    <row r="234" spans="2:8" x14ac:dyDescent="0.25">
      <c r="B234" s="5">
        <v>26755</v>
      </c>
      <c r="C234" s="15">
        <v>197304</v>
      </c>
      <c r="D234" s="16">
        <v>0.17</v>
      </c>
      <c r="E234" s="16">
        <v>20.09</v>
      </c>
      <c r="F234" s="16">
        <v>3.51</v>
      </c>
      <c r="G234" s="18">
        <v>10.42</v>
      </c>
      <c r="H234" s="3"/>
    </row>
    <row r="235" spans="2:8" x14ac:dyDescent="0.25">
      <c r="B235" s="5">
        <v>26785</v>
      </c>
      <c r="C235" s="11">
        <v>197305</v>
      </c>
      <c r="D235" s="12">
        <v>0.18</v>
      </c>
      <c r="E235" s="12">
        <v>22.7</v>
      </c>
      <c r="F235" s="12">
        <v>2.99</v>
      </c>
      <c r="G235" s="19">
        <v>13.72</v>
      </c>
      <c r="H235" s="3"/>
    </row>
    <row r="236" spans="2:8" x14ac:dyDescent="0.25">
      <c r="B236" s="5">
        <v>26816</v>
      </c>
      <c r="C236" s="15">
        <v>197306</v>
      </c>
      <c r="D236" s="16">
        <v>0.18</v>
      </c>
      <c r="E236" s="16">
        <v>23.77</v>
      </c>
      <c r="F236" s="16">
        <v>1.93</v>
      </c>
      <c r="G236" s="18">
        <v>15.92</v>
      </c>
      <c r="H236" s="3"/>
    </row>
    <row r="237" spans="2:8" x14ac:dyDescent="0.25">
      <c r="B237" s="5">
        <v>26846</v>
      </c>
      <c r="C237" s="11">
        <v>197307</v>
      </c>
      <c r="D237" s="12">
        <v>0.19</v>
      </c>
      <c r="E237" s="12">
        <v>24.78</v>
      </c>
      <c r="F237" s="12">
        <v>1.99</v>
      </c>
      <c r="G237" s="19">
        <v>18.23</v>
      </c>
      <c r="H237" s="3"/>
    </row>
    <row r="238" spans="2:8" x14ac:dyDescent="0.25">
      <c r="B238" s="5">
        <v>26877</v>
      </c>
      <c r="C238" s="15">
        <v>197308</v>
      </c>
      <c r="D238" s="16">
        <v>0.18</v>
      </c>
      <c r="E238" s="16">
        <v>23.44</v>
      </c>
      <c r="F238" s="16">
        <v>-0.41</v>
      </c>
      <c r="G238" s="18">
        <v>17.75</v>
      </c>
      <c r="H238" s="3"/>
    </row>
    <row r="239" spans="2:8" x14ac:dyDescent="0.25">
      <c r="B239" s="5">
        <v>26908</v>
      </c>
      <c r="C239" s="11">
        <v>197309</v>
      </c>
      <c r="D239" s="12">
        <v>0.19</v>
      </c>
      <c r="E239" s="12">
        <v>23.36</v>
      </c>
      <c r="F239" s="12">
        <v>1.38</v>
      </c>
      <c r="G239" s="19">
        <v>19.37</v>
      </c>
      <c r="H239" s="3"/>
    </row>
    <row r="240" spans="2:8" x14ac:dyDescent="0.25">
      <c r="B240" s="5">
        <v>26938</v>
      </c>
      <c r="C240" s="15">
        <v>197310</v>
      </c>
      <c r="D240" s="16">
        <v>0.19</v>
      </c>
      <c r="E240" s="16">
        <v>21.64</v>
      </c>
      <c r="F240" s="16">
        <v>0.55000000000000004</v>
      </c>
      <c r="G240" s="18">
        <v>20.03</v>
      </c>
      <c r="H240" s="3"/>
    </row>
    <row r="241" spans="2:8" x14ac:dyDescent="0.25">
      <c r="B241" s="5">
        <v>26969</v>
      </c>
      <c r="C241" s="11">
        <v>197311</v>
      </c>
      <c r="D241" s="12">
        <v>0.19</v>
      </c>
      <c r="E241" s="12">
        <v>22.89</v>
      </c>
      <c r="F241" s="12">
        <v>2.17</v>
      </c>
      <c r="G241" s="19">
        <v>22.64</v>
      </c>
      <c r="H241" s="3"/>
    </row>
    <row r="242" spans="2:8" x14ac:dyDescent="0.25">
      <c r="B242" s="5">
        <v>26999</v>
      </c>
      <c r="C242" s="15">
        <v>197312</v>
      </c>
      <c r="D242" s="16">
        <v>0.19</v>
      </c>
      <c r="E242" s="16">
        <v>24.08</v>
      </c>
      <c r="F242" s="16">
        <v>1.18</v>
      </c>
      <c r="G242" s="18">
        <v>24.08</v>
      </c>
      <c r="H242" s="3"/>
    </row>
    <row r="243" spans="2:8" x14ac:dyDescent="0.25">
      <c r="B243" s="5">
        <v>27030</v>
      </c>
      <c r="C243" s="11">
        <v>197401</v>
      </c>
      <c r="D243" s="12">
        <v>0.2</v>
      </c>
      <c r="E243" s="12">
        <v>26.28</v>
      </c>
      <c r="F243" s="12">
        <v>2.85</v>
      </c>
      <c r="G243" s="19">
        <v>2.85</v>
      </c>
      <c r="H243" s="3"/>
    </row>
    <row r="244" spans="2:8" x14ac:dyDescent="0.25">
      <c r="B244" s="5">
        <v>27061</v>
      </c>
      <c r="C244" s="15">
        <v>197402</v>
      </c>
      <c r="D244" s="16">
        <v>0.21</v>
      </c>
      <c r="E244" s="16">
        <v>26.91</v>
      </c>
      <c r="F244" s="16">
        <v>2.54</v>
      </c>
      <c r="G244" s="18">
        <v>5.46</v>
      </c>
      <c r="H244" s="3"/>
    </row>
    <row r="245" spans="2:8" x14ac:dyDescent="0.25">
      <c r="B245" s="5">
        <v>27089</v>
      </c>
      <c r="C245" s="11">
        <v>197403</v>
      </c>
      <c r="D245" s="12">
        <v>0.21</v>
      </c>
      <c r="E245" s="12">
        <v>26.7</v>
      </c>
      <c r="F245" s="12">
        <v>3.29</v>
      </c>
      <c r="G245" s="19">
        <v>8.93</v>
      </c>
      <c r="H245" s="3"/>
    </row>
    <row r="246" spans="2:8" x14ac:dyDescent="0.25">
      <c r="B246" s="5">
        <v>27120</v>
      </c>
      <c r="C246" s="15">
        <v>197404</v>
      </c>
      <c r="D246" s="16">
        <v>0.22</v>
      </c>
      <c r="E246" s="16">
        <v>25.73</v>
      </c>
      <c r="F246" s="16">
        <v>2.72</v>
      </c>
      <c r="G246" s="18">
        <v>11.89</v>
      </c>
      <c r="H246" s="3"/>
    </row>
    <row r="247" spans="2:8" x14ac:dyDescent="0.25">
      <c r="B247" s="5">
        <v>27150</v>
      </c>
      <c r="C247" s="11">
        <v>197405</v>
      </c>
      <c r="D247" s="12">
        <v>0.22</v>
      </c>
      <c r="E247" s="12">
        <v>23.53</v>
      </c>
      <c r="F247" s="12">
        <v>1.19</v>
      </c>
      <c r="G247" s="19">
        <v>13.21</v>
      </c>
      <c r="H247" s="3"/>
    </row>
    <row r="248" spans="2:8" x14ac:dyDescent="0.25">
      <c r="B248" s="5">
        <v>27181</v>
      </c>
      <c r="C248" s="15">
        <v>197406</v>
      </c>
      <c r="D248" s="16">
        <v>0.22</v>
      </c>
      <c r="E248" s="16">
        <v>22.45</v>
      </c>
      <c r="F248" s="16">
        <v>1.04</v>
      </c>
      <c r="G248" s="18">
        <v>14.39</v>
      </c>
      <c r="H248" s="3"/>
    </row>
    <row r="249" spans="2:8" x14ac:dyDescent="0.25">
      <c r="B249" s="5">
        <v>27211</v>
      </c>
      <c r="C249" s="11">
        <v>197407</v>
      </c>
      <c r="D249" s="12">
        <v>0.22</v>
      </c>
      <c r="E249" s="12">
        <v>21.2</v>
      </c>
      <c r="F249" s="12">
        <v>0.95</v>
      </c>
      <c r="G249" s="19">
        <v>15.48</v>
      </c>
      <c r="H249" s="3"/>
    </row>
    <row r="250" spans="2:8" x14ac:dyDescent="0.25">
      <c r="B250" s="5">
        <v>27242</v>
      </c>
      <c r="C250" s="15">
        <v>197408</v>
      </c>
      <c r="D250" s="16">
        <v>0.23</v>
      </c>
      <c r="E250" s="16">
        <v>22.06</v>
      </c>
      <c r="F250" s="16">
        <v>0.3</v>
      </c>
      <c r="G250" s="18">
        <v>15.83</v>
      </c>
      <c r="H250" s="3"/>
    </row>
    <row r="251" spans="2:8" x14ac:dyDescent="0.25">
      <c r="B251" s="5">
        <v>27273</v>
      </c>
      <c r="C251" s="11">
        <v>197409</v>
      </c>
      <c r="D251" s="12">
        <v>0.23</v>
      </c>
      <c r="E251" s="12">
        <v>22.26</v>
      </c>
      <c r="F251" s="12">
        <v>1.55</v>
      </c>
      <c r="G251" s="19">
        <v>17.62</v>
      </c>
      <c r="H251" s="3"/>
    </row>
    <row r="252" spans="2:8" x14ac:dyDescent="0.25">
      <c r="B252" s="5">
        <v>27303</v>
      </c>
      <c r="C252" s="15">
        <v>197410</v>
      </c>
      <c r="D252" s="16">
        <v>0.24</v>
      </c>
      <c r="E252" s="16">
        <v>26.7</v>
      </c>
      <c r="F252" s="16">
        <v>4.2</v>
      </c>
      <c r="G252" s="18">
        <v>22.56</v>
      </c>
      <c r="H252" s="3"/>
    </row>
    <row r="253" spans="2:8" x14ac:dyDescent="0.25">
      <c r="B253" s="5">
        <v>27334</v>
      </c>
      <c r="C253" s="11">
        <v>197411</v>
      </c>
      <c r="D253" s="12">
        <v>0.24</v>
      </c>
      <c r="E253" s="12">
        <v>25.42</v>
      </c>
      <c r="F253" s="12">
        <v>1.1399999999999999</v>
      </c>
      <c r="G253" s="19">
        <v>23.96</v>
      </c>
      <c r="H253" s="3"/>
    </row>
    <row r="254" spans="2:8" x14ac:dyDescent="0.25">
      <c r="B254" s="5">
        <v>27364</v>
      </c>
      <c r="C254" s="15">
        <v>197412</v>
      </c>
      <c r="D254" s="16">
        <v>0.25</v>
      </c>
      <c r="E254" s="16">
        <v>26.35</v>
      </c>
      <c r="F254" s="16">
        <v>1.93</v>
      </c>
      <c r="G254" s="18">
        <v>26.35</v>
      </c>
      <c r="H254" s="3"/>
    </row>
    <row r="255" spans="2:8" x14ac:dyDescent="0.25">
      <c r="B255" s="5">
        <v>27395</v>
      </c>
      <c r="C255" s="11">
        <v>197501</v>
      </c>
      <c r="D255" s="12">
        <v>0.25</v>
      </c>
      <c r="E255" s="12">
        <v>26.36</v>
      </c>
      <c r="F255" s="12">
        <v>2.86</v>
      </c>
      <c r="G255" s="19">
        <v>2.86</v>
      </c>
      <c r="H255" s="3"/>
    </row>
    <row r="256" spans="2:8" x14ac:dyDescent="0.25">
      <c r="B256" s="5">
        <v>27426</v>
      </c>
      <c r="C256" s="15">
        <v>197502</v>
      </c>
      <c r="D256" s="16">
        <v>0.26</v>
      </c>
      <c r="E256" s="16">
        <v>25.29</v>
      </c>
      <c r="F256" s="16">
        <v>1.67</v>
      </c>
      <c r="G256" s="18">
        <v>4.58</v>
      </c>
      <c r="H256" s="3"/>
    </row>
    <row r="257" spans="2:8" x14ac:dyDescent="0.25">
      <c r="B257" s="5">
        <v>27454</v>
      </c>
      <c r="C257" s="11">
        <v>197503</v>
      </c>
      <c r="D257" s="12">
        <v>0.26</v>
      </c>
      <c r="E257" s="12">
        <v>24.63</v>
      </c>
      <c r="F257" s="12">
        <v>2.74</v>
      </c>
      <c r="G257" s="19">
        <v>7.45</v>
      </c>
      <c r="H257" s="3"/>
    </row>
    <row r="258" spans="2:8" x14ac:dyDescent="0.25">
      <c r="B258" s="5">
        <v>27485</v>
      </c>
      <c r="C258" s="15">
        <v>197504</v>
      </c>
      <c r="D258" s="16">
        <v>0.27</v>
      </c>
      <c r="E258" s="16">
        <v>24.39</v>
      </c>
      <c r="F258" s="16">
        <v>2.5099999999999998</v>
      </c>
      <c r="G258" s="18">
        <v>10.15</v>
      </c>
      <c r="H258" s="3"/>
    </row>
    <row r="259" spans="2:8" x14ac:dyDescent="0.25">
      <c r="B259" s="5">
        <v>27515</v>
      </c>
      <c r="C259" s="11">
        <v>197505</v>
      </c>
      <c r="D259" s="12">
        <v>0.28000000000000003</v>
      </c>
      <c r="E259" s="12">
        <v>25.18</v>
      </c>
      <c r="F259" s="12">
        <v>1.83</v>
      </c>
      <c r="G259" s="19">
        <v>12.16</v>
      </c>
      <c r="H259" s="3"/>
    </row>
    <row r="260" spans="2:8" x14ac:dyDescent="0.25">
      <c r="B260" s="5">
        <v>27546</v>
      </c>
      <c r="C260" s="15">
        <v>197506</v>
      </c>
      <c r="D260" s="16">
        <v>0.28000000000000003</v>
      </c>
      <c r="E260" s="16">
        <v>24.8</v>
      </c>
      <c r="F260" s="16">
        <v>0.74</v>
      </c>
      <c r="G260" s="18">
        <v>12.99</v>
      </c>
      <c r="H260" s="3"/>
    </row>
    <row r="261" spans="2:8" x14ac:dyDescent="0.25">
      <c r="B261" s="5">
        <v>27576</v>
      </c>
      <c r="C261" s="11">
        <v>197507</v>
      </c>
      <c r="D261" s="12">
        <v>0.28000000000000003</v>
      </c>
      <c r="E261" s="12">
        <v>24.36</v>
      </c>
      <c r="F261" s="12">
        <v>0.6</v>
      </c>
      <c r="G261" s="19">
        <v>13.66</v>
      </c>
      <c r="H261" s="3"/>
    </row>
    <row r="262" spans="2:8" x14ac:dyDescent="0.25">
      <c r="B262" s="5">
        <v>27607</v>
      </c>
      <c r="C262" s="15">
        <v>197508</v>
      </c>
      <c r="D262" s="16">
        <v>0.28000000000000003</v>
      </c>
      <c r="E262" s="16">
        <v>23.99</v>
      </c>
      <c r="F262" s="16">
        <v>0</v>
      </c>
      <c r="G262" s="18">
        <v>13.66</v>
      </c>
      <c r="H262" s="3"/>
    </row>
    <row r="263" spans="2:8" x14ac:dyDescent="0.25">
      <c r="B263" s="5">
        <v>27638</v>
      </c>
      <c r="C263" s="11">
        <v>197509</v>
      </c>
      <c r="D263" s="12">
        <v>0.28000000000000003</v>
      </c>
      <c r="E263" s="12">
        <v>23.75</v>
      </c>
      <c r="F263" s="12">
        <v>1.35</v>
      </c>
      <c r="G263" s="19">
        <v>15.2</v>
      </c>
      <c r="H263" s="3"/>
    </row>
    <row r="264" spans="2:8" x14ac:dyDescent="0.25">
      <c r="B264" s="5">
        <v>27668</v>
      </c>
      <c r="C264" s="15">
        <v>197510</v>
      </c>
      <c r="D264" s="16">
        <v>0.28999999999999998</v>
      </c>
      <c r="E264" s="16">
        <v>19.91</v>
      </c>
      <c r="F264" s="16">
        <v>0.97</v>
      </c>
      <c r="G264" s="18">
        <v>16.32</v>
      </c>
      <c r="H264" s="3"/>
    </row>
    <row r="265" spans="2:8" x14ac:dyDescent="0.25">
      <c r="B265" s="5">
        <v>27699</v>
      </c>
      <c r="C265" s="11">
        <v>197511</v>
      </c>
      <c r="D265" s="12">
        <v>0.28999999999999998</v>
      </c>
      <c r="E265" s="12">
        <v>19.25</v>
      </c>
      <c r="F265" s="12">
        <v>0.57999999999999996</v>
      </c>
      <c r="G265" s="19">
        <v>17</v>
      </c>
      <c r="H265" s="3"/>
    </row>
    <row r="266" spans="2:8" x14ac:dyDescent="0.25">
      <c r="B266" s="5">
        <v>27729</v>
      </c>
      <c r="C266" s="15">
        <v>197512</v>
      </c>
      <c r="D266" s="16">
        <v>0.28999999999999998</v>
      </c>
      <c r="E266" s="16">
        <v>17.77</v>
      </c>
      <c r="F266" s="16">
        <v>0.66</v>
      </c>
      <c r="G266" s="18">
        <v>17.77</v>
      </c>
      <c r="H266" s="3"/>
    </row>
    <row r="267" spans="2:8" x14ac:dyDescent="0.25">
      <c r="B267" s="5">
        <v>27760</v>
      </c>
      <c r="C267" s="11">
        <v>197601</v>
      </c>
      <c r="D267" s="12">
        <v>0.3</v>
      </c>
      <c r="E267" s="12">
        <v>17.11</v>
      </c>
      <c r="F267" s="12">
        <v>2.29</v>
      </c>
      <c r="G267" s="19">
        <v>2.29</v>
      </c>
      <c r="H267" s="3"/>
    </row>
    <row r="268" spans="2:8" x14ac:dyDescent="0.25">
      <c r="B268" s="5">
        <v>27791</v>
      </c>
      <c r="C268" s="15">
        <v>197602</v>
      </c>
      <c r="D268" s="16">
        <v>0.3</v>
      </c>
      <c r="E268" s="16">
        <v>17.86</v>
      </c>
      <c r="F268" s="16">
        <v>2.31</v>
      </c>
      <c r="G268" s="18">
        <v>4.6500000000000004</v>
      </c>
      <c r="H268" s="3"/>
    </row>
    <row r="269" spans="2:8" x14ac:dyDescent="0.25">
      <c r="B269" s="5">
        <v>27820</v>
      </c>
      <c r="C269" s="11">
        <v>197603</v>
      </c>
      <c r="D269" s="12">
        <v>0.31</v>
      </c>
      <c r="E269" s="12">
        <v>17.12</v>
      </c>
      <c r="F269" s="12">
        <v>2.11</v>
      </c>
      <c r="G269" s="19">
        <v>6.86</v>
      </c>
      <c r="H269" s="3"/>
    </row>
    <row r="270" spans="2:8" x14ac:dyDescent="0.25">
      <c r="B270" s="5">
        <v>27851</v>
      </c>
      <c r="C270" s="15">
        <v>197604</v>
      </c>
      <c r="D270" s="16">
        <v>0.32</v>
      </c>
      <c r="E270" s="16">
        <v>16.350000000000001</v>
      </c>
      <c r="F270" s="16">
        <v>1.83</v>
      </c>
      <c r="G270" s="18">
        <v>8.81</v>
      </c>
      <c r="H270" s="3"/>
    </row>
    <row r="271" spans="2:8" x14ac:dyDescent="0.25">
      <c r="B271" s="5">
        <v>27881</v>
      </c>
      <c r="C271" s="11">
        <v>197605</v>
      </c>
      <c r="D271" s="12">
        <v>0.32</v>
      </c>
      <c r="E271" s="12">
        <v>15.69</v>
      </c>
      <c r="F271" s="12">
        <v>1.25</v>
      </c>
      <c r="G271" s="19">
        <v>10.18</v>
      </c>
      <c r="H271" s="3"/>
    </row>
    <row r="272" spans="2:8" x14ac:dyDescent="0.25">
      <c r="B272" s="5">
        <v>27912</v>
      </c>
      <c r="C272" s="15">
        <v>197606</v>
      </c>
      <c r="D272" s="16">
        <v>0.33</v>
      </c>
      <c r="E272" s="16">
        <v>17.73</v>
      </c>
      <c r="F272" s="16">
        <v>2.5099999999999998</v>
      </c>
      <c r="G272" s="18">
        <v>12.95</v>
      </c>
      <c r="H272" s="3"/>
    </row>
    <row r="273" spans="2:8" x14ac:dyDescent="0.25">
      <c r="B273" s="5">
        <v>27942</v>
      </c>
      <c r="C273" s="11">
        <v>197607</v>
      </c>
      <c r="D273" s="12">
        <v>0.34</v>
      </c>
      <c r="E273" s="12">
        <v>20.079999999999998</v>
      </c>
      <c r="F273" s="12">
        <v>2.61</v>
      </c>
      <c r="G273" s="19">
        <v>15.89</v>
      </c>
      <c r="H273" s="3"/>
    </row>
    <row r="274" spans="2:8" x14ac:dyDescent="0.25">
      <c r="B274" s="5">
        <v>27973</v>
      </c>
      <c r="C274" s="15">
        <v>197608</v>
      </c>
      <c r="D274" s="16">
        <v>0.34</v>
      </c>
      <c r="E274" s="16">
        <v>21.82</v>
      </c>
      <c r="F274" s="16">
        <v>1.45</v>
      </c>
      <c r="G274" s="18">
        <v>17.57</v>
      </c>
      <c r="H274" s="3"/>
    </row>
    <row r="275" spans="2:8" x14ac:dyDescent="0.25">
      <c r="B275" s="5">
        <v>28004</v>
      </c>
      <c r="C275" s="11">
        <v>197609</v>
      </c>
      <c r="D275" s="12">
        <v>0.35</v>
      </c>
      <c r="E275" s="12">
        <v>22.27</v>
      </c>
      <c r="F275" s="12">
        <v>1.72</v>
      </c>
      <c r="G275" s="19">
        <v>19.600000000000001</v>
      </c>
      <c r="H275" s="3"/>
    </row>
    <row r="276" spans="2:8" x14ac:dyDescent="0.25">
      <c r="B276" s="5">
        <v>28034</v>
      </c>
      <c r="C276" s="15">
        <v>197610</v>
      </c>
      <c r="D276" s="16">
        <v>0.35</v>
      </c>
      <c r="E276" s="16">
        <v>23.04</v>
      </c>
      <c r="F276" s="16">
        <v>1.61</v>
      </c>
      <c r="G276" s="18">
        <v>21.53</v>
      </c>
      <c r="H276" s="3"/>
    </row>
    <row r="277" spans="2:8" x14ac:dyDescent="0.25">
      <c r="B277" s="5">
        <v>28065</v>
      </c>
      <c r="C277" s="11">
        <v>197611</v>
      </c>
      <c r="D277" s="12">
        <v>0.36</v>
      </c>
      <c r="E277" s="12">
        <v>25.31</v>
      </c>
      <c r="F277" s="12">
        <v>2.44</v>
      </c>
      <c r="G277" s="19">
        <v>24.49</v>
      </c>
      <c r="H277" s="3"/>
    </row>
    <row r="278" spans="2:8" x14ac:dyDescent="0.25">
      <c r="B278" s="5">
        <v>28095</v>
      </c>
      <c r="C278" s="15">
        <v>197612</v>
      </c>
      <c r="D278" s="16">
        <v>0.36</v>
      </c>
      <c r="E278" s="16">
        <v>25.76</v>
      </c>
      <c r="F278" s="16">
        <v>1.03</v>
      </c>
      <c r="G278" s="18">
        <v>25.76</v>
      </c>
      <c r="H278" s="3"/>
    </row>
    <row r="279" spans="2:8" x14ac:dyDescent="0.25">
      <c r="B279" s="5">
        <v>28126</v>
      </c>
      <c r="C279" s="11">
        <v>197701</v>
      </c>
      <c r="D279" s="12">
        <v>0.37</v>
      </c>
      <c r="E279" s="12">
        <v>25.72</v>
      </c>
      <c r="F279" s="12">
        <v>2.25</v>
      </c>
      <c r="G279" s="19">
        <v>2.25</v>
      </c>
      <c r="H279" s="3"/>
    </row>
    <row r="280" spans="2:8" x14ac:dyDescent="0.25">
      <c r="B280" s="5">
        <v>28157</v>
      </c>
      <c r="C280" s="15">
        <v>197702</v>
      </c>
      <c r="D280" s="16">
        <v>0.39</v>
      </c>
      <c r="E280" s="16">
        <v>27.53</v>
      </c>
      <c r="F280" s="16">
        <v>3.79</v>
      </c>
      <c r="G280" s="18">
        <v>6.13</v>
      </c>
      <c r="H280" s="3"/>
    </row>
    <row r="281" spans="2:8" x14ac:dyDescent="0.25">
      <c r="B281" s="5">
        <v>28185</v>
      </c>
      <c r="C281" s="11">
        <v>197703</v>
      </c>
      <c r="D281" s="12">
        <v>0.4</v>
      </c>
      <c r="E281" s="12">
        <v>29.91</v>
      </c>
      <c r="F281" s="12">
        <v>4.01</v>
      </c>
      <c r="G281" s="19">
        <v>10.38</v>
      </c>
      <c r="H281" s="3"/>
    </row>
    <row r="282" spans="2:8" x14ac:dyDescent="0.25">
      <c r="B282" s="5">
        <v>28216</v>
      </c>
      <c r="C282" s="15">
        <v>197704</v>
      </c>
      <c r="D282" s="16">
        <v>0.43</v>
      </c>
      <c r="E282" s="16">
        <v>36.630000000000003</v>
      </c>
      <c r="F282" s="16">
        <v>7.1</v>
      </c>
      <c r="G282" s="18">
        <v>18.22</v>
      </c>
      <c r="H282" s="3"/>
    </row>
    <row r="283" spans="2:8" x14ac:dyDescent="0.25">
      <c r="B283" s="5">
        <v>28246</v>
      </c>
      <c r="C283" s="11">
        <v>197705</v>
      </c>
      <c r="D283" s="12">
        <v>0.45</v>
      </c>
      <c r="E283" s="12">
        <v>40.85</v>
      </c>
      <c r="F283" s="12">
        <v>4.38</v>
      </c>
      <c r="G283" s="19">
        <v>23.39</v>
      </c>
      <c r="H283" s="3"/>
    </row>
    <row r="284" spans="2:8" x14ac:dyDescent="0.25">
      <c r="B284" s="5">
        <v>28277</v>
      </c>
      <c r="C284" s="15">
        <v>197706</v>
      </c>
      <c r="D284" s="16">
        <v>0.46</v>
      </c>
      <c r="E284" s="16">
        <v>41.65</v>
      </c>
      <c r="F284" s="16">
        <v>3.09</v>
      </c>
      <c r="G284" s="18">
        <v>27.21</v>
      </c>
      <c r="H284" s="3"/>
    </row>
    <row r="285" spans="2:8" x14ac:dyDescent="0.25">
      <c r="B285" s="5">
        <v>28307</v>
      </c>
      <c r="C285" s="11">
        <v>197707</v>
      </c>
      <c r="D285" s="12">
        <v>0.47</v>
      </c>
      <c r="E285" s="12">
        <v>39.450000000000003</v>
      </c>
      <c r="F285" s="12">
        <v>1.01</v>
      </c>
      <c r="G285" s="19">
        <v>28.5</v>
      </c>
      <c r="H285" s="3"/>
    </row>
    <row r="286" spans="2:8" x14ac:dyDescent="0.25">
      <c r="B286" s="5">
        <v>28338</v>
      </c>
      <c r="C286" s="15">
        <v>197708</v>
      </c>
      <c r="D286" s="16">
        <v>0.47</v>
      </c>
      <c r="E286" s="16">
        <v>37.01</v>
      </c>
      <c r="F286" s="16">
        <v>-0.32</v>
      </c>
      <c r="G286" s="18">
        <v>28.08</v>
      </c>
      <c r="H286" s="3"/>
    </row>
    <row r="287" spans="2:8" x14ac:dyDescent="0.25">
      <c r="B287" s="5">
        <v>28369</v>
      </c>
      <c r="C287" s="11">
        <v>197709</v>
      </c>
      <c r="D287" s="12">
        <v>0.47</v>
      </c>
      <c r="E287" s="12">
        <v>34.869999999999997</v>
      </c>
      <c r="F287" s="12">
        <v>0.14000000000000001</v>
      </c>
      <c r="G287" s="19">
        <v>28.26</v>
      </c>
      <c r="H287" s="3"/>
    </row>
    <row r="288" spans="2:8" x14ac:dyDescent="0.25">
      <c r="B288" s="5">
        <v>28399</v>
      </c>
      <c r="C288" s="15">
        <v>197710</v>
      </c>
      <c r="D288" s="16">
        <v>0.47</v>
      </c>
      <c r="E288" s="16">
        <v>32.4</v>
      </c>
      <c r="F288" s="16">
        <v>-0.24</v>
      </c>
      <c r="G288" s="18">
        <v>27.94</v>
      </c>
      <c r="H288" s="3"/>
    </row>
    <row r="289" spans="2:8" x14ac:dyDescent="0.25">
      <c r="B289" s="5">
        <v>28430</v>
      </c>
      <c r="C289" s="11">
        <v>197711</v>
      </c>
      <c r="D289" s="12">
        <v>0.47</v>
      </c>
      <c r="E289" s="12">
        <v>29.44</v>
      </c>
      <c r="F289" s="12">
        <v>0.14000000000000001</v>
      </c>
      <c r="G289" s="19">
        <v>28.13</v>
      </c>
      <c r="H289" s="3"/>
    </row>
    <row r="290" spans="2:8" x14ac:dyDescent="0.25">
      <c r="B290" s="5">
        <v>28460</v>
      </c>
      <c r="C290" s="15">
        <v>197712</v>
      </c>
      <c r="D290" s="16">
        <v>0.47</v>
      </c>
      <c r="E290" s="16">
        <v>28.71</v>
      </c>
      <c r="F290" s="16">
        <v>0.46</v>
      </c>
      <c r="G290" s="18">
        <v>28.71</v>
      </c>
      <c r="H290" s="3"/>
    </row>
    <row r="291" spans="2:8" x14ac:dyDescent="0.25">
      <c r="B291" s="5">
        <v>28491</v>
      </c>
      <c r="C291" s="11">
        <v>197801</v>
      </c>
      <c r="D291" s="12">
        <v>0.47</v>
      </c>
      <c r="E291" s="12">
        <v>27.22</v>
      </c>
      <c r="F291" s="12">
        <v>1.07</v>
      </c>
      <c r="G291" s="19">
        <v>1.07</v>
      </c>
      <c r="H291" s="3"/>
    </row>
    <row r="292" spans="2:8" x14ac:dyDescent="0.25">
      <c r="B292" s="5">
        <v>28522</v>
      </c>
      <c r="C292" s="15">
        <v>197802</v>
      </c>
      <c r="D292" s="16">
        <v>0.48</v>
      </c>
      <c r="E292" s="16">
        <v>24.36</v>
      </c>
      <c r="F292" s="16">
        <v>1.46</v>
      </c>
      <c r="G292" s="18">
        <v>2.54</v>
      </c>
      <c r="H292" s="3"/>
    </row>
    <row r="293" spans="2:8" x14ac:dyDescent="0.25">
      <c r="B293" s="5">
        <v>28550</v>
      </c>
      <c r="C293" s="11">
        <v>197803</v>
      </c>
      <c r="D293" s="12">
        <v>0.5</v>
      </c>
      <c r="E293" s="12">
        <v>23.4</v>
      </c>
      <c r="F293" s="12">
        <v>3.2</v>
      </c>
      <c r="G293" s="19">
        <v>5.83</v>
      </c>
      <c r="H293" s="3"/>
    </row>
    <row r="294" spans="2:8" x14ac:dyDescent="0.25">
      <c r="B294" s="5">
        <v>28581</v>
      </c>
      <c r="C294" s="15">
        <v>197804</v>
      </c>
      <c r="D294" s="16">
        <v>0.5</v>
      </c>
      <c r="E294" s="16">
        <v>17.079999999999998</v>
      </c>
      <c r="F294" s="16">
        <v>1.62</v>
      </c>
      <c r="G294" s="18">
        <v>7.54</v>
      </c>
      <c r="H294" s="3"/>
    </row>
    <row r="295" spans="2:8" x14ac:dyDescent="0.25">
      <c r="B295" s="5">
        <v>28611</v>
      </c>
      <c r="C295" s="11">
        <v>197805</v>
      </c>
      <c r="D295" s="12">
        <v>0.52</v>
      </c>
      <c r="E295" s="12">
        <v>14.75</v>
      </c>
      <c r="F295" s="12">
        <v>2.2999999999999998</v>
      </c>
      <c r="G295" s="19">
        <v>10.01</v>
      </c>
      <c r="H295" s="3"/>
    </row>
    <row r="296" spans="2:8" x14ac:dyDescent="0.25">
      <c r="B296" s="5">
        <v>28642</v>
      </c>
      <c r="C296" s="15">
        <v>197806</v>
      </c>
      <c r="D296" s="16">
        <v>0.53</v>
      </c>
      <c r="E296" s="16">
        <v>14.13</v>
      </c>
      <c r="F296" s="16">
        <v>2.54</v>
      </c>
      <c r="G296" s="18">
        <v>12.8</v>
      </c>
      <c r="H296" s="3"/>
    </row>
    <row r="297" spans="2:8" x14ac:dyDescent="0.25">
      <c r="B297" s="5">
        <v>28672</v>
      </c>
      <c r="C297" s="11">
        <v>197807</v>
      </c>
      <c r="D297" s="12">
        <v>0.53</v>
      </c>
      <c r="E297" s="12">
        <v>12.69</v>
      </c>
      <c r="F297" s="12">
        <v>-0.27</v>
      </c>
      <c r="G297" s="19">
        <v>12.5</v>
      </c>
      <c r="H297" s="3"/>
    </row>
    <row r="298" spans="2:8" x14ac:dyDescent="0.25">
      <c r="B298" s="5">
        <v>28703</v>
      </c>
      <c r="C298" s="15">
        <v>197808</v>
      </c>
      <c r="D298" s="16">
        <v>0.53</v>
      </c>
      <c r="E298" s="16">
        <v>13.21</v>
      </c>
      <c r="F298" s="16">
        <v>0.14000000000000001</v>
      </c>
      <c r="G298" s="18">
        <v>12.66</v>
      </c>
      <c r="H298" s="3"/>
    </row>
    <row r="299" spans="2:8" x14ac:dyDescent="0.25">
      <c r="B299" s="5">
        <v>28734</v>
      </c>
      <c r="C299" s="11">
        <v>197809</v>
      </c>
      <c r="D299" s="12">
        <v>0.53</v>
      </c>
      <c r="E299" s="12">
        <v>13.53</v>
      </c>
      <c r="F299" s="12">
        <v>0.42</v>
      </c>
      <c r="G299" s="19">
        <v>13.13</v>
      </c>
      <c r="H299" s="3"/>
    </row>
    <row r="300" spans="2:8" x14ac:dyDescent="0.25">
      <c r="B300" s="5">
        <v>28764</v>
      </c>
      <c r="C300" s="15">
        <v>197810</v>
      </c>
      <c r="D300" s="16">
        <v>0.54</v>
      </c>
      <c r="E300" s="16">
        <v>16.16</v>
      </c>
      <c r="F300" s="16">
        <v>2.0699999999999998</v>
      </c>
      <c r="G300" s="18">
        <v>15.47</v>
      </c>
      <c r="H300" s="3"/>
    </row>
    <row r="301" spans="2:8" x14ac:dyDescent="0.25">
      <c r="B301" s="5">
        <v>28795</v>
      </c>
      <c r="C301" s="11">
        <v>197811</v>
      </c>
      <c r="D301" s="12">
        <v>0.55000000000000004</v>
      </c>
      <c r="E301" s="12">
        <v>17.62</v>
      </c>
      <c r="F301" s="12">
        <v>1.4</v>
      </c>
      <c r="G301" s="19">
        <v>17.09</v>
      </c>
      <c r="H301" s="3"/>
    </row>
    <row r="302" spans="2:8" x14ac:dyDescent="0.25">
      <c r="B302" s="5">
        <v>28825</v>
      </c>
      <c r="C302" s="15">
        <v>197812</v>
      </c>
      <c r="D302" s="16">
        <v>0.56000000000000005</v>
      </c>
      <c r="E302" s="16">
        <v>18.420000000000002</v>
      </c>
      <c r="F302" s="16">
        <v>1.1399999999999999</v>
      </c>
      <c r="G302" s="18">
        <v>18.420000000000002</v>
      </c>
      <c r="H302" s="3"/>
    </row>
    <row r="303" spans="2:8" x14ac:dyDescent="0.25">
      <c r="B303" s="5">
        <v>28856</v>
      </c>
      <c r="C303" s="11">
        <v>197901</v>
      </c>
      <c r="D303" s="12">
        <v>0.56999999999999995</v>
      </c>
      <c r="E303" s="12">
        <v>21.04</v>
      </c>
      <c r="F303" s="12">
        <v>3.3</v>
      </c>
      <c r="G303" s="19">
        <v>3.3</v>
      </c>
      <c r="H303" s="3"/>
    </row>
    <row r="304" spans="2:8" x14ac:dyDescent="0.25">
      <c r="B304" s="5">
        <v>28887</v>
      </c>
      <c r="C304" s="15">
        <v>197902</v>
      </c>
      <c r="D304" s="16">
        <v>0.57999999999999996</v>
      </c>
      <c r="E304" s="16">
        <v>21.49</v>
      </c>
      <c r="F304" s="16">
        <v>1.84</v>
      </c>
      <c r="G304" s="18">
        <v>5.2</v>
      </c>
      <c r="H304" s="3"/>
    </row>
    <row r="305" spans="2:8" x14ac:dyDescent="0.25">
      <c r="B305" s="5">
        <v>28915</v>
      </c>
      <c r="C305" s="11">
        <v>197903</v>
      </c>
      <c r="D305" s="12">
        <v>0.61</v>
      </c>
      <c r="E305" s="12">
        <v>22.53</v>
      </c>
      <c r="F305" s="12">
        <v>4.09</v>
      </c>
      <c r="G305" s="19">
        <v>9.5</v>
      </c>
      <c r="H305" s="3"/>
    </row>
    <row r="306" spans="2:8" x14ac:dyDescent="0.25">
      <c r="B306" s="5">
        <v>28946</v>
      </c>
      <c r="C306" s="15">
        <v>197904</v>
      </c>
      <c r="D306" s="16">
        <v>0.62</v>
      </c>
      <c r="E306" s="16">
        <v>22.79</v>
      </c>
      <c r="F306" s="16">
        <v>1.83</v>
      </c>
      <c r="G306" s="18">
        <v>11.5</v>
      </c>
      <c r="H306" s="3"/>
    </row>
    <row r="307" spans="2:8" x14ac:dyDescent="0.25">
      <c r="B307" s="5">
        <v>28976</v>
      </c>
      <c r="C307" s="11">
        <v>197905</v>
      </c>
      <c r="D307" s="12">
        <v>0.63</v>
      </c>
      <c r="E307" s="12">
        <v>22.61</v>
      </c>
      <c r="F307" s="12">
        <v>2.15</v>
      </c>
      <c r="G307" s="19">
        <v>13.9</v>
      </c>
      <c r="H307" s="3"/>
    </row>
    <row r="308" spans="2:8" x14ac:dyDescent="0.25">
      <c r="B308" s="5">
        <v>29007</v>
      </c>
      <c r="C308" s="15">
        <v>197906</v>
      </c>
      <c r="D308" s="16">
        <v>0.64</v>
      </c>
      <c r="E308" s="16">
        <v>21.57</v>
      </c>
      <c r="F308" s="16">
        <v>1.67</v>
      </c>
      <c r="G308" s="18">
        <v>15.8</v>
      </c>
      <c r="H308" s="3"/>
    </row>
    <row r="309" spans="2:8" x14ac:dyDescent="0.25">
      <c r="B309" s="5">
        <v>29037</v>
      </c>
      <c r="C309" s="11">
        <v>197907</v>
      </c>
      <c r="D309" s="12">
        <v>0.65</v>
      </c>
      <c r="E309" s="12">
        <v>23.47</v>
      </c>
      <c r="F309" s="12">
        <v>1.29</v>
      </c>
      <c r="G309" s="19">
        <v>17.3</v>
      </c>
      <c r="H309" s="3"/>
    </row>
    <row r="310" spans="2:8" x14ac:dyDescent="0.25">
      <c r="B310" s="5">
        <v>29068</v>
      </c>
      <c r="C310" s="15">
        <v>197908</v>
      </c>
      <c r="D310" s="16">
        <v>0.66</v>
      </c>
      <c r="E310" s="16">
        <v>25.51</v>
      </c>
      <c r="F310" s="16">
        <v>1.79</v>
      </c>
      <c r="G310" s="18">
        <v>19.399999999999999</v>
      </c>
      <c r="H310" s="3"/>
    </row>
    <row r="311" spans="2:8" x14ac:dyDescent="0.25">
      <c r="B311" s="5">
        <v>29099</v>
      </c>
      <c r="C311" s="11">
        <v>197909</v>
      </c>
      <c r="D311" s="12">
        <v>0.68</v>
      </c>
      <c r="E311" s="12">
        <v>27.71</v>
      </c>
      <c r="F311" s="12">
        <v>2.1800000000000002</v>
      </c>
      <c r="G311" s="19">
        <v>22</v>
      </c>
      <c r="H311" s="3"/>
    </row>
    <row r="312" spans="2:8" x14ac:dyDescent="0.25">
      <c r="B312" s="5">
        <v>29129</v>
      </c>
      <c r="C312" s="15">
        <v>197910</v>
      </c>
      <c r="D312" s="16">
        <v>0.69</v>
      </c>
      <c r="E312" s="16">
        <v>26.87</v>
      </c>
      <c r="F312" s="16">
        <v>1.39</v>
      </c>
      <c r="G312" s="18">
        <v>23.7</v>
      </c>
      <c r="H312" s="3"/>
    </row>
    <row r="313" spans="2:8" x14ac:dyDescent="0.25">
      <c r="B313" s="5">
        <v>29160</v>
      </c>
      <c r="C313" s="11">
        <v>197911</v>
      </c>
      <c r="D313" s="12">
        <v>0.7</v>
      </c>
      <c r="E313" s="12">
        <v>28.15</v>
      </c>
      <c r="F313" s="12">
        <v>2.42</v>
      </c>
      <c r="G313" s="19">
        <v>26.7</v>
      </c>
      <c r="H313" s="3"/>
    </row>
    <row r="314" spans="2:8" x14ac:dyDescent="0.25">
      <c r="B314" s="5">
        <v>29190</v>
      </c>
      <c r="C314" s="15">
        <v>197912</v>
      </c>
      <c r="D314" s="16">
        <v>0.72</v>
      </c>
      <c r="E314" s="16">
        <v>28.8</v>
      </c>
      <c r="F314" s="16">
        <v>1.66</v>
      </c>
      <c r="G314" s="18">
        <v>28.8</v>
      </c>
      <c r="H314" s="3"/>
    </row>
    <row r="315" spans="2:8" x14ac:dyDescent="0.25">
      <c r="B315" s="5">
        <v>29221</v>
      </c>
      <c r="C315" s="11">
        <v>198001</v>
      </c>
      <c r="D315" s="12">
        <v>0.73</v>
      </c>
      <c r="E315" s="12">
        <v>27.59</v>
      </c>
      <c r="F315" s="12">
        <v>2.33</v>
      </c>
      <c r="G315" s="19">
        <v>2.33</v>
      </c>
      <c r="H315" s="3"/>
    </row>
    <row r="316" spans="2:8" x14ac:dyDescent="0.25">
      <c r="B316" s="5">
        <v>29252</v>
      </c>
      <c r="C316" s="15">
        <v>198002</v>
      </c>
      <c r="D316" s="16">
        <v>0.74</v>
      </c>
      <c r="E316" s="16">
        <v>26.62</v>
      </c>
      <c r="F316" s="16">
        <v>1.06</v>
      </c>
      <c r="G316" s="18">
        <v>3.42</v>
      </c>
      <c r="H316" s="3"/>
    </row>
    <row r="317" spans="2:8" x14ac:dyDescent="0.25">
      <c r="B317" s="5">
        <v>29281</v>
      </c>
      <c r="C317" s="11">
        <v>198003</v>
      </c>
      <c r="D317" s="12">
        <v>0.76</v>
      </c>
      <c r="E317" s="12">
        <v>24.2</v>
      </c>
      <c r="F317" s="12">
        <v>2.1</v>
      </c>
      <c r="G317" s="19">
        <v>5.59</v>
      </c>
      <c r="H317" s="3"/>
    </row>
    <row r="318" spans="2:8" x14ac:dyDescent="0.25">
      <c r="B318" s="5">
        <v>29312</v>
      </c>
      <c r="C318" s="15">
        <v>198004</v>
      </c>
      <c r="D318" s="16">
        <v>0.78</v>
      </c>
      <c r="E318" s="16">
        <v>26.64</v>
      </c>
      <c r="F318" s="16">
        <v>3.82</v>
      </c>
      <c r="G318" s="18">
        <v>9.6300000000000008</v>
      </c>
      <c r="H318" s="3"/>
    </row>
    <row r="319" spans="2:8" x14ac:dyDescent="0.25">
      <c r="B319" s="5">
        <v>29342</v>
      </c>
      <c r="C319" s="11">
        <v>198005</v>
      </c>
      <c r="D319" s="12">
        <v>0.81</v>
      </c>
      <c r="E319" s="12">
        <v>28.27</v>
      </c>
      <c r="F319" s="12">
        <v>3.47</v>
      </c>
      <c r="G319" s="19">
        <v>13.43</v>
      </c>
      <c r="H319" s="3"/>
    </row>
    <row r="320" spans="2:8" x14ac:dyDescent="0.25">
      <c r="B320" s="5">
        <v>29373</v>
      </c>
      <c r="C320" s="15">
        <v>198006</v>
      </c>
      <c r="D320" s="16">
        <v>0.82</v>
      </c>
      <c r="E320" s="16">
        <v>27.72</v>
      </c>
      <c r="F320" s="16">
        <v>1.23</v>
      </c>
      <c r="G320" s="18">
        <v>14.83</v>
      </c>
      <c r="H320" s="3"/>
    </row>
    <row r="321" spans="2:8" x14ac:dyDescent="0.25">
      <c r="B321" s="5">
        <v>29403</v>
      </c>
      <c r="C321" s="11">
        <v>198007</v>
      </c>
      <c r="D321" s="12">
        <v>0.83</v>
      </c>
      <c r="E321" s="12">
        <v>27.37</v>
      </c>
      <c r="F321" s="12">
        <v>1.01</v>
      </c>
      <c r="G321" s="19">
        <v>15.99</v>
      </c>
      <c r="H321" s="3"/>
    </row>
    <row r="322" spans="2:8" x14ac:dyDescent="0.25">
      <c r="B322" s="5">
        <v>29434</v>
      </c>
      <c r="C322" s="15">
        <v>198008</v>
      </c>
      <c r="D322" s="16">
        <v>0.84</v>
      </c>
      <c r="E322" s="16">
        <v>26.13</v>
      </c>
      <c r="F322" s="16">
        <v>0.8</v>
      </c>
      <c r="G322" s="18">
        <v>16.920000000000002</v>
      </c>
      <c r="H322" s="3"/>
    </row>
    <row r="323" spans="2:8" x14ac:dyDescent="0.25">
      <c r="B323" s="5">
        <v>29465</v>
      </c>
      <c r="C323" s="11">
        <v>198009</v>
      </c>
      <c r="D323" s="12">
        <v>0.85</v>
      </c>
      <c r="E323" s="12">
        <v>25.49</v>
      </c>
      <c r="F323" s="12">
        <v>1.66</v>
      </c>
      <c r="G323" s="19">
        <v>18.87</v>
      </c>
      <c r="H323" s="3"/>
    </row>
    <row r="324" spans="2:8" x14ac:dyDescent="0.25">
      <c r="B324" s="5">
        <v>29495</v>
      </c>
      <c r="C324" s="15">
        <v>198010</v>
      </c>
      <c r="D324" s="16">
        <v>0.87</v>
      </c>
      <c r="E324" s="16">
        <v>26.52</v>
      </c>
      <c r="F324" s="16">
        <v>2.2200000000000002</v>
      </c>
      <c r="G324" s="18">
        <v>21.51</v>
      </c>
      <c r="H324" s="3"/>
    </row>
    <row r="325" spans="2:8" x14ac:dyDescent="0.25">
      <c r="B325" s="5">
        <v>29526</v>
      </c>
      <c r="C325" s="11">
        <v>198011</v>
      </c>
      <c r="D325" s="12">
        <v>0.89</v>
      </c>
      <c r="E325" s="12">
        <v>26.2</v>
      </c>
      <c r="F325" s="12">
        <v>2.17</v>
      </c>
      <c r="G325" s="19">
        <v>24.15</v>
      </c>
      <c r="H325" s="3"/>
    </row>
    <row r="326" spans="2:8" x14ac:dyDescent="0.25">
      <c r="B326" s="5">
        <v>29556</v>
      </c>
      <c r="C326" s="15">
        <v>198012</v>
      </c>
      <c r="D326" s="16">
        <v>0.9</v>
      </c>
      <c r="E326" s="16">
        <v>25.85</v>
      </c>
      <c r="F326" s="16">
        <v>1.37</v>
      </c>
      <c r="G326" s="18">
        <v>25.85</v>
      </c>
      <c r="H326" s="3"/>
    </row>
    <row r="327" spans="2:8" x14ac:dyDescent="0.25">
      <c r="B327" s="5">
        <v>29587</v>
      </c>
      <c r="C327" s="11">
        <v>198101</v>
      </c>
      <c r="D327" s="12">
        <v>0.92</v>
      </c>
      <c r="E327" s="12">
        <v>25.67</v>
      </c>
      <c r="F327" s="12">
        <v>2.09</v>
      </c>
      <c r="G327" s="19">
        <v>2.09</v>
      </c>
      <c r="H327" s="3"/>
    </row>
    <row r="328" spans="2:8" x14ac:dyDescent="0.25">
      <c r="B328" s="5">
        <v>29618</v>
      </c>
      <c r="C328" s="15">
        <v>198102</v>
      </c>
      <c r="D328" s="16">
        <v>0.95</v>
      </c>
      <c r="E328" s="16">
        <v>28</v>
      </c>
      <c r="F328" s="16">
        <v>2.93</v>
      </c>
      <c r="G328" s="18">
        <v>5.08</v>
      </c>
      <c r="H328" s="3"/>
    </row>
    <row r="329" spans="2:8" x14ac:dyDescent="0.25">
      <c r="B329" s="5">
        <v>29646</v>
      </c>
      <c r="C329" s="11">
        <v>198103</v>
      </c>
      <c r="D329" s="12">
        <v>0.97</v>
      </c>
      <c r="E329" s="12">
        <v>28.82</v>
      </c>
      <c r="F329" s="12">
        <v>2.75</v>
      </c>
      <c r="G329" s="19">
        <v>7.98</v>
      </c>
      <c r="H329" s="3"/>
    </row>
    <row r="330" spans="2:8" x14ac:dyDescent="0.25">
      <c r="B330" s="5">
        <v>29677</v>
      </c>
      <c r="C330" s="15">
        <v>198104</v>
      </c>
      <c r="D330" s="16">
        <v>1</v>
      </c>
      <c r="E330" s="16">
        <v>27.05</v>
      </c>
      <c r="F330" s="16">
        <v>2.38</v>
      </c>
      <c r="G330" s="18">
        <v>10.57</v>
      </c>
      <c r="H330" s="3"/>
    </row>
    <row r="331" spans="2:8" x14ac:dyDescent="0.25">
      <c r="B331" s="5">
        <v>29707</v>
      </c>
      <c r="C331" s="11">
        <v>198105</v>
      </c>
      <c r="D331" s="12">
        <v>1.02</v>
      </c>
      <c r="E331" s="12">
        <v>26.02</v>
      </c>
      <c r="F331" s="12">
        <v>2.63</v>
      </c>
      <c r="G331" s="19">
        <v>13.48</v>
      </c>
      <c r="H331" s="3"/>
    </row>
    <row r="332" spans="2:8" x14ac:dyDescent="0.25">
      <c r="B332" s="5">
        <v>29738</v>
      </c>
      <c r="C332" s="15">
        <v>198106</v>
      </c>
      <c r="D332" s="16">
        <v>1.05</v>
      </c>
      <c r="E332" s="16">
        <v>27.87</v>
      </c>
      <c r="F332" s="16">
        <v>2.72</v>
      </c>
      <c r="G332" s="18">
        <v>16.579999999999998</v>
      </c>
      <c r="H332" s="3"/>
    </row>
    <row r="333" spans="2:8" x14ac:dyDescent="0.25">
      <c r="B333" s="5">
        <v>29768</v>
      </c>
      <c r="C333" s="11">
        <v>198107</v>
      </c>
      <c r="D333" s="12">
        <v>1.07</v>
      </c>
      <c r="E333" s="12">
        <v>28.93</v>
      </c>
      <c r="F333" s="12">
        <v>1.85</v>
      </c>
      <c r="G333" s="19">
        <v>18.73</v>
      </c>
      <c r="H333" s="3"/>
    </row>
    <row r="334" spans="2:8" x14ac:dyDescent="0.25">
      <c r="B334" s="5">
        <v>29799</v>
      </c>
      <c r="C334" s="15">
        <v>198108</v>
      </c>
      <c r="D334" s="16">
        <v>1.08</v>
      </c>
      <c r="E334" s="16">
        <v>29.52</v>
      </c>
      <c r="F334" s="16">
        <v>1.27</v>
      </c>
      <c r="G334" s="18">
        <v>20.239999999999998</v>
      </c>
      <c r="H334" s="3"/>
    </row>
    <row r="335" spans="2:8" x14ac:dyDescent="0.25">
      <c r="B335" s="5">
        <v>29830</v>
      </c>
      <c r="C335" s="11">
        <v>198109</v>
      </c>
      <c r="D335" s="12">
        <v>1.0900000000000001</v>
      </c>
      <c r="E335" s="12">
        <v>28.33</v>
      </c>
      <c r="F335" s="12">
        <v>0.72</v>
      </c>
      <c r="G335" s="19">
        <v>21.11</v>
      </c>
      <c r="H335" s="3"/>
    </row>
    <row r="336" spans="2:8" x14ac:dyDescent="0.25">
      <c r="B336" s="5">
        <v>29860</v>
      </c>
      <c r="C336" s="15">
        <v>198110</v>
      </c>
      <c r="D336" s="16">
        <v>1.1000000000000001</v>
      </c>
      <c r="E336" s="16">
        <v>27.1</v>
      </c>
      <c r="F336" s="16">
        <v>1.24</v>
      </c>
      <c r="G336" s="18">
        <v>22.61</v>
      </c>
      <c r="H336" s="3"/>
    </row>
    <row r="337" spans="2:8" x14ac:dyDescent="0.25">
      <c r="B337" s="5">
        <v>29891</v>
      </c>
      <c r="C337" s="11">
        <v>198111</v>
      </c>
      <c r="D337" s="12">
        <v>1.1200000000000001</v>
      </c>
      <c r="E337" s="12">
        <v>26.35</v>
      </c>
      <c r="F337" s="12">
        <v>1.57</v>
      </c>
      <c r="G337" s="19">
        <v>24.54</v>
      </c>
      <c r="H337" s="3"/>
    </row>
    <row r="338" spans="2:8" x14ac:dyDescent="0.25">
      <c r="B338" s="5">
        <v>29921</v>
      </c>
      <c r="C338" s="15">
        <v>198112</v>
      </c>
      <c r="D338" s="16">
        <v>1.1399999999999999</v>
      </c>
      <c r="E338" s="16">
        <v>26.36</v>
      </c>
      <c r="F338" s="16">
        <v>1.46</v>
      </c>
      <c r="G338" s="18">
        <v>26.36</v>
      </c>
      <c r="H338" s="3"/>
    </row>
    <row r="339" spans="2:8" x14ac:dyDescent="0.25">
      <c r="B339" s="5">
        <v>29952</v>
      </c>
      <c r="C339" s="11">
        <v>198201</v>
      </c>
      <c r="D339" s="12">
        <v>1.1599999999999999</v>
      </c>
      <c r="E339" s="12">
        <v>26.03</v>
      </c>
      <c r="F339" s="12">
        <v>1.83</v>
      </c>
      <c r="G339" s="19">
        <v>1.83</v>
      </c>
      <c r="H339" s="3"/>
    </row>
    <row r="340" spans="2:8" x14ac:dyDescent="0.25">
      <c r="B340" s="5">
        <v>29983</v>
      </c>
      <c r="C340" s="15">
        <v>198202</v>
      </c>
      <c r="D340" s="16">
        <v>1.18</v>
      </c>
      <c r="E340" s="16">
        <v>25.1</v>
      </c>
      <c r="F340" s="16">
        <v>2.17</v>
      </c>
      <c r="G340" s="18">
        <v>4.05</v>
      </c>
      <c r="H340" s="3"/>
    </row>
    <row r="341" spans="2:8" x14ac:dyDescent="0.25">
      <c r="B341" s="5">
        <v>30011</v>
      </c>
      <c r="C341" s="11">
        <v>198203</v>
      </c>
      <c r="D341" s="12">
        <v>1.21</v>
      </c>
      <c r="E341" s="12">
        <v>24.55</v>
      </c>
      <c r="F341" s="12">
        <v>2.2999999999999998</v>
      </c>
      <c r="G341" s="19">
        <v>6.44</v>
      </c>
      <c r="H341" s="3"/>
    </row>
    <row r="342" spans="2:8" x14ac:dyDescent="0.25">
      <c r="B342" s="5">
        <v>30042</v>
      </c>
      <c r="C342" s="15">
        <v>198204</v>
      </c>
      <c r="D342" s="16">
        <v>1.24</v>
      </c>
      <c r="E342" s="16">
        <v>24.77</v>
      </c>
      <c r="F342" s="16">
        <v>2.58</v>
      </c>
      <c r="G342" s="18">
        <v>9.19</v>
      </c>
      <c r="H342" s="3"/>
    </row>
    <row r="343" spans="2:8" x14ac:dyDescent="0.25">
      <c r="B343" s="5">
        <v>30072</v>
      </c>
      <c r="C343" s="11">
        <v>198205</v>
      </c>
      <c r="D343" s="12">
        <v>1.28</v>
      </c>
      <c r="E343" s="12">
        <v>24.78</v>
      </c>
      <c r="F343" s="12">
        <v>2.64</v>
      </c>
      <c r="G343" s="19">
        <v>12.07</v>
      </c>
      <c r="H343" s="3"/>
    </row>
    <row r="344" spans="2:8" x14ac:dyDescent="0.25">
      <c r="B344" s="5">
        <v>30103</v>
      </c>
      <c r="C344" s="15">
        <v>198206</v>
      </c>
      <c r="D344" s="16">
        <v>1.3</v>
      </c>
      <c r="E344" s="16">
        <v>24.19</v>
      </c>
      <c r="F344" s="16">
        <v>2.23</v>
      </c>
      <c r="G344" s="18">
        <v>14.58</v>
      </c>
      <c r="H344" s="3"/>
    </row>
    <row r="345" spans="2:8" x14ac:dyDescent="0.25">
      <c r="B345" s="5">
        <v>30133</v>
      </c>
      <c r="C345" s="11">
        <v>198207</v>
      </c>
      <c r="D345" s="12">
        <v>1.32</v>
      </c>
      <c r="E345" s="12">
        <v>23.54</v>
      </c>
      <c r="F345" s="12">
        <v>1.32</v>
      </c>
      <c r="G345" s="19">
        <v>16.079999999999998</v>
      </c>
      <c r="H345" s="3"/>
    </row>
    <row r="346" spans="2:8" x14ac:dyDescent="0.25">
      <c r="B346" s="5">
        <v>30164</v>
      </c>
      <c r="C346" s="15">
        <v>198208</v>
      </c>
      <c r="D346" s="16">
        <v>1.34</v>
      </c>
      <c r="E346" s="16">
        <v>23.46</v>
      </c>
      <c r="F346" s="16">
        <v>1.2</v>
      </c>
      <c r="G346" s="18">
        <v>17.48</v>
      </c>
      <c r="H346" s="3"/>
    </row>
    <row r="347" spans="2:8" x14ac:dyDescent="0.25">
      <c r="B347" s="5">
        <v>30195</v>
      </c>
      <c r="C347" s="11">
        <v>198209</v>
      </c>
      <c r="D347" s="12">
        <v>1.36</v>
      </c>
      <c r="E347" s="12">
        <v>24.52</v>
      </c>
      <c r="F347" s="12">
        <v>1.59</v>
      </c>
      <c r="G347" s="19">
        <v>19.350000000000001</v>
      </c>
      <c r="H347" s="3"/>
    </row>
    <row r="348" spans="2:8" x14ac:dyDescent="0.25">
      <c r="B348" s="5">
        <v>30225</v>
      </c>
      <c r="C348" s="15">
        <v>198210</v>
      </c>
      <c r="D348" s="16">
        <v>1.38</v>
      </c>
      <c r="E348" s="16">
        <v>25.26</v>
      </c>
      <c r="F348" s="16">
        <v>1.84</v>
      </c>
      <c r="G348" s="18">
        <v>21.55</v>
      </c>
      <c r="H348" s="3"/>
    </row>
    <row r="349" spans="2:8" x14ac:dyDescent="0.25">
      <c r="B349" s="5">
        <v>30256</v>
      </c>
      <c r="C349" s="11">
        <v>198211</v>
      </c>
      <c r="D349" s="12">
        <v>1.4</v>
      </c>
      <c r="E349" s="12">
        <v>24.79</v>
      </c>
      <c r="F349" s="12">
        <v>1.19</v>
      </c>
      <c r="G349" s="19">
        <v>22.99</v>
      </c>
      <c r="H349" s="3"/>
    </row>
    <row r="350" spans="2:8" x14ac:dyDescent="0.25">
      <c r="B350" s="5">
        <v>30286</v>
      </c>
      <c r="C350" s="15">
        <v>198212</v>
      </c>
      <c r="D350" s="16">
        <v>1.41</v>
      </c>
      <c r="E350" s="16">
        <v>24.03</v>
      </c>
      <c r="F350" s="16">
        <v>0.84</v>
      </c>
      <c r="G350" s="18">
        <v>24.03</v>
      </c>
      <c r="H350" s="3"/>
    </row>
    <row r="351" spans="2:8" x14ac:dyDescent="0.25">
      <c r="B351" s="5">
        <v>30317</v>
      </c>
      <c r="C351" s="11">
        <v>198301</v>
      </c>
      <c r="D351" s="12">
        <v>1.43</v>
      </c>
      <c r="E351" s="12">
        <v>23.08</v>
      </c>
      <c r="F351" s="12">
        <v>1.05</v>
      </c>
      <c r="G351" s="19">
        <v>1.05</v>
      </c>
      <c r="H351" s="3"/>
    </row>
    <row r="352" spans="2:8" x14ac:dyDescent="0.25">
      <c r="B352" s="5">
        <v>30348</v>
      </c>
      <c r="C352" s="15">
        <v>198302</v>
      </c>
      <c r="D352" s="16">
        <v>1.44</v>
      </c>
      <c r="E352" s="16">
        <v>21.88</v>
      </c>
      <c r="F352" s="16">
        <v>1.18</v>
      </c>
      <c r="G352" s="18">
        <v>2.25</v>
      </c>
      <c r="H352" s="3"/>
    </row>
    <row r="353" spans="2:8" x14ac:dyDescent="0.25">
      <c r="B353" s="5">
        <v>30376</v>
      </c>
      <c r="C353" s="11">
        <v>198303</v>
      </c>
      <c r="D353" s="12">
        <v>1.48</v>
      </c>
      <c r="E353" s="12">
        <v>21.85</v>
      </c>
      <c r="F353" s="12">
        <v>2.27</v>
      </c>
      <c r="G353" s="19">
        <v>4.57</v>
      </c>
      <c r="H353" s="3"/>
    </row>
    <row r="354" spans="2:8" x14ac:dyDescent="0.25">
      <c r="B354" s="5">
        <v>30407</v>
      </c>
      <c r="C354" s="15">
        <v>198304</v>
      </c>
      <c r="D354" s="16">
        <v>1.52</v>
      </c>
      <c r="E354" s="16">
        <v>22.42</v>
      </c>
      <c r="F354" s="16">
        <v>3.06</v>
      </c>
      <c r="G354" s="18">
        <v>7.77</v>
      </c>
      <c r="H354" s="3"/>
    </row>
    <row r="355" spans="2:8" x14ac:dyDescent="0.25">
      <c r="B355" s="5">
        <v>30437</v>
      </c>
      <c r="C355" s="11">
        <v>198305</v>
      </c>
      <c r="D355" s="12">
        <v>1.56</v>
      </c>
      <c r="E355" s="12">
        <v>22.28</v>
      </c>
      <c r="F355" s="12">
        <v>2.52</v>
      </c>
      <c r="G355" s="19">
        <v>10.49</v>
      </c>
      <c r="H355" s="3"/>
    </row>
    <row r="356" spans="2:8" x14ac:dyDescent="0.25">
      <c r="B356" s="5">
        <v>30468</v>
      </c>
      <c r="C356" s="15">
        <v>198306</v>
      </c>
      <c r="D356" s="16">
        <v>1.57</v>
      </c>
      <c r="E356" s="16">
        <v>20.46</v>
      </c>
      <c r="F356" s="16">
        <v>0.72</v>
      </c>
      <c r="G356" s="18">
        <v>11.28</v>
      </c>
      <c r="H356" s="3"/>
    </row>
    <row r="357" spans="2:8" x14ac:dyDescent="0.25">
      <c r="B357" s="5">
        <v>30498</v>
      </c>
      <c r="C357" s="11">
        <v>198307</v>
      </c>
      <c r="D357" s="12">
        <v>1.58</v>
      </c>
      <c r="E357" s="12">
        <v>19.82</v>
      </c>
      <c r="F357" s="12">
        <v>0.79</v>
      </c>
      <c r="G357" s="19">
        <v>12.15</v>
      </c>
      <c r="H357" s="3"/>
    </row>
    <row r="358" spans="2:8" x14ac:dyDescent="0.25">
      <c r="B358" s="5">
        <v>30529</v>
      </c>
      <c r="C358" s="15">
        <v>198308</v>
      </c>
      <c r="D358" s="16">
        <v>1.58</v>
      </c>
      <c r="E358" s="16">
        <v>18.32</v>
      </c>
      <c r="F358" s="16">
        <v>-0.08</v>
      </c>
      <c r="G358" s="18">
        <v>12.07</v>
      </c>
      <c r="H358" s="3"/>
    </row>
    <row r="359" spans="2:8" x14ac:dyDescent="0.25">
      <c r="B359" s="5">
        <v>30560</v>
      </c>
      <c r="C359" s="11">
        <v>198309</v>
      </c>
      <c r="D359" s="12">
        <v>1.59</v>
      </c>
      <c r="E359" s="12">
        <v>17.420000000000002</v>
      </c>
      <c r="F359" s="12">
        <v>0.82</v>
      </c>
      <c r="G359" s="19">
        <v>12.09</v>
      </c>
      <c r="H359" s="3"/>
    </row>
    <row r="360" spans="2:8" x14ac:dyDescent="0.25">
      <c r="B360" s="5">
        <v>30590</v>
      </c>
      <c r="C360" s="15">
        <v>198310</v>
      </c>
      <c r="D360" s="16">
        <v>1.62</v>
      </c>
      <c r="E360" s="16">
        <v>17.2</v>
      </c>
      <c r="F360" s="16">
        <v>1.65</v>
      </c>
      <c r="G360" s="18">
        <v>14.86</v>
      </c>
      <c r="H360" s="3"/>
    </row>
    <row r="361" spans="2:8" x14ac:dyDescent="0.25">
      <c r="B361" s="5">
        <v>30621</v>
      </c>
      <c r="C361" s="11">
        <v>198311</v>
      </c>
      <c r="D361" s="12">
        <v>1.64</v>
      </c>
      <c r="E361" s="12">
        <v>17.04</v>
      </c>
      <c r="F361" s="12">
        <v>1.05</v>
      </c>
      <c r="G361" s="19">
        <v>16.059999999999999</v>
      </c>
      <c r="H361" s="3"/>
    </row>
    <row r="362" spans="2:8" x14ac:dyDescent="0.25">
      <c r="B362" s="5">
        <v>30651</v>
      </c>
      <c r="C362" s="15">
        <v>198312</v>
      </c>
      <c r="D362" s="16">
        <v>1.65</v>
      </c>
      <c r="E362" s="16">
        <v>16.64</v>
      </c>
      <c r="F362" s="16">
        <v>0.49</v>
      </c>
      <c r="G362" s="18">
        <v>16.64</v>
      </c>
      <c r="H362" s="3"/>
    </row>
    <row r="363" spans="2:8" x14ac:dyDescent="0.25">
      <c r="B363" s="5">
        <v>30682</v>
      </c>
      <c r="C363" s="11">
        <v>198401</v>
      </c>
      <c r="D363" s="12">
        <v>1.67</v>
      </c>
      <c r="E363" s="12">
        <v>17.02</v>
      </c>
      <c r="F363" s="12">
        <v>1.39</v>
      </c>
      <c r="G363" s="19">
        <v>1.39</v>
      </c>
      <c r="H363" s="3"/>
    </row>
    <row r="364" spans="2:8" x14ac:dyDescent="0.25">
      <c r="B364" s="5">
        <v>30713</v>
      </c>
      <c r="C364" s="15">
        <v>198402</v>
      </c>
      <c r="D364" s="16">
        <v>1.69</v>
      </c>
      <c r="E364" s="16">
        <v>17.2</v>
      </c>
      <c r="F364" s="16">
        <v>1.34</v>
      </c>
      <c r="G364" s="18">
        <v>2.74</v>
      </c>
      <c r="H364" s="3"/>
    </row>
    <row r="365" spans="2:8" x14ac:dyDescent="0.25">
      <c r="B365" s="5">
        <v>30742</v>
      </c>
      <c r="C365" s="11">
        <v>198403</v>
      </c>
      <c r="D365" s="12">
        <v>1.72</v>
      </c>
      <c r="E365" s="12">
        <v>16.64</v>
      </c>
      <c r="F365" s="12">
        <v>1.78</v>
      </c>
      <c r="G365" s="19">
        <v>4.57</v>
      </c>
      <c r="H365" s="3"/>
    </row>
    <row r="366" spans="2:8" x14ac:dyDescent="0.25">
      <c r="B366" s="5">
        <v>30773</v>
      </c>
      <c r="C366" s="15">
        <v>198404</v>
      </c>
      <c r="D366" s="16">
        <v>1.76</v>
      </c>
      <c r="E366" s="16">
        <v>15.42</v>
      </c>
      <c r="F366" s="16">
        <v>1.99</v>
      </c>
      <c r="G366" s="18">
        <v>6.65</v>
      </c>
      <c r="H366" s="3"/>
    </row>
    <row r="367" spans="2:8" x14ac:dyDescent="0.25">
      <c r="B367" s="5">
        <v>30803</v>
      </c>
      <c r="C367" s="11">
        <v>198405</v>
      </c>
      <c r="D367" s="12">
        <v>1.78</v>
      </c>
      <c r="E367" s="12">
        <v>14.16</v>
      </c>
      <c r="F367" s="12">
        <v>1.4</v>
      </c>
      <c r="G367" s="19">
        <v>8.14</v>
      </c>
      <c r="H367" s="3"/>
    </row>
    <row r="368" spans="2:8" x14ac:dyDescent="0.25">
      <c r="B368" s="5">
        <v>30834</v>
      </c>
      <c r="C368" s="15">
        <v>198406</v>
      </c>
      <c r="D368" s="16">
        <v>1.81</v>
      </c>
      <c r="E368" s="16">
        <v>15.17</v>
      </c>
      <c r="F368" s="16">
        <v>1.61</v>
      </c>
      <c r="G368" s="18">
        <v>9.8800000000000008</v>
      </c>
      <c r="H368" s="3"/>
    </row>
    <row r="369" spans="2:8" x14ac:dyDescent="0.25">
      <c r="B369" s="5">
        <v>30864</v>
      </c>
      <c r="C369" s="11">
        <v>198407</v>
      </c>
      <c r="D369" s="12">
        <v>1.83</v>
      </c>
      <c r="E369" s="12">
        <v>15.67</v>
      </c>
      <c r="F369" s="12">
        <v>1.22</v>
      </c>
      <c r="G369" s="19">
        <v>11.22</v>
      </c>
      <c r="H369" s="3"/>
    </row>
    <row r="370" spans="2:8" x14ac:dyDescent="0.25">
      <c r="B370" s="5">
        <v>30895</v>
      </c>
      <c r="C370" s="15">
        <v>198408</v>
      </c>
      <c r="D370" s="16">
        <v>1.84</v>
      </c>
      <c r="E370" s="16">
        <v>16.190000000000001</v>
      </c>
      <c r="F370" s="16">
        <v>0.38</v>
      </c>
      <c r="G370" s="18">
        <v>11.64</v>
      </c>
      <c r="H370" s="3"/>
    </row>
    <row r="371" spans="2:8" x14ac:dyDescent="0.25">
      <c r="B371" s="5">
        <v>30926</v>
      </c>
      <c r="C371" s="11">
        <v>198409</v>
      </c>
      <c r="D371" s="12">
        <v>1.86</v>
      </c>
      <c r="E371" s="12">
        <v>16.510000000000002</v>
      </c>
      <c r="F371" s="12">
        <v>1.1000000000000001</v>
      </c>
      <c r="G371" s="19">
        <v>12.87</v>
      </c>
      <c r="H371" s="3"/>
    </row>
    <row r="372" spans="2:8" x14ac:dyDescent="0.25">
      <c r="B372" s="5">
        <v>30956</v>
      </c>
      <c r="C372" s="15">
        <v>198410</v>
      </c>
      <c r="D372" s="16">
        <v>1.87</v>
      </c>
      <c r="E372" s="16">
        <v>15.27</v>
      </c>
      <c r="F372" s="16">
        <v>0.56999999999999995</v>
      </c>
      <c r="G372" s="18">
        <v>13.51</v>
      </c>
      <c r="H372" s="3"/>
    </row>
    <row r="373" spans="2:8" x14ac:dyDescent="0.25">
      <c r="B373" s="5">
        <v>30987</v>
      </c>
      <c r="C373" s="11">
        <v>198411</v>
      </c>
      <c r="D373" s="12">
        <v>1.91</v>
      </c>
      <c r="E373" s="12">
        <v>16.39</v>
      </c>
      <c r="F373" s="12">
        <v>2.04</v>
      </c>
      <c r="G373" s="19">
        <v>15.82</v>
      </c>
      <c r="H373" s="3"/>
    </row>
    <row r="374" spans="2:8" x14ac:dyDescent="0.25">
      <c r="B374" s="5">
        <v>31017</v>
      </c>
      <c r="C374" s="15">
        <v>198412</v>
      </c>
      <c r="D374" s="16">
        <v>1.95</v>
      </c>
      <c r="E374" s="16">
        <v>18.28</v>
      </c>
      <c r="F374" s="16">
        <v>2.13</v>
      </c>
      <c r="G374" s="18">
        <v>18.28</v>
      </c>
      <c r="H374" s="3"/>
    </row>
    <row r="375" spans="2:8" x14ac:dyDescent="0.25">
      <c r="B375" s="5">
        <v>31048</v>
      </c>
      <c r="C375" s="11">
        <v>198501</v>
      </c>
      <c r="D375" s="12">
        <v>1.99</v>
      </c>
      <c r="E375" s="12">
        <v>19.27</v>
      </c>
      <c r="F375" s="12">
        <v>2.2400000000000002</v>
      </c>
      <c r="G375" s="19">
        <v>2.2400000000000002</v>
      </c>
      <c r="H375" s="3"/>
    </row>
    <row r="376" spans="2:8" x14ac:dyDescent="0.25">
      <c r="B376" s="5">
        <v>31079</v>
      </c>
      <c r="C376" s="15">
        <v>198502</v>
      </c>
      <c r="D376" s="16">
        <v>2.0499999999999998</v>
      </c>
      <c r="E376" s="16">
        <v>21.24</v>
      </c>
      <c r="F376" s="16">
        <v>3</v>
      </c>
      <c r="G376" s="18">
        <v>5.31</v>
      </c>
      <c r="H376" s="3"/>
    </row>
    <row r="377" spans="2:8" x14ac:dyDescent="0.25">
      <c r="B377" s="5">
        <v>31107</v>
      </c>
      <c r="C377" s="11">
        <v>198503</v>
      </c>
      <c r="D377" s="12">
        <v>2.11</v>
      </c>
      <c r="E377" s="12">
        <v>22.82</v>
      </c>
      <c r="F377" s="12">
        <v>3.11</v>
      </c>
      <c r="G377" s="19">
        <v>8.58</v>
      </c>
      <c r="H377" s="3"/>
    </row>
    <row r="378" spans="2:8" x14ac:dyDescent="0.25">
      <c r="B378" s="5">
        <v>31138</v>
      </c>
      <c r="C378" s="15">
        <v>198504</v>
      </c>
      <c r="D378" s="16">
        <v>2.17</v>
      </c>
      <c r="E378" s="16">
        <v>23.81</v>
      </c>
      <c r="F378" s="16">
        <v>2.81</v>
      </c>
      <c r="G378" s="18">
        <v>11.63</v>
      </c>
      <c r="H378" s="3"/>
    </row>
    <row r="379" spans="2:8" x14ac:dyDescent="0.25">
      <c r="B379" s="5">
        <v>31168</v>
      </c>
      <c r="C379" s="11">
        <v>198505</v>
      </c>
      <c r="D379" s="12">
        <v>2.27</v>
      </c>
      <c r="E379" s="12">
        <v>27.61</v>
      </c>
      <c r="F379" s="12">
        <v>4.5199999999999996</v>
      </c>
      <c r="G379" s="19">
        <v>16.670000000000002</v>
      </c>
      <c r="H379" s="3"/>
    </row>
    <row r="380" spans="2:8" x14ac:dyDescent="0.25">
      <c r="B380" s="5">
        <v>31199</v>
      </c>
      <c r="C380" s="15">
        <v>198506</v>
      </c>
      <c r="D380" s="16">
        <v>2.31</v>
      </c>
      <c r="E380" s="16">
        <v>27.91</v>
      </c>
      <c r="F380" s="16">
        <v>1.84</v>
      </c>
      <c r="G380" s="18">
        <v>18.82</v>
      </c>
      <c r="H380" s="3"/>
    </row>
    <row r="381" spans="2:8" x14ac:dyDescent="0.25">
      <c r="B381" s="5">
        <v>31229</v>
      </c>
      <c r="C381" s="11">
        <v>198507</v>
      </c>
      <c r="D381" s="12">
        <v>2.2999999999999998</v>
      </c>
      <c r="E381" s="12">
        <v>25.64</v>
      </c>
      <c r="F381" s="12">
        <v>-0.57999999999999996</v>
      </c>
      <c r="G381" s="19">
        <v>18.13</v>
      </c>
      <c r="H381" s="3"/>
    </row>
    <row r="382" spans="2:8" x14ac:dyDescent="0.25">
      <c r="B382" s="5">
        <v>31260</v>
      </c>
      <c r="C382" s="15">
        <v>198508</v>
      </c>
      <c r="D382" s="16">
        <v>2.29</v>
      </c>
      <c r="E382" s="16">
        <v>24.67</v>
      </c>
      <c r="F382" s="16">
        <v>-0.4</v>
      </c>
      <c r="G382" s="18">
        <v>17.66</v>
      </c>
      <c r="H382" s="3"/>
    </row>
    <row r="383" spans="2:8" x14ac:dyDescent="0.25">
      <c r="B383" s="5">
        <v>31291</v>
      </c>
      <c r="C383" s="11">
        <v>198509</v>
      </c>
      <c r="D383" s="12">
        <v>2.31</v>
      </c>
      <c r="E383" s="12">
        <v>24.4</v>
      </c>
      <c r="F383" s="12">
        <v>0.89</v>
      </c>
      <c r="G383" s="19">
        <v>18.7</v>
      </c>
      <c r="H383" s="3"/>
    </row>
    <row r="384" spans="2:8" x14ac:dyDescent="0.25">
      <c r="B384" s="5">
        <v>31321</v>
      </c>
      <c r="C384" s="15">
        <v>198510</v>
      </c>
      <c r="D384" s="16">
        <v>2.33</v>
      </c>
      <c r="E384" s="16">
        <v>24.77</v>
      </c>
      <c r="F384" s="16">
        <v>0.87</v>
      </c>
      <c r="G384" s="18">
        <v>19.73</v>
      </c>
      <c r="H384" s="3"/>
    </row>
    <row r="385" spans="2:8" x14ac:dyDescent="0.25">
      <c r="B385" s="5">
        <v>31352</v>
      </c>
      <c r="C385" s="11">
        <v>198511</v>
      </c>
      <c r="D385" s="12">
        <v>2.35</v>
      </c>
      <c r="E385" s="12">
        <v>23.49</v>
      </c>
      <c r="F385" s="12">
        <v>0.99</v>
      </c>
      <c r="G385" s="19">
        <v>20.92</v>
      </c>
      <c r="H385" s="3"/>
    </row>
    <row r="386" spans="2:8" x14ac:dyDescent="0.25">
      <c r="B386" s="5">
        <v>31382</v>
      </c>
      <c r="C386" s="15">
        <v>198512</v>
      </c>
      <c r="D386" s="16">
        <v>2.38</v>
      </c>
      <c r="E386" s="16">
        <v>22.45</v>
      </c>
      <c r="F386" s="16">
        <v>1.26</v>
      </c>
      <c r="G386" s="18">
        <v>22.45</v>
      </c>
      <c r="H386" s="3"/>
    </row>
    <row r="387" spans="2:8" x14ac:dyDescent="0.25">
      <c r="B387" s="5">
        <v>31413</v>
      </c>
      <c r="C387" s="11">
        <v>198601</v>
      </c>
      <c r="D387" s="12">
        <v>2.46</v>
      </c>
      <c r="E387" s="12">
        <v>23.55</v>
      </c>
      <c r="F387" s="12">
        <v>3.15</v>
      </c>
      <c r="G387" s="19">
        <v>3.15</v>
      </c>
      <c r="H387" s="3"/>
    </row>
    <row r="388" spans="2:8" x14ac:dyDescent="0.25">
      <c r="B388" s="5">
        <v>31444</v>
      </c>
      <c r="C388" s="15">
        <v>198602</v>
      </c>
      <c r="D388" s="16">
        <v>2.54</v>
      </c>
      <c r="E388" s="16">
        <v>23.72</v>
      </c>
      <c r="F388" s="16">
        <v>3.15</v>
      </c>
      <c r="G388" s="18">
        <v>6.4</v>
      </c>
      <c r="H388" s="3"/>
    </row>
    <row r="389" spans="2:8" x14ac:dyDescent="0.25">
      <c r="B389" s="5">
        <v>31472</v>
      </c>
      <c r="C389" s="11">
        <v>198603</v>
      </c>
      <c r="D389" s="12">
        <v>2.59</v>
      </c>
      <c r="E389" s="12">
        <v>22.65</v>
      </c>
      <c r="F389" s="12">
        <v>2.21</v>
      </c>
      <c r="G389" s="19">
        <v>8.75</v>
      </c>
      <c r="H389" s="3"/>
    </row>
    <row r="390" spans="2:8" x14ac:dyDescent="0.25">
      <c r="B390" s="5">
        <v>31503</v>
      </c>
      <c r="C390" s="15">
        <v>198604</v>
      </c>
      <c r="D390" s="16">
        <v>2.66</v>
      </c>
      <c r="E390" s="16">
        <v>22.54</v>
      </c>
      <c r="F390" s="16">
        <v>2.73</v>
      </c>
      <c r="G390" s="18">
        <v>11.72</v>
      </c>
      <c r="H390" s="3"/>
    </row>
    <row r="391" spans="2:8" x14ac:dyDescent="0.25">
      <c r="B391" s="5">
        <v>31533</v>
      </c>
      <c r="C391" s="11">
        <v>198605</v>
      </c>
      <c r="D391" s="12">
        <v>2.64</v>
      </c>
      <c r="E391" s="12">
        <v>16.399999999999999</v>
      </c>
      <c r="F391" s="12">
        <v>-0.72</v>
      </c>
      <c r="G391" s="19">
        <v>10.91</v>
      </c>
      <c r="H391" s="3"/>
    </row>
    <row r="392" spans="2:8" x14ac:dyDescent="0.25">
      <c r="B392" s="5">
        <v>31564</v>
      </c>
      <c r="C392" s="15">
        <v>198606</v>
      </c>
      <c r="D392" s="16">
        <v>2.63</v>
      </c>
      <c r="E392" s="16">
        <v>13.46</v>
      </c>
      <c r="F392" s="16">
        <v>-0.73</v>
      </c>
      <c r="G392" s="18">
        <v>10.1</v>
      </c>
      <c r="H392" s="3"/>
    </row>
    <row r="393" spans="2:8" x14ac:dyDescent="0.25">
      <c r="B393" s="5">
        <v>31594</v>
      </c>
      <c r="C393" s="11">
        <v>198607</v>
      </c>
      <c r="D393" s="12">
        <v>2.62</v>
      </c>
      <c r="E393" s="12">
        <v>14.11</v>
      </c>
      <c r="F393" s="12">
        <v>-0.01</v>
      </c>
      <c r="G393" s="19">
        <v>10.08</v>
      </c>
      <c r="H393" s="3"/>
    </row>
    <row r="394" spans="2:8" x14ac:dyDescent="0.25">
      <c r="B394" s="5">
        <v>31625</v>
      </c>
      <c r="C394" s="15">
        <v>198608</v>
      </c>
      <c r="D394" s="16">
        <v>2.66</v>
      </c>
      <c r="E394" s="16">
        <v>16.170000000000002</v>
      </c>
      <c r="F394" s="16">
        <v>1.4</v>
      </c>
      <c r="G394" s="18">
        <v>11.62</v>
      </c>
      <c r="H394" s="3"/>
    </row>
    <row r="395" spans="2:8" x14ac:dyDescent="0.25">
      <c r="B395" s="5">
        <v>31656</v>
      </c>
      <c r="C395" s="11">
        <v>198609</v>
      </c>
      <c r="D395" s="12">
        <v>2.7</v>
      </c>
      <c r="E395" s="12">
        <v>16.79</v>
      </c>
      <c r="F395" s="12">
        <v>1.43</v>
      </c>
      <c r="G395" s="19">
        <v>13.22</v>
      </c>
      <c r="H395" s="3"/>
    </row>
    <row r="396" spans="2:8" x14ac:dyDescent="0.25">
      <c r="B396" s="5">
        <v>31686</v>
      </c>
      <c r="C396" s="15">
        <v>198610</v>
      </c>
      <c r="D396" s="16">
        <v>2.76</v>
      </c>
      <c r="E396" s="16">
        <v>18.170000000000002</v>
      </c>
      <c r="F396" s="16">
        <v>2.06</v>
      </c>
      <c r="G396" s="18">
        <v>15.55</v>
      </c>
      <c r="H396" s="3"/>
    </row>
    <row r="397" spans="2:8" x14ac:dyDescent="0.25">
      <c r="B397" s="5">
        <v>31717</v>
      </c>
      <c r="C397" s="11">
        <v>198611</v>
      </c>
      <c r="D397" s="12">
        <v>2.81</v>
      </c>
      <c r="E397" s="12">
        <v>19.54</v>
      </c>
      <c r="F397" s="12">
        <v>2.17</v>
      </c>
      <c r="G397" s="19">
        <v>18.05</v>
      </c>
      <c r="H397" s="3"/>
    </row>
    <row r="398" spans="2:8" x14ac:dyDescent="0.25">
      <c r="B398" s="5">
        <v>31747</v>
      </c>
      <c r="C398" s="15">
        <v>198612</v>
      </c>
      <c r="D398" s="16">
        <v>2.88</v>
      </c>
      <c r="E398" s="16">
        <v>20.95</v>
      </c>
      <c r="F398" s="16">
        <v>2.4500000000000002</v>
      </c>
      <c r="G398" s="18">
        <v>20.95</v>
      </c>
      <c r="H398" s="3"/>
    </row>
    <row r="399" spans="2:8" x14ac:dyDescent="0.25">
      <c r="B399" s="5">
        <v>31778</v>
      </c>
      <c r="C399" s="11">
        <v>198701</v>
      </c>
      <c r="D399" s="12">
        <v>2.98</v>
      </c>
      <c r="E399" s="12">
        <v>21.09</v>
      </c>
      <c r="F399" s="12">
        <v>3.27</v>
      </c>
      <c r="G399" s="19">
        <v>3.27</v>
      </c>
      <c r="H399" s="3"/>
    </row>
    <row r="400" spans="2:8" x14ac:dyDescent="0.25">
      <c r="B400" s="5">
        <v>31809</v>
      </c>
      <c r="C400" s="15">
        <v>198702</v>
      </c>
      <c r="D400" s="16">
        <v>3.04</v>
      </c>
      <c r="E400" s="16">
        <v>19.77</v>
      </c>
      <c r="F400" s="16">
        <v>2.0299999999999998</v>
      </c>
      <c r="G400" s="18">
        <v>5.37</v>
      </c>
      <c r="H400" s="3"/>
    </row>
    <row r="401" spans="2:8" x14ac:dyDescent="0.25">
      <c r="B401" s="5">
        <v>31837</v>
      </c>
      <c r="C401" s="11">
        <v>198703</v>
      </c>
      <c r="D401" s="12">
        <v>3.12</v>
      </c>
      <c r="E401" s="12">
        <v>20.36</v>
      </c>
      <c r="F401" s="12">
        <v>2.71</v>
      </c>
      <c r="G401" s="19">
        <v>8.2200000000000006</v>
      </c>
      <c r="H401" s="3"/>
    </row>
    <row r="402" spans="2:8" x14ac:dyDescent="0.25">
      <c r="B402" s="5">
        <v>31868</v>
      </c>
      <c r="C402" s="15">
        <v>198704</v>
      </c>
      <c r="D402" s="16">
        <v>3.19</v>
      </c>
      <c r="E402" s="16">
        <v>19.8</v>
      </c>
      <c r="F402" s="16">
        <v>2.25</v>
      </c>
      <c r="G402" s="18">
        <v>10.66</v>
      </c>
      <c r="H402" s="3"/>
    </row>
    <row r="403" spans="2:8" x14ac:dyDescent="0.25">
      <c r="B403" s="5">
        <v>31898</v>
      </c>
      <c r="C403" s="11">
        <v>198705</v>
      </c>
      <c r="D403" s="12">
        <v>3.25</v>
      </c>
      <c r="E403" s="12">
        <v>22.73</v>
      </c>
      <c r="F403" s="12">
        <v>1.7</v>
      </c>
      <c r="G403" s="19">
        <v>12.54</v>
      </c>
      <c r="H403" s="3"/>
    </row>
    <row r="404" spans="2:8" x14ac:dyDescent="0.25">
      <c r="B404" s="5">
        <v>31929</v>
      </c>
      <c r="C404" s="15">
        <v>198706</v>
      </c>
      <c r="D404" s="16">
        <v>3.28</v>
      </c>
      <c r="E404" s="16">
        <v>24.81</v>
      </c>
      <c r="F404" s="16">
        <v>0.96</v>
      </c>
      <c r="G404" s="18">
        <v>13.62</v>
      </c>
      <c r="H404" s="3"/>
    </row>
    <row r="405" spans="2:8" x14ac:dyDescent="0.25">
      <c r="B405" s="5">
        <v>31959</v>
      </c>
      <c r="C405" s="11">
        <v>198707</v>
      </c>
      <c r="D405" s="12">
        <v>3.32</v>
      </c>
      <c r="E405" s="12">
        <v>26.65</v>
      </c>
      <c r="F405" s="12">
        <v>1.46</v>
      </c>
      <c r="G405" s="19">
        <v>15.28</v>
      </c>
      <c r="H405" s="3"/>
    </row>
    <row r="406" spans="2:8" x14ac:dyDescent="0.25">
      <c r="B406" s="5">
        <v>31990</v>
      </c>
      <c r="C406" s="15">
        <v>198708</v>
      </c>
      <c r="D406" s="16">
        <v>3.33</v>
      </c>
      <c r="E406" s="16">
        <v>25.27</v>
      </c>
      <c r="F406" s="16">
        <v>0.28999999999999998</v>
      </c>
      <c r="G406" s="18">
        <v>15.62</v>
      </c>
      <c r="H406" s="3"/>
    </row>
    <row r="407" spans="2:8" x14ac:dyDescent="0.25">
      <c r="B407" s="5">
        <v>32021</v>
      </c>
      <c r="C407" s="11">
        <v>198709</v>
      </c>
      <c r="D407" s="12">
        <v>3.37</v>
      </c>
      <c r="E407" s="12">
        <v>25.01</v>
      </c>
      <c r="F407" s="12">
        <v>1.22</v>
      </c>
      <c r="G407" s="19">
        <v>17.02</v>
      </c>
      <c r="H407" s="3"/>
    </row>
    <row r="408" spans="2:8" x14ac:dyDescent="0.25">
      <c r="B408" s="5">
        <v>32051</v>
      </c>
      <c r="C408" s="15">
        <v>198710</v>
      </c>
      <c r="D408" s="16">
        <v>3.44</v>
      </c>
      <c r="E408" s="16">
        <v>24.8</v>
      </c>
      <c r="F408" s="16">
        <v>1.88</v>
      </c>
      <c r="G408" s="18">
        <v>19.23</v>
      </c>
      <c r="H408" s="3"/>
    </row>
    <row r="409" spans="2:8" x14ac:dyDescent="0.25">
      <c r="B409" s="5">
        <v>32082</v>
      </c>
      <c r="C409" s="11">
        <v>198711</v>
      </c>
      <c r="D409" s="12">
        <v>3.51</v>
      </c>
      <c r="E409" s="12">
        <v>24.73</v>
      </c>
      <c r="F409" s="12">
        <v>2.11</v>
      </c>
      <c r="G409" s="19">
        <v>21.74</v>
      </c>
      <c r="H409" s="3"/>
    </row>
    <row r="410" spans="2:8" x14ac:dyDescent="0.25">
      <c r="B410" s="5">
        <v>32112</v>
      </c>
      <c r="C410" s="15">
        <v>198712</v>
      </c>
      <c r="D410" s="16">
        <v>3.58</v>
      </c>
      <c r="E410" s="16">
        <v>24.02</v>
      </c>
      <c r="F410" s="16">
        <v>1.87</v>
      </c>
      <c r="G410" s="18">
        <v>24.02</v>
      </c>
      <c r="H410" s="3"/>
    </row>
    <row r="411" spans="2:8" x14ac:dyDescent="0.25">
      <c r="B411" s="5">
        <v>32143</v>
      </c>
      <c r="C411" s="11">
        <v>198801</v>
      </c>
      <c r="D411" s="12">
        <v>3.68</v>
      </c>
      <c r="E411" s="12">
        <v>23.7</v>
      </c>
      <c r="F411" s="12">
        <v>3</v>
      </c>
      <c r="G411" s="19">
        <v>3</v>
      </c>
      <c r="H411" s="3"/>
    </row>
    <row r="412" spans="2:8" x14ac:dyDescent="0.25">
      <c r="B412" s="5">
        <v>32174</v>
      </c>
      <c r="C412" s="15">
        <v>198802</v>
      </c>
      <c r="D412" s="16">
        <v>3.83</v>
      </c>
      <c r="E412" s="16">
        <v>26.13</v>
      </c>
      <c r="F412" s="16">
        <v>4.03</v>
      </c>
      <c r="G412" s="18">
        <v>7.16</v>
      </c>
      <c r="H412" s="3"/>
    </row>
    <row r="413" spans="2:8" x14ac:dyDescent="0.25">
      <c r="B413" s="5">
        <v>32203</v>
      </c>
      <c r="C413" s="11">
        <v>198803</v>
      </c>
      <c r="D413" s="12">
        <v>3.94</v>
      </c>
      <c r="E413" s="12">
        <v>26.36</v>
      </c>
      <c r="F413" s="12">
        <v>2.89</v>
      </c>
      <c r="G413" s="19">
        <v>10.26</v>
      </c>
      <c r="H413" s="3"/>
    </row>
    <row r="414" spans="2:8" x14ac:dyDescent="0.25">
      <c r="B414" s="5">
        <v>32234</v>
      </c>
      <c r="C414" s="15">
        <v>198804</v>
      </c>
      <c r="D414" s="16">
        <v>4.0999999999999996</v>
      </c>
      <c r="E414" s="16">
        <v>28.41</v>
      </c>
      <c r="F414" s="16">
        <v>3.91</v>
      </c>
      <c r="G414" s="18">
        <v>14.57</v>
      </c>
      <c r="H414" s="3"/>
    </row>
    <row r="415" spans="2:8" x14ac:dyDescent="0.25">
      <c r="B415" s="5">
        <v>32264</v>
      </c>
      <c r="C415" s="11">
        <v>198805</v>
      </c>
      <c r="D415" s="12">
        <v>4.17</v>
      </c>
      <c r="E415" s="12">
        <v>28.44</v>
      </c>
      <c r="F415" s="12">
        <v>1.73</v>
      </c>
      <c r="G415" s="19">
        <v>16.55</v>
      </c>
      <c r="H415" s="3"/>
    </row>
    <row r="416" spans="2:8" x14ac:dyDescent="0.25">
      <c r="B416" s="5">
        <v>32295</v>
      </c>
      <c r="C416" s="15">
        <v>198806</v>
      </c>
      <c r="D416" s="16">
        <v>4.2699999999999996</v>
      </c>
      <c r="E416" s="16">
        <v>30.27</v>
      </c>
      <c r="F416" s="16">
        <v>2.4</v>
      </c>
      <c r="G416" s="18">
        <v>19.350000000000001</v>
      </c>
      <c r="H416" s="3"/>
    </row>
    <row r="417" spans="2:8" x14ac:dyDescent="0.25">
      <c r="B417" s="5">
        <v>32325</v>
      </c>
      <c r="C417" s="11">
        <v>198807</v>
      </c>
      <c r="D417" s="12">
        <v>4.33</v>
      </c>
      <c r="E417" s="12">
        <v>30.26</v>
      </c>
      <c r="F417" s="12">
        <v>1.45</v>
      </c>
      <c r="G417" s="19">
        <v>21.07</v>
      </c>
      <c r="H417" s="3"/>
    </row>
    <row r="418" spans="2:8" x14ac:dyDescent="0.25">
      <c r="B418" s="5">
        <v>32356</v>
      </c>
      <c r="C418" s="15">
        <v>198808</v>
      </c>
      <c r="D418" s="16">
        <v>4.32</v>
      </c>
      <c r="E418" s="16">
        <v>29.65</v>
      </c>
      <c r="F418" s="16">
        <v>-0.18</v>
      </c>
      <c r="G418" s="18">
        <v>20.86</v>
      </c>
      <c r="H418" s="3"/>
    </row>
    <row r="419" spans="2:8" x14ac:dyDescent="0.25">
      <c r="B419" s="5">
        <v>32387</v>
      </c>
      <c r="C419" s="11">
        <v>198809</v>
      </c>
      <c r="D419" s="12">
        <v>4.3499999999999996</v>
      </c>
      <c r="E419" s="12">
        <v>29</v>
      </c>
      <c r="F419" s="12">
        <v>0.71</v>
      </c>
      <c r="G419" s="19">
        <v>21.72</v>
      </c>
      <c r="H419" s="3"/>
    </row>
    <row r="420" spans="2:8" x14ac:dyDescent="0.25">
      <c r="B420" s="5">
        <v>32417</v>
      </c>
      <c r="C420" s="15">
        <v>198810</v>
      </c>
      <c r="D420" s="16">
        <v>4.42</v>
      </c>
      <c r="E420" s="16">
        <v>28.59</v>
      </c>
      <c r="F420" s="16">
        <v>1.56</v>
      </c>
      <c r="G420" s="18">
        <v>23.62</v>
      </c>
      <c r="H420" s="3"/>
    </row>
    <row r="421" spans="2:8" x14ac:dyDescent="0.25">
      <c r="B421" s="5">
        <v>32448</v>
      </c>
      <c r="C421" s="11">
        <v>198811</v>
      </c>
      <c r="D421" s="12">
        <v>4.4800000000000004</v>
      </c>
      <c r="E421" s="12">
        <v>27.68</v>
      </c>
      <c r="F421" s="12">
        <v>1.39</v>
      </c>
      <c r="G421" s="19">
        <v>25.33</v>
      </c>
      <c r="H421" s="3"/>
    </row>
    <row r="422" spans="2:8" x14ac:dyDescent="0.25">
      <c r="B422" s="5">
        <v>32478</v>
      </c>
      <c r="C422" s="15">
        <v>198812</v>
      </c>
      <c r="D422" s="16">
        <v>4.58</v>
      </c>
      <c r="E422" s="16">
        <v>28.12</v>
      </c>
      <c r="F422" s="16">
        <v>2.23</v>
      </c>
      <c r="G422" s="18">
        <v>28.12</v>
      </c>
      <c r="H422" s="3"/>
    </row>
    <row r="423" spans="2:8" x14ac:dyDescent="0.25">
      <c r="B423" s="5">
        <v>32509</v>
      </c>
      <c r="C423" s="11">
        <v>198901</v>
      </c>
      <c r="D423" s="12">
        <v>4.71</v>
      </c>
      <c r="E423" s="12">
        <v>27.91</v>
      </c>
      <c r="F423" s="12">
        <v>2.83</v>
      </c>
      <c r="G423" s="19">
        <v>2.83</v>
      </c>
      <c r="H423" s="3"/>
    </row>
    <row r="424" spans="2:8" x14ac:dyDescent="0.25">
      <c r="B424" s="5">
        <v>32540</v>
      </c>
      <c r="C424" s="15">
        <v>198902</v>
      </c>
      <c r="D424" s="16">
        <v>4.87</v>
      </c>
      <c r="E424" s="16">
        <v>27.03</v>
      </c>
      <c r="F424" s="16">
        <v>3.32</v>
      </c>
      <c r="G424" s="18">
        <v>6.25</v>
      </c>
      <c r="H424" s="3"/>
    </row>
    <row r="425" spans="2:8" x14ac:dyDescent="0.25">
      <c r="B425" s="5">
        <v>32568</v>
      </c>
      <c r="C425" s="11">
        <v>198903</v>
      </c>
      <c r="D425" s="12">
        <v>4.99</v>
      </c>
      <c r="E425" s="12">
        <v>26.53</v>
      </c>
      <c r="F425" s="12">
        <v>2.48</v>
      </c>
      <c r="G425" s="19">
        <v>8.89</v>
      </c>
      <c r="H425" s="3"/>
    </row>
    <row r="426" spans="2:8" x14ac:dyDescent="0.25">
      <c r="B426" s="5">
        <v>32599</v>
      </c>
      <c r="C426" s="15">
        <v>198904</v>
      </c>
      <c r="D426" s="16">
        <v>5.12</v>
      </c>
      <c r="E426" s="16">
        <v>24.85</v>
      </c>
      <c r="F426" s="16">
        <v>2.5299999999999998</v>
      </c>
      <c r="G426" s="18">
        <v>11.64</v>
      </c>
      <c r="H426" s="3"/>
    </row>
    <row r="427" spans="2:8" x14ac:dyDescent="0.25">
      <c r="B427" s="5">
        <v>32629</v>
      </c>
      <c r="C427" s="11">
        <v>198905</v>
      </c>
      <c r="D427" s="12">
        <v>5.21</v>
      </c>
      <c r="E427" s="12">
        <v>24.88</v>
      </c>
      <c r="F427" s="12">
        <v>1.75</v>
      </c>
      <c r="G427" s="19">
        <v>13.6</v>
      </c>
      <c r="H427" s="3"/>
    </row>
    <row r="428" spans="2:8" x14ac:dyDescent="0.25">
      <c r="B428" s="5">
        <v>32660</v>
      </c>
      <c r="C428" s="15">
        <v>198906</v>
      </c>
      <c r="D428" s="16">
        <v>5.28</v>
      </c>
      <c r="E428" s="16">
        <v>23.63</v>
      </c>
      <c r="F428" s="16">
        <v>1.37</v>
      </c>
      <c r="G428" s="18">
        <v>15.16</v>
      </c>
      <c r="H428" s="3"/>
    </row>
    <row r="429" spans="2:8" x14ac:dyDescent="0.25">
      <c r="B429" s="5">
        <v>32690</v>
      </c>
      <c r="C429" s="11">
        <v>198907</v>
      </c>
      <c r="D429" s="12">
        <v>5.36</v>
      </c>
      <c r="E429" s="12">
        <v>23.76</v>
      </c>
      <c r="F429" s="12">
        <v>1.54</v>
      </c>
      <c r="G429" s="19">
        <v>16.95</v>
      </c>
      <c r="H429" s="3"/>
    </row>
    <row r="430" spans="2:8" x14ac:dyDescent="0.25">
      <c r="B430" s="5">
        <v>32721</v>
      </c>
      <c r="C430" s="15">
        <v>198908</v>
      </c>
      <c r="D430" s="16">
        <v>5.43</v>
      </c>
      <c r="E430" s="16">
        <v>25.69</v>
      </c>
      <c r="F430" s="16">
        <v>1.38</v>
      </c>
      <c r="G430" s="18">
        <v>18.559999999999999</v>
      </c>
      <c r="H430" s="3"/>
    </row>
    <row r="431" spans="2:8" x14ac:dyDescent="0.25">
      <c r="B431" s="5">
        <v>32752</v>
      </c>
      <c r="C431" s="11">
        <v>198909</v>
      </c>
      <c r="D431" s="12">
        <v>5.51</v>
      </c>
      <c r="E431" s="12">
        <v>26.55</v>
      </c>
      <c r="F431" s="12">
        <v>1.39</v>
      </c>
      <c r="G431" s="19">
        <v>20.22</v>
      </c>
      <c r="H431" s="3"/>
    </row>
    <row r="432" spans="2:8" x14ac:dyDescent="0.25">
      <c r="B432" s="5">
        <v>32782</v>
      </c>
      <c r="C432" s="15">
        <v>198910</v>
      </c>
      <c r="D432" s="16">
        <v>5.6</v>
      </c>
      <c r="E432" s="16">
        <v>26.61</v>
      </c>
      <c r="F432" s="16">
        <v>1.6</v>
      </c>
      <c r="G432" s="18">
        <v>22.15</v>
      </c>
      <c r="H432" s="3"/>
    </row>
    <row r="433" spans="2:8" x14ac:dyDescent="0.25">
      <c r="B433" s="5">
        <v>32813</v>
      </c>
      <c r="C433" s="11">
        <v>198911</v>
      </c>
      <c r="D433" s="12">
        <v>5.7</v>
      </c>
      <c r="E433" s="12">
        <v>27.09</v>
      </c>
      <c r="F433" s="12">
        <v>1.78</v>
      </c>
      <c r="G433" s="19">
        <v>24.32</v>
      </c>
      <c r="H433" s="3"/>
    </row>
    <row r="434" spans="2:8" x14ac:dyDescent="0.25">
      <c r="B434" s="5">
        <v>32843</v>
      </c>
      <c r="C434" s="15">
        <v>198912</v>
      </c>
      <c r="D434" s="16">
        <v>5.78</v>
      </c>
      <c r="E434" s="16">
        <v>26.12</v>
      </c>
      <c r="F434" s="16">
        <v>1.44</v>
      </c>
      <c r="G434" s="18">
        <v>26.12</v>
      </c>
      <c r="H434" s="3"/>
    </row>
    <row r="435" spans="2:8" x14ac:dyDescent="0.25">
      <c r="B435" s="5">
        <v>32874</v>
      </c>
      <c r="C435" s="11">
        <v>199001</v>
      </c>
      <c r="D435" s="12">
        <v>5.97</v>
      </c>
      <c r="E435" s="12">
        <v>26.69</v>
      </c>
      <c r="F435" s="12">
        <v>3.3</v>
      </c>
      <c r="G435" s="19">
        <v>3.3</v>
      </c>
      <c r="H435" s="3"/>
    </row>
    <row r="436" spans="2:8" x14ac:dyDescent="0.25">
      <c r="B436" s="5">
        <v>32905</v>
      </c>
      <c r="C436" s="15">
        <v>199002</v>
      </c>
      <c r="D436" s="16">
        <v>6.19</v>
      </c>
      <c r="E436" s="16">
        <v>27.12</v>
      </c>
      <c r="F436" s="16">
        <v>3.66</v>
      </c>
      <c r="G436" s="18">
        <v>7.09</v>
      </c>
      <c r="H436" s="3"/>
    </row>
    <row r="437" spans="2:8" x14ac:dyDescent="0.25">
      <c r="B437" s="5">
        <v>32933</v>
      </c>
      <c r="C437" s="11">
        <v>199003</v>
      </c>
      <c r="D437" s="12">
        <v>6.37</v>
      </c>
      <c r="E437" s="12">
        <v>27.63</v>
      </c>
      <c r="F437" s="12">
        <v>2.89</v>
      </c>
      <c r="G437" s="19">
        <v>10.19</v>
      </c>
      <c r="H437" s="3"/>
    </row>
    <row r="438" spans="2:8" x14ac:dyDescent="0.25">
      <c r="B438" s="5">
        <v>32964</v>
      </c>
      <c r="C438" s="15">
        <v>199004</v>
      </c>
      <c r="D438" s="16">
        <v>6.55</v>
      </c>
      <c r="E438" s="16">
        <v>27.98</v>
      </c>
      <c r="F438" s="16">
        <v>2.81</v>
      </c>
      <c r="G438" s="18">
        <v>13.29</v>
      </c>
      <c r="H438" s="3"/>
    </row>
    <row r="439" spans="2:8" x14ac:dyDescent="0.25">
      <c r="B439" s="5">
        <v>32994</v>
      </c>
      <c r="C439" s="11">
        <v>199005</v>
      </c>
      <c r="D439" s="12">
        <v>6.68</v>
      </c>
      <c r="E439" s="12">
        <v>28.24</v>
      </c>
      <c r="F439" s="12">
        <v>1.95</v>
      </c>
      <c r="G439" s="19">
        <v>15.51</v>
      </c>
      <c r="H439" s="3"/>
    </row>
    <row r="440" spans="2:8" x14ac:dyDescent="0.25">
      <c r="B440" s="5">
        <v>33025</v>
      </c>
      <c r="C440" s="15">
        <v>199006</v>
      </c>
      <c r="D440" s="16">
        <v>6.81</v>
      </c>
      <c r="E440" s="16">
        <v>28.97</v>
      </c>
      <c r="F440" s="16">
        <v>1.95</v>
      </c>
      <c r="G440" s="18">
        <v>17.77</v>
      </c>
      <c r="H440" s="3"/>
    </row>
    <row r="441" spans="2:8" x14ac:dyDescent="0.25">
      <c r="B441" s="5">
        <v>33055</v>
      </c>
      <c r="C441" s="11">
        <v>199007</v>
      </c>
      <c r="D441" s="12">
        <v>6.9</v>
      </c>
      <c r="E441" s="12">
        <v>28.72</v>
      </c>
      <c r="F441" s="12">
        <v>1.35</v>
      </c>
      <c r="G441" s="19">
        <v>19.36</v>
      </c>
      <c r="H441" s="3"/>
    </row>
    <row r="442" spans="2:8" x14ac:dyDescent="0.25">
      <c r="B442" s="5">
        <v>33086</v>
      </c>
      <c r="C442" s="15">
        <v>199008</v>
      </c>
      <c r="D442" s="16">
        <v>7.01</v>
      </c>
      <c r="E442" s="16">
        <v>28.98</v>
      </c>
      <c r="F442" s="16">
        <v>1.58</v>
      </c>
      <c r="G442" s="18">
        <v>21.26</v>
      </c>
      <c r="H442" s="3"/>
    </row>
    <row r="443" spans="2:8" x14ac:dyDescent="0.25">
      <c r="B443" s="5">
        <v>33117</v>
      </c>
      <c r="C443" s="11">
        <v>199009</v>
      </c>
      <c r="D443" s="12">
        <v>7.18</v>
      </c>
      <c r="E443" s="12">
        <v>30.24</v>
      </c>
      <c r="F443" s="12">
        <v>2.37</v>
      </c>
      <c r="G443" s="19">
        <v>24.14</v>
      </c>
      <c r="H443" s="3"/>
    </row>
    <row r="444" spans="2:8" x14ac:dyDescent="0.25">
      <c r="B444" s="5">
        <v>33147</v>
      </c>
      <c r="C444" s="15">
        <v>199010</v>
      </c>
      <c r="D444" s="16">
        <v>7.31</v>
      </c>
      <c r="E444" s="16">
        <v>30.65</v>
      </c>
      <c r="F444" s="16">
        <v>1.92</v>
      </c>
      <c r="G444" s="18">
        <v>26.54</v>
      </c>
      <c r="H444" s="3"/>
    </row>
    <row r="445" spans="2:8" x14ac:dyDescent="0.25">
      <c r="B445" s="5">
        <v>33178</v>
      </c>
      <c r="C445" s="11">
        <v>199011</v>
      </c>
      <c r="D445" s="12">
        <v>7.46</v>
      </c>
      <c r="E445" s="12">
        <v>30.97</v>
      </c>
      <c r="F445" s="12">
        <v>2.0299999999999998</v>
      </c>
      <c r="G445" s="19">
        <v>29.11</v>
      </c>
      <c r="H445" s="3"/>
    </row>
    <row r="446" spans="2:8" x14ac:dyDescent="0.25">
      <c r="B446" s="5">
        <v>33208</v>
      </c>
      <c r="C446" s="15">
        <v>199012</v>
      </c>
      <c r="D446" s="16">
        <v>7.65</v>
      </c>
      <c r="E446" s="16">
        <v>32.36</v>
      </c>
      <c r="F446" s="16">
        <v>2.52</v>
      </c>
      <c r="G446" s="18">
        <v>32.36</v>
      </c>
      <c r="H446" s="3"/>
    </row>
    <row r="447" spans="2:8" x14ac:dyDescent="0.25">
      <c r="B447" s="5">
        <v>33239</v>
      </c>
      <c r="C447" s="11">
        <v>199101</v>
      </c>
      <c r="D447" s="12">
        <v>7.88</v>
      </c>
      <c r="E447" s="12">
        <v>31.98</v>
      </c>
      <c r="F447" s="12">
        <v>3</v>
      </c>
      <c r="G447" s="19">
        <v>3</v>
      </c>
      <c r="H447" s="3"/>
    </row>
    <row r="448" spans="2:8" x14ac:dyDescent="0.25">
      <c r="B448" s="5">
        <v>33270</v>
      </c>
      <c r="C448" s="15">
        <v>199102</v>
      </c>
      <c r="D448" s="16">
        <v>8.15</v>
      </c>
      <c r="E448" s="16">
        <v>31.65</v>
      </c>
      <c r="F448" s="16">
        <v>3.41</v>
      </c>
      <c r="G448" s="18">
        <v>6.51</v>
      </c>
      <c r="H448" s="3"/>
    </row>
    <row r="449" spans="2:8" x14ac:dyDescent="0.25">
      <c r="B449" s="5">
        <v>33298</v>
      </c>
      <c r="C449" s="11">
        <v>199103</v>
      </c>
      <c r="D449" s="12">
        <v>8.36</v>
      </c>
      <c r="E449" s="12">
        <v>31.18</v>
      </c>
      <c r="F449" s="12">
        <v>2.52</v>
      </c>
      <c r="G449" s="19">
        <v>9.2100000000000009</v>
      </c>
      <c r="H449" s="3"/>
    </row>
    <row r="450" spans="2:8" x14ac:dyDescent="0.25">
      <c r="B450" s="5">
        <v>33329</v>
      </c>
      <c r="C450" s="15">
        <v>199104</v>
      </c>
      <c r="D450" s="16">
        <v>8.59</v>
      </c>
      <c r="E450" s="16">
        <v>31.16</v>
      </c>
      <c r="F450" s="16">
        <v>2.8</v>
      </c>
      <c r="G450" s="18">
        <v>12.27</v>
      </c>
      <c r="H450" s="3"/>
    </row>
    <row r="451" spans="2:8" x14ac:dyDescent="0.25">
      <c r="B451" s="5">
        <v>33359</v>
      </c>
      <c r="C451" s="11">
        <v>199105</v>
      </c>
      <c r="D451" s="12">
        <v>8.7799999999999994</v>
      </c>
      <c r="E451" s="12">
        <v>31.49</v>
      </c>
      <c r="F451" s="12">
        <v>2.2000000000000002</v>
      </c>
      <c r="G451" s="19">
        <v>14.74</v>
      </c>
      <c r="H451" s="3"/>
    </row>
    <row r="452" spans="2:8" x14ac:dyDescent="0.25">
      <c r="B452" s="5">
        <v>33390</v>
      </c>
      <c r="C452" s="15">
        <v>199106</v>
      </c>
      <c r="D452" s="16">
        <v>8.92</v>
      </c>
      <c r="E452" s="16">
        <v>31</v>
      </c>
      <c r="F452" s="16">
        <v>1.58</v>
      </c>
      <c r="G452" s="18">
        <v>16.559999999999999</v>
      </c>
      <c r="H452" s="3"/>
    </row>
    <row r="453" spans="2:8" x14ac:dyDescent="0.25">
      <c r="B453" s="5">
        <v>33420</v>
      </c>
      <c r="C453" s="11">
        <v>199107</v>
      </c>
      <c r="D453" s="12">
        <v>9.08</v>
      </c>
      <c r="E453" s="12">
        <v>31.6</v>
      </c>
      <c r="F453" s="12">
        <v>1.81</v>
      </c>
      <c r="G453" s="19">
        <v>18.68</v>
      </c>
      <c r="H453" s="3"/>
    </row>
    <row r="454" spans="2:8" x14ac:dyDescent="0.25">
      <c r="B454" s="5">
        <v>33451</v>
      </c>
      <c r="C454" s="15">
        <v>199108</v>
      </c>
      <c r="D454" s="16">
        <v>9.1999999999999993</v>
      </c>
      <c r="E454" s="16">
        <v>31.2</v>
      </c>
      <c r="F454" s="16">
        <v>1.27</v>
      </c>
      <c r="G454" s="18">
        <v>20.190000000000001</v>
      </c>
      <c r="H454" s="3"/>
    </row>
    <row r="455" spans="2:8" x14ac:dyDescent="0.25">
      <c r="B455" s="5">
        <v>33482</v>
      </c>
      <c r="C455" s="11">
        <v>199109</v>
      </c>
      <c r="D455" s="12">
        <v>9.33</v>
      </c>
      <c r="E455" s="12">
        <v>30.01</v>
      </c>
      <c r="F455" s="12">
        <v>1.45</v>
      </c>
      <c r="G455" s="19">
        <v>21.94</v>
      </c>
      <c r="H455" s="3"/>
    </row>
    <row r="456" spans="2:8" x14ac:dyDescent="0.25">
      <c r="B456" s="5">
        <v>33512</v>
      </c>
      <c r="C456" s="15">
        <v>199110</v>
      </c>
      <c r="D456" s="16">
        <v>9.4499999999999993</v>
      </c>
      <c r="E456" s="16">
        <v>29.25</v>
      </c>
      <c r="F456" s="16">
        <v>1.32</v>
      </c>
      <c r="G456" s="18">
        <v>23.56</v>
      </c>
      <c r="H456" s="3"/>
    </row>
    <row r="457" spans="2:8" x14ac:dyDescent="0.25">
      <c r="B457" s="5">
        <v>33543</v>
      </c>
      <c r="C457" s="11">
        <v>199111</v>
      </c>
      <c r="D457" s="12">
        <v>9.57</v>
      </c>
      <c r="E457" s="12">
        <v>28.22</v>
      </c>
      <c r="F457" s="12">
        <v>1.22</v>
      </c>
      <c r="G457" s="19">
        <v>25.06</v>
      </c>
      <c r="H457" s="3"/>
    </row>
    <row r="458" spans="2:8" x14ac:dyDescent="0.25">
      <c r="B458" s="5">
        <v>33573</v>
      </c>
      <c r="C458" s="15">
        <v>199112</v>
      </c>
      <c r="D458" s="16">
        <v>9.6999999999999993</v>
      </c>
      <c r="E458" s="16">
        <v>26.82</v>
      </c>
      <c r="F458" s="16">
        <v>1.4</v>
      </c>
      <c r="G458" s="18">
        <v>26.82</v>
      </c>
      <c r="H458" s="3"/>
    </row>
    <row r="459" spans="2:8" x14ac:dyDescent="0.25">
      <c r="B459" s="5">
        <v>33604</v>
      </c>
      <c r="C459" s="11">
        <v>199201</v>
      </c>
      <c r="D459" s="12">
        <v>10.039999999999999</v>
      </c>
      <c r="E459" s="12">
        <v>27.43</v>
      </c>
      <c r="F459" s="12">
        <v>3.49</v>
      </c>
      <c r="G459" s="19">
        <v>3.49</v>
      </c>
      <c r="H459" s="3"/>
    </row>
    <row r="460" spans="2:8" x14ac:dyDescent="0.25">
      <c r="B460" s="5">
        <v>33635</v>
      </c>
      <c r="C460" s="15">
        <v>199202</v>
      </c>
      <c r="D460" s="16">
        <v>10.38</v>
      </c>
      <c r="E460" s="16">
        <v>27.35</v>
      </c>
      <c r="F460" s="16">
        <v>3.34</v>
      </c>
      <c r="G460" s="18">
        <v>6.96</v>
      </c>
      <c r="H460" s="3"/>
    </row>
    <row r="461" spans="2:8" x14ac:dyDescent="0.25">
      <c r="B461" s="5">
        <v>33664</v>
      </c>
      <c r="C461" s="11">
        <v>199203</v>
      </c>
      <c r="D461" s="12">
        <v>10.62</v>
      </c>
      <c r="E461" s="12">
        <v>27.08</v>
      </c>
      <c r="F461" s="12">
        <v>2.31</v>
      </c>
      <c r="G461" s="19">
        <v>9.43</v>
      </c>
      <c r="H461" s="3"/>
    </row>
    <row r="462" spans="2:8" x14ac:dyDescent="0.25">
      <c r="B462" s="5">
        <v>33695</v>
      </c>
      <c r="C462" s="15">
        <v>199204</v>
      </c>
      <c r="D462" s="16">
        <v>10.92</v>
      </c>
      <c r="E462" s="16">
        <v>27.15</v>
      </c>
      <c r="F462" s="16">
        <v>2.85</v>
      </c>
      <c r="G462" s="18">
        <v>12.56</v>
      </c>
      <c r="H462" s="3"/>
    </row>
    <row r="463" spans="2:8" x14ac:dyDescent="0.25">
      <c r="B463" s="5">
        <v>33725</v>
      </c>
      <c r="C463" s="11">
        <v>199205</v>
      </c>
      <c r="D463" s="12">
        <v>11.18</v>
      </c>
      <c r="E463" s="12">
        <v>27.3</v>
      </c>
      <c r="F463" s="12">
        <v>2.3199999999999998</v>
      </c>
      <c r="G463" s="19">
        <v>15.18</v>
      </c>
      <c r="H463" s="3"/>
    </row>
    <row r="464" spans="2:8" x14ac:dyDescent="0.25">
      <c r="B464" s="5">
        <v>33756</v>
      </c>
      <c r="C464" s="15">
        <v>199206</v>
      </c>
      <c r="D464" s="16">
        <v>11.43</v>
      </c>
      <c r="E464" s="16">
        <v>28.13</v>
      </c>
      <c r="F464" s="16">
        <v>2.2400000000000002</v>
      </c>
      <c r="G464" s="18">
        <v>17.760000000000002</v>
      </c>
      <c r="H464" s="3"/>
    </row>
    <row r="465" spans="2:8" x14ac:dyDescent="0.25">
      <c r="B465" s="5">
        <v>33786</v>
      </c>
      <c r="C465" s="11">
        <v>199207</v>
      </c>
      <c r="D465" s="12">
        <v>11.66</v>
      </c>
      <c r="E465" s="12">
        <v>28.36</v>
      </c>
      <c r="F465" s="12">
        <v>1.99</v>
      </c>
      <c r="G465" s="19">
        <v>20.12</v>
      </c>
      <c r="H465" s="3"/>
    </row>
    <row r="466" spans="2:8" x14ac:dyDescent="0.25">
      <c r="B466" s="5">
        <v>33817</v>
      </c>
      <c r="C466" s="15">
        <v>199208</v>
      </c>
      <c r="D466" s="16">
        <v>11.74</v>
      </c>
      <c r="E466" s="16">
        <v>27.7</v>
      </c>
      <c r="F466" s="16">
        <v>0.75</v>
      </c>
      <c r="G466" s="18">
        <v>21.02</v>
      </c>
      <c r="H466" s="3"/>
    </row>
    <row r="467" spans="2:8" x14ac:dyDescent="0.25">
      <c r="B467" s="5">
        <v>33848</v>
      </c>
      <c r="C467" s="11">
        <v>199209</v>
      </c>
      <c r="D467" s="12">
        <v>11.84</v>
      </c>
      <c r="E467" s="12">
        <v>26.92</v>
      </c>
      <c r="F467" s="12">
        <v>0.83</v>
      </c>
      <c r="G467" s="19">
        <v>22.03</v>
      </c>
      <c r="H467" s="3"/>
    </row>
    <row r="468" spans="2:8" x14ac:dyDescent="0.25">
      <c r="B468" s="5">
        <v>33878</v>
      </c>
      <c r="C468" s="15">
        <v>199210</v>
      </c>
      <c r="D468" s="16">
        <v>11.94</v>
      </c>
      <c r="E468" s="16">
        <v>26.32</v>
      </c>
      <c r="F468" s="16">
        <v>0.85</v>
      </c>
      <c r="G468" s="18">
        <v>23.07</v>
      </c>
      <c r="H468" s="3"/>
    </row>
    <row r="469" spans="2:8" x14ac:dyDescent="0.25">
      <c r="B469" s="5">
        <v>33909</v>
      </c>
      <c r="C469" s="11">
        <v>199211</v>
      </c>
      <c r="D469" s="12">
        <v>12.03</v>
      </c>
      <c r="E469" s="12">
        <v>25.7</v>
      </c>
      <c r="F469" s="12">
        <v>0.72</v>
      </c>
      <c r="G469" s="19">
        <v>23.96</v>
      </c>
      <c r="H469" s="3"/>
    </row>
    <row r="470" spans="2:8" x14ac:dyDescent="0.25">
      <c r="B470" s="5">
        <v>33939</v>
      </c>
      <c r="C470" s="15">
        <v>199212</v>
      </c>
      <c r="D470" s="16">
        <v>12.14</v>
      </c>
      <c r="E470" s="16">
        <v>25.13</v>
      </c>
      <c r="F470" s="16">
        <v>0.94</v>
      </c>
      <c r="G470" s="18">
        <v>25.13</v>
      </c>
      <c r="H470" s="3"/>
    </row>
    <row r="471" spans="2:8" x14ac:dyDescent="0.25">
      <c r="B471" s="5">
        <v>33970</v>
      </c>
      <c r="C471" s="11">
        <v>199301</v>
      </c>
      <c r="D471" s="12">
        <v>12.54</v>
      </c>
      <c r="E471" s="12">
        <v>24.82</v>
      </c>
      <c r="F471" s="12">
        <v>3.24</v>
      </c>
      <c r="G471" s="19">
        <v>3.24</v>
      </c>
      <c r="H471" s="3"/>
    </row>
    <row r="472" spans="2:8" x14ac:dyDescent="0.25">
      <c r="B472" s="5">
        <v>34001</v>
      </c>
      <c r="C472" s="15">
        <v>199302</v>
      </c>
      <c r="D472" s="16">
        <v>12.94</v>
      </c>
      <c r="E472" s="16">
        <v>24.71</v>
      </c>
      <c r="F472" s="16">
        <v>3.25</v>
      </c>
      <c r="G472" s="18">
        <v>6.6</v>
      </c>
      <c r="H472" s="3"/>
    </row>
    <row r="473" spans="2:8" x14ac:dyDescent="0.25">
      <c r="B473" s="5">
        <v>34029</v>
      </c>
      <c r="C473" s="11">
        <v>199303</v>
      </c>
      <c r="D473" s="12">
        <v>13.19</v>
      </c>
      <c r="E473" s="12">
        <v>24.18</v>
      </c>
      <c r="F473" s="12">
        <v>1.87</v>
      </c>
      <c r="G473" s="19">
        <v>8.6</v>
      </c>
      <c r="H473" s="3"/>
    </row>
    <row r="474" spans="2:8" x14ac:dyDescent="0.25">
      <c r="B474" s="5">
        <v>34060</v>
      </c>
      <c r="C474" s="15">
        <v>199304</v>
      </c>
      <c r="D474" s="16">
        <v>13.44</v>
      </c>
      <c r="E474" s="16">
        <v>23.08</v>
      </c>
      <c r="F474" s="16">
        <v>1.94</v>
      </c>
      <c r="G474" s="18">
        <v>10.71</v>
      </c>
      <c r="H474" s="3"/>
    </row>
    <row r="475" spans="2:8" x14ac:dyDescent="0.25">
      <c r="B475" s="5">
        <v>34090</v>
      </c>
      <c r="C475" s="11">
        <v>199305</v>
      </c>
      <c r="D475" s="12">
        <v>13.66</v>
      </c>
      <c r="E475" s="12">
        <v>22.21</v>
      </c>
      <c r="F475" s="12">
        <v>1.6</v>
      </c>
      <c r="G475" s="19">
        <v>12.49</v>
      </c>
      <c r="H475" s="3"/>
    </row>
    <row r="476" spans="2:8" x14ac:dyDescent="0.25">
      <c r="B476" s="5">
        <v>34121</v>
      </c>
      <c r="C476" s="15">
        <v>199306</v>
      </c>
      <c r="D476" s="16">
        <v>13.87</v>
      </c>
      <c r="E476" s="16">
        <v>21.38</v>
      </c>
      <c r="F476" s="16">
        <v>1.54</v>
      </c>
      <c r="G476" s="18">
        <v>14.23</v>
      </c>
      <c r="H476" s="3"/>
    </row>
    <row r="477" spans="2:8" x14ac:dyDescent="0.25">
      <c r="B477" s="5">
        <v>34151</v>
      </c>
      <c r="C477" s="11">
        <v>199307</v>
      </c>
      <c r="D477" s="12">
        <v>14.04</v>
      </c>
      <c r="E477" s="12">
        <v>20.46</v>
      </c>
      <c r="F477" s="12">
        <v>1.23</v>
      </c>
      <c r="G477" s="19">
        <v>15.64</v>
      </c>
      <c r="H477" s="3"/>
    </row>
    <row r="478" spans="2:8" x14ac:dyDescent="0.25">
      <c r="B478" s="5">
        <v>34182</v>
      </c>
      <c r="C478" s="15">
        <v>199308</v>
      </c>
      <c r="D478" s="16">
        <v>14.22</v>
      </c>
      <c r="E478" s="16">
        <v>21.07</v>
      </c>
      <c r="F478" s="16">
        <v>1.25</v>
      </c>
      <c r="G478" s="18">
        <v>17.100000000000001</v>
      </c>
      <c r="H478" s="3"/>
    </row>
    <row r="479" spans="2:8" x14ac:dyDescent="0.25">
      <c r="B479" s="5">
        <v>34213</v>
      </c>
      <c r="C479" s="11">
        <v>199309</v>
      </c>
      <c r="D479" s="12">
        <v>14.38</v>
      </c>
      <c r="E479" s="12">
        <v>21.43</v>
      </c>
      <c r="F479" s="12">
        <v>1.1200000000000001</v>
      </c>
      <c r="G479" s="19">
        <v>18.420000000000002</v>
      </c>
      <c r="H479" s="3"/>
    </row>
    <row r="480" spans="2:8" x14ac:dyDescent="0.25">
      <c r="B480" s="5">
        <v>34243</v>
      </c>
      <c r="C480" s="15">
        <v>199310</v>
      </c>
      <c r="D480" s="16">
        <v>14.53</v>
      </c>
      <c r="E480" s="16">
        <v>21.69</v>
      </c>
      <c r="F480" s="16">
        <v>1.06</v>
      </c>
      <c r="G480" s="18">
        <v>19.68</v>
      </c>
      <c r="H480" s="3"/>
    </row>
    <row r="481" spans="2:8" x14ac:dyDescent="0.25">
      <c r="B481" s="5">
        <v>34274</v>
      </c>
      <c r="C481" s="11">
        <v>199311</v>
      </c>
      <c r="D481" s="12">
        <v>14.72</v>
      </c>
      <c r="E481" s="12">
        <v>22.37</v>
      </c>
      <c r="F481" s="12">
        <v>1.29</v>
      </c>
      <c r="G481" s="19">
        <v>21.23</v>
      </c>
      <c r="H481" s="3"/>
    </row>
    <row r="482" spans="2:8" x14ac:dyDescent="0.25">
      <c r="B482" s="5">
        <v>34304</v>
      </c>
      <c r="C482" s="15">
        <v>199312</v>
      </c>
      <c r="D482" s="16">
        <v>14.89</v>
      </c>
      <c r="E482" s="16">
        <v>22.6</v>
      </c>
      <c r="F482" s="16">
        <v>1.1299999999999999</v>
      </c>
      <c r="G482" s="18">
        <v>22.6</v>
      </c>
      <c r="H482" s="3"/>
    </row>
    <row r="483" spans="2:8" x14ac:dyDescent="0.25">
      <c r="B483" s="5">
        <v>34335</v>
      </c>
      <c r="C483" s="11">
        <v>199401</v>
      </c>
      <c r="D483" s="12">
        <v>15.36</v>
      </c>
      <c r="E483" s="12">
        <v>22.5</v>
      </c>
      <c r="F483" s="12">
        <v>3.15</v>
      </c>
      <c r="G483" s="19">
        <v>3.15</v>
      </c>
      <c r="H483" s="3"/>
    </row>
    <row r="484" spans="2:8" x14ac:dyDescent="0.25">
      <c r="B484" s="5">
        <v>34366</v>
      </c>
      <c r="C484" s="15">
        <v>199402</v>
      </c>
      <c r="D484" s="16">
        <v>15.92</v>
      </c>
      <c r="E484" s="16">
        <v>23.01</v>
      </c>
      <c r="F484" s="16">
        <v>3.68</v>
      </c>
      <c r="G484" s="18">
        <v>6.95</v>
      </c>
      <c r="H484" s="3"/>
    </row>
    <row r="485" spans="2:8" x14ac:dyDescent="0.25">
      <c r="B485" s="5">
        <v>34394</v>
      </c>
      <c r="C485" s="11">
        <v>199403</v>
      </c>
      <c r="D485" s="12">
        <v>16.27</v>
      </c>
      <c r="E485" s="12">
        <v>23.41</v>
      </c>
      <c r="F485" s="12">
        <v>2.21</v>
      </c>
      <c r="G485" s="19">
        <v>9.32</v>
      </c>
      <c r="H485" s="3"/>
    </row>
    <row r="486" spans="2:8" x14ac:dyDescent="0.25">
      <c r="B486" s="5">
        <v>34425</v>
      </c>
      <c r="C486" s="15">
        <v>199404</v>
      </c>
      <c r="D486" s="16">
        <v>16.66</v>
      </c>
      <c r="E486" s="16">
        <v>23.94</v>
      </c>
      <c r="F486" s="16">
        <v>2.37</v>
      </c>
      <c r="G486" s="18">
        <v>11.92</v>
      </c>
      <c r="H486" s="3"/>
    </row>
    <row r="487" spans="2:8" x14ac:dyDescent="0.25">
      <c r="B487" s="5">
        <v>34455</v>
      </c>
      <c r="C487" s="11">
        <v>199405</v>
      </c>
      <c r="D487" s="12">
        <v>16.920000000000002</v>
      </c>
      <c r="E487" s="12">
        <v>23.86</v>
      </c>
      <c r="F487" s="12">
        <v>1.54</v>
      </c>
      <c r="G487" s="19">
        <v>13.65</v>
      </c>
      <c r="H487" s="3"/>
    </row>
    <row r="488" spans="2:8" x14ac:dyDescent="0.25">
      <c r="B488" s="5">
        <v>34486</v>
      </c>
      <c r="C488" s="15">
        <v>199406</v>
      </c>
      <c r="D488" s="16">
        <v>17.07</v>
      </c>
      <c r="E488" s="16">
        <v>23.08</v>
      </c>
      <c r="F488" s="16">
        <v>0.9</v>
      </c>
      <c r="G488" s="18">
        <v>14.68</v>
      </c>
      <c r="H488" s="3"/>
    </row>
    <row r="489" spans="2:8" x14ac:dyDescent="0.25">
      <c r="B489" s="5">
        <v>34516</v>
      </c>
      <c r="C489" s="11">
        <v>199407</v>
      </c>
      <c r="D489" s="12">
        <v>17.23</v>
      </c>
      <c r="E489" s="12">
        <v>22.69</v>
      </c>
      <c r="F489" s="12">
        <v>0.91</v>
      </c>
      <c r="G489" s="19">
        <v>15.73</v>
      </c>
      <c r="H489" s="3"/>
    </row>
    <row r="490" spans="2:8" x14ac:dyDescent="0.25">
      <c r="B490" s="5">
        <v>34547</v>
      </c>
      <c r="C490" s="15">
        <v>199408</v>
      </c>
      <c r="D490" s="16">
        <v>17.399999999999999</v>
      </c>
      <c r="E490" s="16">
        <v>22.35</v>
      </c>
      <c r="F490" s="16">
        <v>0.97</v>
      </c>
      <c r="G490" s="18">
        <v>16.86</v>
      </c>
      <c r="H490" s="3"/>
    </row>
    <row r="491" spans="2:8" x14ac:dyDescent="0.25">
      <c r="B491" s="5">
        <v>34578</v>
      </c>
      <c r="C491" s="11">
        <v>199409</v>
      </c>
      <c r="D491" s="12">
        <v>17.59</v>
      </c>
      <c r="E491" s="12">
        <v>22.31</v>
      </c>
      <c r="F491" s="12">
        <v>1.0900000000000001</v>
      </c>
      <c r="G491" s="19">
        <v>18.14</v>
      </c>
      <c r="H491" s="3"/>
    </row>
    <row r="492" spans="2:8" x14ac:dyDescent="0.25">
      <c r="B492" s="5">
        <v>34608</v>
      </c>
      <c r="C492" s="15">
        <v>199410</v>
      </c>
      <c r="D492" s="16">
        <v>17.78</v>
      </c>
      <c r="E492" s="16">
        <v>22.37</v>
      </c>
      <c r="F492" s="16">
        <v>1.1100000000000001</v>
      </c>
      <c r="G492" s="18">
        <v>19.46</v>
      </c>
      <c r="H492" s="3"/>
    </row>
    <row r="493" spans="2:8" x14ac:dyDescent="0.25">
      <c r="B493" s="5">
        <v>34639</v>
      </c>
      <c r="C493" s="11">
        <v>199411</v>
      </c>
      <c r="D493" s="12">
        <v>17.98</v>
      </c>
      <c r="E493" s="12">
        <v>22.16</v>
      </c>
      <c r="F493" s="12">
        <v>1.1100000000000001</v>
      </c>
      <c r="G493" s="19">
        <v>20.79</v>
      </c>
      <c r="H493" s="3"/>
    </row>
    <row r="494" spans="2:8" x14ac:dyDescent="0.25">
      <c r="B494" s="5">
        <v>34669</v>
      </c>
      <c r="C494" s="15">
        <v>199412</v>
      </c>
      <c r="D494" s="16">
        <v>18.25</v>
      </c>
      <c r="E494" s="16">
        <v>22.59</v>
      </c>
      <c r="F494" s="16">
        <v>1.49</v>
      </c>
      <c r="G494" s="18">
        <v>22.59</v>
      </c>
      <c r="H494" s="3"/>
    </row>
    <row r="495" spans="2:8" x14ac:dyDescent="0.25">
      <c r="B495" s="5">
        <v>34700</v>
      </c>
      <c r="C495" s="11">
        <v>199501</v>
      </c>
      <c r="D495" s="12">
        <v>18.59</v>
      </c>
      <c r="E495" s="12">
        <v>21.04</v>
      </c>
      <c r="F495" s="12">
        <v>1.84</v>
      </c>
      <c r="G495" s="19">
        <v>1.84</v>
      </c>
      <c r="H495" s="3"/>
    </row>
    <row r="496" spans="2:8" x14ac:dyDescent="0.25">
      <c r="B496" s="5">
        <v>34731</v>
      </c>
      <c r="C496" s="15">
        <v>199502</v>
      </c>
      <c r="D496" s="16">
        <v>19.239999999999998</v>
      </c>
      <c r="E496" s="16">
        <v>20.86</v>
      </c>
      <c r="F496" s="16">
        <v>3.52</v>
      </c>
      <c r="G496" s="18">
        <v>5.44</v>
      </c>
      <c r="H496" s="3"/>
    </row>
    <row r="497" spans="2:8" x14ac:dyDescent="0.25">
      <c r="B497" s="5">
        <v>34759</v>
      </c>
      <c r="C497" s="11">
        <v>199503</v>
      </c>
      <c r="D497" s="12">
        <v>19.75</v>
      </c>
      <c r="E497" s="12">
        <v>21.33</v>
      </c>
      <c r="F497" s="12">
        <v>2.61</v>
      </c>
      <c r="G497" s="19">
        <v>8.1999999999999993</v>
      </c>
      <c r="H497" s="3"/>
    </row>
    <row r="498" spans="2:8" x14ac:dyDescent="0.25">
      <c r="B498" s="5">
        <v>34790</v>
      </c>
      <c r="C498" s="15">
        <v>199504</v>
      </c>
      <c r="D498" s="16">
        <v>20.190000000000001</v>
      </c>
      <c r="E498" s="16">
        <v>21.17</v>
      </c>
      <c r="F498" s="16">
        <v>2.23</v>
      </c>
      <c r="G498" s="18">
        <v>10.62</v>
      </c>
      <c r="H498" s="3"/>
    </row>
    <row r="499" spans="2:8" x14ac:dyDescent="0.25">
      <c r="B499" s="5">
        <v>34820</v>
      </c>
      <c r="C499" s="11">
        <v>199505</v>
      </c>
      <c r="D499" s="12">
        <v>20.52</v>
      </c>
      <c r="E499" s="12">
        <v>21.3</v>
      </c>
      <c r="F499" s="12">
        <v>1.65</v>
      </c>
      <c r="G499" s="19">
        <v>12.45</v>
      </c>
      <c r="H499" s="3"/>
    </row>
    <row r="500" spans="2:8" x14ac:dyDescent="0.25">
      <c r="B500" s="5">
        <v>34851</v>
      </c>
      <c r="C500" s="15">
        <v>199506</v>
      </c>
      <c r="D500" s="16">
        <v>20.77</v>
      </c>
      <c r="E500" s="16">
        <v>21.66</v>
      </c>
      <c r="F500" s="16">
        <v>1.2</v>
      </c>
      <c r="G500" s="18">
        <v>13.81</v>
      </c>
      <c r="H500" s="3"/>
    </row>
    <row r="501" spans="2:8" x14ac:dyDescent="0.25">
      <c r="B501" s="5">
        <v>34881</v>
      </c>
      <c r="C501" s="11">
        <v>199507</v>
      </c>
      <c r="D501" s="12">
        <v>20.93</v>
      </c>
      <c r="E501" s="12">
        <v>21.5</v>
      </c>
      <c r="F501" s="12">
        <v>0.77</v>
      </c>
      <c r="G501" s="19">
        <v>14.7</v>
      </c>
      <c r="H501" s="3"/>
    </row>
    <row r="502" spans="2:8" x14ac:dyDescent="0.25">
      <c r="B502" s="5">
        <v>34912</v>
      </c>
      <c r="C502" s="15">
        <v>199508</v>
      </c>
      <c r="D502" s="16">
        <v>21.07</v>
      </c>
      <c r="E502" s="16">
        <v>21.09</v>
      </c>
      <c r="F502" s="16">
        <v>0.63</v>
      </c>
      <c r="G502" s="18">
        <v>15.43</v>
      </c>
      <c r="H502" s="3"/>
    </row>
    <row r="503" spans="2:8" x14ac:dyDescent="0.25">
      <c r="B503" s="5">
        <v>34943</v>
      </c>
      <c r="C503" s="11">
        <v>199509</v>
      </c>
      <c r="D503" s="12">
        <v>21.24</v>
      </c>
      <c r="E503" s="12">
        <v>20.79</v>
      </c>
      <c r="F503" s="12">
        <v>0.84</v>
      </c>
      <c r="G503" s="19">
        <v>16.399999999999999</v>
      </c>
      <c r="H503" s="3"/>
    </row>
    <row r="504" spans="2:8" x14ac:dyDescent="0.25">
      <c r="B504" s="5">
        <v>34973</v>
      </c>
      <c r="C504" s="15">
        <v>199510</v>
      </c>
      <c r="D504" s="16">
        <v>21.43</v>
      </c>
      <c r="E504" s="16">
        <v>20.52</v>
      </c>
      <c r="F504" s="16">
        <v>0.88</v>
      </c>
      <c r="G504" s="18">
        <v>17.440000000000001</v>
      </c>
      <c r="H504" s="3"/>
    </row>
    <row r="505" spans="2:8" x14ac:dyDescent="0.25">
      <c r="B505" s="5">
        <v>35004</v>
      </c>
      <c r="C505" s="11">
        <v>199511</v>
      </c>
      <c r="D505" s="12">
        <v>21.6</v>
      </c>
      <c r="E505" s="12">
        <v>20.13</v>
      </c>
      <c r="F505" s="12">
        <v>0.79</v>
      </c>
      <c r="G505" s="19">
        <v>18.37</v>
      </c>
      <c r="H505" s="3"/>
    </row>
    <row r="506" spans="2:8" x14ac:dyDescent="0.25">
      <c r="B506" s="5">
        <v>35034</v>
      </c>
      <c r="C506" s="15">
        <v>199512</v>
      </c>
      <c r="D506" s="16">
        <v>21.8</v>
      </c>
      <c r="E506" s="16">
        <v>19.46</v>
      </c>
      <c r="F506" s="16">
        <v>0.92</v>
      </c>
      <c r="G506" s="18">
        <v>19.46</v>
      </c>
      <c r="H506" s="3"/>
    </row>
    <row r="507" spans="2:8" x14ac:dyDescent="0.25">
      <c r="B507" s="5">
        <v>35065</v>
      </c>
      <c r="C507" s="11">
        <v>199601</v>
      </c>
      <c r="D507" s="12">
        <v>22.35</v>
      </c>
      <c r="E507" s="12">
        <v>20.239999999999998</v>
      </c>
      <c r="F507" s="12">
        <v>2.5099999999999998</v>
      </c>
      <c r="G507" s="19">
        <v>2.5099999999999998</v>
      </c>
      <c r="H507" s="3"/>
    </row>
    <row r="508" spans="2:8" x14ac:dyDescent="0.25">
      <c r="B508" s="5">
        <v>35096</v>
      </c>
      <c r="C508" s="15">
        <v>199602</v>
      </c>
      <c r="D508" s="16">
        <v>23.25</v>
      </c>
      <c r="E508" s="16">
        <v>20.81</v>
      </c>
      <c r="F508" s="16">
        <v>4.01</v>
      </c>
      <c r="G508" s="18">
        <v>6.62</v>
      </c>
      <c r="H508" s="3"/>
    </row>
    <row r="509" spans="2:8" x14ac:dyDescent="0.25">
      <c r="B509" s="5">
        <v>35125</v>
      </c>
      <c r="C509" s="11">
        <v>199603</v>
      </c>
      <c r="D509" s="12">
        <v>23.74</v>
      </c>
      <c r="E509" s="12">
        <v>20.2</v>
      </c>
      <c r="F509" s="12">
        <v>2.1</v>
      </c>
      <c r="G509" s="19">
        <v>8.8699999999999992</v>
      </c>
      <c r="H509" s="3"/>
    </row>
    <row r="510" spans="2:8" x14ac:dyDescent="0.25">
      <c r="B510" s="5">
        <v>35156</v>
      </c>
      <c r="C510" s="15">
        <v>199604</v>
      </c>
      <c r="D510" s="16">
        <v>24.21</v>
      </c>
      <c r="E510" s="16">
        <v>19.899999999999999</v>
      </c>
      <c r="F510" s="16">
        <v>1.97</v>
      </c>
      <c r="G510" s="18">
        <v>11.02</v>
      </c>
      <c r="H510" s="3"/>
    </row>
    <row r="511" spans="2:8" x14ac:dyDescent="0.25">
      <c r="B511" s="5">
        <v>35186</v>
      </c>
      <c r="C511" s="11">
        <v>199605</v>
      </c>
      <c r="D511" s="12">
        <v>24.58</v>
      </c>
      <c r="E511" s="12">
        <v>19.78</v>
      </c>
      <c r="F511" s="12">
        <v>1.55</v>
      </c>
      <c r="G511" s="19">
        <v>12.75</v>
      </c>
      <c r="H511" s="3"/>
    </row>
    <row r="512" spans="2:8" x14ac:dyDescent="0.25">
      <c r="B512" s="5">
        <v>35217</v>
      </c>
      <c r="C512" s="15">
        <v>199606</v>
      </c>
      <c r="D512" s="16">
        <v>24.87</v>
      </c>
      <c r="E512" s="16">
        <v>19.7</v>
      </c>
      <c r="F512" s="16">
        <v>1.1399999999999999</v>
      </c>
      <c r="G512" s="18">
        <v>14.04</v>
      </c>
      <c r="H512" s="3"/>
    </row>
    <row r="513" spans="2:8" x14ac:dyDescent="0.25">
      <c r="B513" s="5">
        <v>35247</v>
      </c>
      <c r="C513" s="11">
        <v>199607</v>
      </c>
      <c r="D513" s="12">
        <v>25.24</v>
      </c>
      <c r="E513" s="12">
        <v>20.57</v>
      </c>
      <c r="F513" s="12">
        <v>1.51</v>
      </c>
      <c r="G513" s="19">
        <v>15.76</v>
      </c>
      <c r="H513" s="3"/>
    </row>
    <row r="514" spans="2:8" x14ac:dyDescent="0.25">
      <c r="B514" s="5">
        <v>35278</v>
      </c>
      <c r="C514" s="15">
        <v>199608</v>
      </c>
      <c r="D514" s="16">
        <v>25.52</v>
      </c>
      <c r="E514" s="16">
        <v>21.13</v>
      </c>
      <c r="F514" s="16">
        <v>1.1000000000000001</v>
      </c>
      <c r="G514" s="18">
        <v>17.04</v>
      </c>
      <c r="H514" s="3"/>
    </row>
    <row r="515" spans="2:8" x14ac:dyDescent="0.25">
      <c r="B515" s="5">
        <v>35309</v>
      </c>
      <c r="C515" s="11">
        <v>199609</v>
      </c>
      <c r="D515" s="12">
        <v>25.82</v>
      </c>
      <c r="E515" s="12">
        <v>21.55</v>
      </c>
      <c r="F515" s="12">
        <v>1.19</v>
      </c>
      <c r="G515" s="19">
        <v>18.43</v>
      </c>
      <c r="H515" s="3"/>
    </row>
    <row r="516" spans="2:8" x14ac:dyDescent="0.25">
      <c r="B516" s="5">
        <v>35339</v>
      </c>
      <c r="C516" s="15">
        <v>199610</v>
      </c>
      <c r="D516" s="16">
        <v>26.12</v>
      </c>
      <c r="E516" s="16">
        <v>21.87</v>
      </c>
      <c r="F516" s="16">
        <v>1.1499999999999999</v>
      </c>
      <c r="G516" s="18">
        <v>19.8</v>
      </c>
      <c r="H516" s="3"/>
    </row>
    <row r="517" spans="2:8" x14ac:dyDescent="0.25">
      <c r="B517" s="5">
        <v>35370</v>
      </c>
      <c r="C517" s="11">
        <v>199611</v>
      </c>
      <c r="D517" s="12">
        <v>26.33</v>
      </c>
      <c r="E517" s="12">
        <v>21.88</v>
      </c>
      <c r="F517" s="12">
        <v>0.8</v>
      </c>
      <c r="G517" s="19">
        <v>20.76</v>
      </c>
      <c r="H517" s="3"/>
    </row>
    <row r="518" spans="2:8" x14ac:dyDescent="0.25">
      <c r="B518" s="5">
        <v>35400</v>
      </c>
      <c r="C518" s="15">
        <v>199612</v>
      </c>
      <c r="D518" s="16">
        <v>26.52</v>
      </c>
      <c r="E518" s="16">
        <v>21.63</v>
      </c>
      <c r="F518" s="16">
        <v>0.72</v>
      </c>
      <c r="G518" s="18">
        <v>21.63</v>
      </c>
      <c r="H518" s="3"/>
    </row>
    <row r="519" spans="2:8" x14ac:dyDescent="0.25">
      <c r="B519" s="5">
        <v>35431</v>
      </c>
      <c r="C519" s="11">
        <v>199701</v>
      </c>
      <c r="D519" s="12">
        <v>26.96</v>
      </c>
      <c r="E519" s="12">
        <v>20.62</v>
      </c>
      <c r="F519" s="12">
        <v>1.65</v>
      </c>
      <c r="G519" s="19">
        <v>1.65</v>
      </c>
      <c r="H519" s="3"/>
    </row>
    <row r="520" spans="2:8" x14ac:dyDescent="0.25">
      <c r="B520" s="5">
        <v>35462</v>
      </c>
      <c r="C520" s="15">
        <v>199702</v>
      </c>
      <c r="D520" s="16">
        <v>27.8</v>
      </c>
      <c r="E520" s="16">
        <v>19.579999999999998</v>
      </c>
      <c r="F520" s="16">
        <v>3.11</v>
      </c>
      <c r="G520" s="18">
        <v>4.82</v>
      </c>
      <c r="H520" s="3"/>
    </row>
    <row r="521" spans="2:8" x14ac:dyDescent="0.25">
      <c r="B521" s="5">
        <v>35490</v>
      </c>
      <c r="C521" s="11">
        <v>199703</v>
      </c>
      <c r="D521" s="12">
        <v>28.23</v>
      </c>
      <c r="E521" s="12">
        <v>18.93</v>
      </c>
      <c r="F521" s="12">
        <v>1.55</v>
      </c>
      <c r="G521" s="19">
        <v>6.45</v>
      </c>
      <c r="H521" s="3"/>
    </row>
    <row r="522" spans="2:8" x14ac:dyDescent="0.25">
      <c r="B522" s="5">
        <v>35521</v>
      </c>
      <c r="C522" s="15">
        <v>199704</v>
      </c>
      <c r="D522" s="16">
        <v>28.69</v>
      </c>
      <c r="E522" s="16">
        <v>18.52</v>
      </c>
      <c r="F522" s="16">
        <v>1.62</v>
      </c>
      <c r="G522" s="18">
        <v>8.18</v>
      </c>
      <c r="H522" s="3"/>
    </row>
    <row r="523" spans="2:8" x14ac:dyDescent="0.25">
      <c r="B523" s="5">
        <v>35551</v>
      </c>
      <c r="C523" s="11">
        <v>199705</v>
      </c>
      <c r="D523" s="12">
        <v>29.16</v>
      </c>
      <c r="E523" s="12">
        <v>18.600000000000001</v>
      </c>
      <c r="F523" s="12">
        <v>1.62</v>
      </c>
      <c r="G523" s="19">
        <v>9.94</v>
      </c>
      <c r="H523" s="3"/>
    </row>
    <row r="524" spans="2:8" x14ac:dyDescent="0.25">
      <c r="B524" s="5">
        <v>35582</v>
      </c>
      <c r="C524" s="15">
        <v>199706</v>
      </c>
      <c r="D524" s="16">
        <v>29.51</v>
      </c>
      <c r="E524" s="16">
        <v>18.670000000000002</v>
      </c>
      <c r="F524" s="16">
        <v>1.2</v>
      </c>
      <c r="G524" s="18">
        <v>11.26</v>
      </c>
      <c r="H524" s="3"/>
    </row>
    <row r="525" spans="2:8" x14ac:dyDescent="0.25">
      <c r="B525" s="5">
        <v>35612</v>
      </c>
      <c r="C525" s="11">
        <v>199707</v>
      </c>
      <c r="D525" s="12">
        <v>29.76</v>
      </c>
      <c r="E525" s="12">
        <v>17.88</v>
      </c>
      <c r="F525" s="12">
        <v>0.83</v>
      </c>
      <c r="G525" s="19">
        <v>12.19</v>
      </c>
      <c r="H525" s="3"/>
    </row>
    <row r="526" spans="2:8" x14ac:dyDescent="0.25">
      <c r="B526" s="5">
        <v>35643</v>
      </c>
      <c r="C526" s="15">
        <v>199708</v>
      </c>
      <c r="D526" s="16">
        <v>30.1</v>
      </c>
      <c r="E526" s="16">
        <v>17.93</v>
      </c>
      <c r="F526" s="16">
        <v>1.1399999999999999</v>
      </c>
      <c r="G526" s="18">
        <v>13.48</v>
      </c>
      <c r="H526" s="3"/>
    </row>
    <row r="527" spans="2:8" x14ac:dyDescent="0.25">
      <c r="B527" s="5">
        <v>35674</v>
      </c>
      <c r="C527" s="11">
        <v>199709</v>
      </c>
      <c r="D527" s="12">
        <v>30.48</v>
      </c>
      <c r="E527" s="12">
        <v>18.010000000000002</v>
      </c>
      <c r="F527" s="12">
        <v>1.26</v>
      </c>
      <c r="G527" s="19">
        <v>14.91</v>
      </c>
      <c r="H527" s="3"/>
    </row>
    <row r="528" spans="2:8" x14ac:dyDescent="0.25">
      <c r="B528" s="5">
        <v>35704</v>
      </c>
      <c r="C528" s="15">
        <v>199710</v>
      </c>
      <c r="D528" s="16">
        <v>30.77</v>
      </c>
      <c r="E528" s="16">
        <v>17.8</v>
      </c>
      <c r="F528" s="16">
        <v>0.96</v>
      </c>
      <c r="G528" s="18">
        <v>16.02</v>
      </c>
      <c r="H528" s="3"/>
    </row>
    <row r="529" spans="2:8" x14ac:dyDescent="0.25">
      <c r="B529" s="5">
        <v>35735</v>
      </c>
      <c r="C529" s="11">
        <v>199711</v>
      </c>
      <c r="D529" s="12">
        <v>31.02</v>
      </c>
      <c r="E529" s="12">
        <v>17.809999999999999</v>
      </c>
      <c r="F529" s="12">
        <v>0.81</v>
      </c>
      <c r="G529" s="19">
        <v>16.96</v>
      </c>
      <c r="H529" s="3"/>
    </row>
    <row r="530" spans="2:8" x14ac:dyDescent="0.25">
      <c r="B530" s="5">
        <v>35765</v>
      </c>
      <c r="C530" s="15">
        <v>199712</v>
      </c>
      <c r="D530" s="16">
        <v>31.21</v>
      </c>
      <c r="E530" s="16">
        <v>17.68</v>
      </c>
      <c r="F530" s="16">
        <v>0.61</v>
      </c>
      <c r="G530" s="18">
        <v>17.68</v>
      </c>
      <c r="H530" s="3"/>
    </row>
    <row r="531" spans="2:8" x14ac:dyDescent="0.25">
      <c r="B531" s="5">
        <v>35796</v>
      </c>
      <c r="C531" s="11">
        <v>199801</v>
      </c>
      <c r="D531" s="12">
        <v>31.77</v>
      </c>
      <c r="E531" s="12">
        <v>17.84</v>
      </c>
      <c r="F531" s="12">
        <v>1.79</v>
      </c>
      <c r="G531" s="19">
        <v>1.79</v>
      </c>
      <c r="H531" s="3"/>
    </row>
    <row r="532" spans="2:8" x14ac:dyDescent="0.25">
      <c r="B532" s="5">
        <v>35827</v>
      </c>
      <c r="C532" s="15">
        <v>199802</v>
      </c>
      <c r="D532" s="16">
        <v>32.81</v>
      </c>
      <c r="E532" s="16">
        <v>18.03</v>
      </c>
      <c r="F532" s="16">
        <v>3.28</v>
      </c>
      <c r="G532" s="18">
        <v>5.13</v>
      </c>
      <c r="H532" s="3"/>
    </row>
    <row r="533" spans="2:8" x14ac:dyDescent="0.25">
      <c r="B533" s="5">
        <v>35855</v>
      </c>
      <c r="C533" s="11">
        <v>199803</v>
      </c>
      <c r="D533" s="12">
        <v>33.67</v>
      </c>
      <c r="E533" s="12">
        <v>19.239999999999998</v>
      </c>
      <c r="F533" s="12">
        <v>2.6</v>
      </c>
      <c r="G533" s="19">
        <v>7.87</v>
      </c>
      <c r="H533" s="3"/>
    </row>
    <row r="534" spans="2:8" x14ac:dyDescent="0.25">
      <c r="B534" s="5">
        <v>35886</v>
      </c>
      <c r="C534" s="15">
        <v>199804</v>
      </c>
      <c r="D534" s="16">
        <v>34.65</v>
      </c>
      <c r="E534" s="16">
        <v>20.74</v>
      </c>
      <c r="F534" s="16">
        <v>2.9</v>
      </c>
      <c r="G534" s="18">
        <v>11</v>
      </c>
      <c r="H534" s="3"/>
    </row>
    <row r="535" spans="2:8" x14ac:dyDescent="0.25">
      <c r="B535" s="5">
        <v>35916</v>
      </c>
      <c r="C535" s="11">
        <v>199805</v>
      </c>
      <c r="D535" s="12">
        <v>35.19</v>
      </c>
      <c r="E535" s="12">
        <v>20.67</v>
      </c>
      <c r="F535" s="12">
        <v>1.56</v>
      </c>
      <c r="G535" s="19">
        <v>12.73</v>
      </c>
      <c r="H535" s="3"/>
    </row>
    <row r="536" spans="2:8" x14ac:dyDescent="0.25">
      <c r="B536" s="5">
        <v>35947</v>
      </c>
      <c r="C536" s="15">
        <v>199806</v>
      </c>
      <c r="D536" s="16">
        <v>35.619999999999997</v>
      </c>
      <c r="E536" s="16">
        <v>20.69</v>
      </c>
      <c r="F536" s="16">
        <v>1.22</v>
      </c>
      <c r="G536" s="18">
        <v>14.11</v>
      </c>
      <c r="H536" s="3"/>
    </row>
    <row r="537" spans="2:8" x14ac:dyDescent="0.25">
      <c r="B537" s="5">
        <v>35977</v>
      </c>
      <c r="C537" s="11">
        <v>199807</v>
      </c>
      <c r="D537" s="12">
        <v>35.79</v>
      </c>
      <c r="E537" s="12">
        <v>20.27</v>
      </c>
      <c r="F537" s="12">
        <v>0.47</v>
      </c>
      <c r="G537" s="19">
        <v>14.66</v>
      </c>
      <c r="H537" s="3"/>
    </row>
    <row r="538" spans="2:8" x14ac:dyDescent="0.25">
      <c r="B538" s="5">
        <v>36008</v>
      </c>
      <c r="C538" s="15">
        <v>199808</v>
      </c>
      <c r="D538" s="16">
        <v>35.799999999999997</v>
      </c>
      <c r="E538" s="16">
        <v>18.940000000000001</v>
      </c>
      <c r="F538" s="16">
        <v>0.03</v>
      </c>
      <c r="G538" s="18">
        <v>14.69</v>
      </c>
      <c r="H538" s="3"/>
    </row>
    <row r="539" spans="2:8" x14ac:dyDescent="0.25">
      <c r="B539" s="5">
        <v>36039</v>
      </c>
      <c r="C539" s="11">
        <v>199809</v>
      </c>
      <c r="D539" s="12">
        <v>35.9</v>
      </c>
      <c r="E539" s="12">
        <v>17.8</v>
      </c>
      <c r="F539" s="12">
        <v>0.28999999999999998</v>
      </c>
      <c r="G539" s="19">
        <v>15.03</v>
      </c>
      <c r="H539" s="3"/>
    </row>
    <row r="540" spans="2:8" x14ac:dyDescent="0.25">
      <c r="B540" s="5">
        <v>36069</v>
      </c>
      <c r="C540" s="15">
        <v>199810</v>
      </c>
      <c r="D540" s="16">
        <v>36.03</v>
      </c>
      <c r="E540" s="16">
        <v>17.09</v>
      </c>
      <c r="F540" s="16">
        <v>0.35</v>
      </c>
      <c r="G540" s="18">
        <v>15.44</v>
      </c>
      <c r="H540" s="3"/>
    </row>
    <row r="541" spans="2:8" x14ac:dyDescent="0.25">
      <c r="B541" s="5">
        <v>36100</v>
      </c>
      <c r="C541" s="11">
        <v>199811</v>
      </c>
      <c r="D541" s="12">
        <v>36.1</v>
      </c>
      <c r="E541" s="12">
        <v>16.350000000000001</v>
      </c>
      <c r="F541" s="12">
        <v>0.17</v>
      </c>
      <c r="G541" s="19">
        <v>15.64</v>
      </c>
      <c r="H541" s="3"/>
    </row>
    <row r="542" spans="2:8" x14ac:dyDescent="0.25">
      <c r="B542" s="5">
        <v>36130</v>
      </c>
      <c r="C542" s="15">
        <v>199812</v>
      </c>
      <c r="D542" s="16">
        <v>36.42</v>
      </c>
      <c r="E542" s="16">
        <v>16.7</v>
      </c>
      <c r="F542" s="16">
        <v>0.91</v>
      </c>
      <c r="G542" s="18">
        <v>16.7</v>
      </c>
      <c r="H542" s="3"/>
    </row>
    <row r="543" spans="2:8" x14ac:dyDescent="0.25">
      <c r="B543" s="5">
        <v>36161</v>
      </c>
      <c r="C543" s="11">
        <v>199901</v>
      </c>
      <c r="D543" s="12">
        <v>37.229999999999997</v>
      </c>
      <c r="E543" s="12">
        <v>17.18</v>
      </c>
      <c r="F543" s="12">
        <v>2.21</v>
      </c>
      <c r="G543" s="19">
        <v>2.21</v>
      </c>
      <c r="H543" s="3"/>
    </row>
    <row r="544" spans="2:8" x14ac:dyDescent="0.25">
      <c r="B544" s="5">
        <v>36192</v>
      </c>
      <c r="C544" s="15">
        <v>199902</v>
      </c>
      <c r="D544" s="16">
        <v>37.86</v>
      </c>
      <c r="E544" s="16">
        <v>15.38</v>
      </c>
      <c r="F544" s="16">
        <v>1.7</v>
      </c>
      <c r="G544" s="18">
        <v>3.94</v>
      </c>
      <c r="H544" s="3"/>
    </row>
    <row r="545" spans="2:8" x14ac:dyDescent="0.25">
      <c r="B545" s="5">
        <v>36220</v>
      </c>
      <c r="C545" s="11">
        <v>199903</v>
      </c>
      <c r="D545" s="12">
        <v>38.22</v>
      </c>
      <c r="E545" s="12">
        <v>13.51</v>
      </c>
      <c r="F545" s="12">
        <v>0.94</v>
      </c>
      <c r="G545" s="19">
        <v>4.92</v>
      </c>
      <c r="H545" s="3"/>
    </row>
    <row r="546" spans="2:8" x14ac:dyDescent="0.25">
      <c r="B546" s="5">
        <v>36251</v>
      </c>
      <c r="C546" s="15">
        <v>199904</v>
      </c>
      <c r="D546" s="16">
        <v>38.520000000000003</v>
      </c>
      <c r="E546" s="16">
        <v>11.17</v>
      </c>
      <c r="F546" s="16">
        <v>0.78</v>
      </c>
      <c r="G546" s="18">
        <v>5.74</v>
      </c>
      <c r="H546" s="3"/>
    </row>
    <row r="547" spans="2:8" x14ac:dyDescent="0.25">
      <c r="B547" s="5">
        <v>36281</v>
      </c>
      <c r="C547" s="11">
        <v>199905</v>
      </c>
      <c r="D547" s="12">
        <v>38.700000000000003</v>
      </c>
      <c r="E547" s="12">
        <v>9.98</v>
      </c>
      <c r="F547" s="12">
        <v>0.48</v>
      </c>
      <c r="G547" s="19">
        <v>6.25</v>
      </c>
      <c r="H547" s="3"/>
    </row>
    <row r="548" spans="2:8" x14ac:dyDescent="0.25">
      <c r="B548" s="5">
        <v>36312</v>
      </c>
      <c r="C548" s="15">
        <v>199906</v>
      </c>
      <c r="D548" s="16">
        <v>38.81</v>
      </c>
      <c r="E548" s="16">
        <v>8.9600000000000009</v>
      </c>
      <c r="F548" s="16">
        <v>0.28000000000000003</v>
      </c>
      <c r="G548" s="18">
        <v>6.55</v>
      </c>
      <c r="H548" s="3"/>
    </row>
    <row r="549" spans="2:8" x14ac:dyDescent="0.25">
      <c r="B549" s="5">
        <v>36342</v>
      </c>
      <c r="C549" s="11">
        <v>199907</v>
      </c>
      <c r="D549" s="12">
        <v>38.93</v>
      </c>
      <c r="E549" s="12">
        <v>8.7799999999999994</v>
      </c>
      <c r="F549" s="12">
        <v>0.31</v>
      </c>
      <c r="G549" s="19">
        <v>6.88</v>
      </c>
      <c r="H549" s="3"/>
    </row>
    <row r="550" spans="2:8" x14ac:dyDescent="0.25">
      <c r="B550" s="5">
        <v>36373</v>
      </c>
      <c r="C550" s="15">
        <v>199908</v>
      </c>
      <c r="D550" s="16">
        <v>39.119999999999997</v>
      </c>
      <c r="E550" s="16">
        <v>9.2799999999999994</v>
      </c>
      <c r="F550" s="16">
        <v>0.5</v>
      </c>
      <c r="G550" s="18">
        <v>7.41</v>
      </c>
      <c r="H550" s="3"/>
    </row>
    <row r="551" spans="2:8" x14ac:dyDescent="0.25">
      <c r="B551" s="5">
        <v>36404</v>
      </c>
      <c r="C551" s="11">
        <v>199909</v>
      </c>
      <c r="D551" s="12">
        <v>39.25</v>
      </c>
      <c r="E551" s="12">
        <v>9.33</v>
      </c>
      <c r="F551" s="12">
        <v>0.33</v>
      </c>
      <c r="G551" s="19">
        <v>7.76</v>
      </c>
      <c r="H551" s="3"/>
    </row>
    <row r="552" spans="2:8" x14ac:dyDescent="0.25">
      <c r="B552" s="5">
        <v>36434</v>
      </c>
      <c r="C552" s="15">
        <v>199910</v>
      </c>
      <c r="D552" s="16">
        <v>39.39</v>
      </c>
      <c r="E552" s="16">
        <v>9.32</v>
      </c>
      <c r="F552" s="16">
        <v>0.35</v>
      </c>
      <c r="G552" s="18">
        <v>8.14</v>
      </c>
      <c r="H552" s="3"/>
    </row>
    <row r="553" spans="2:8" x14ac:dyDescent="0.25">
      <c r="B553" s="5">
        <v>36465</v>
      </c>
      <c r="C553" s="11">
        <v>199911</v>
      </c>
      <c r="D553" s="12">
        <v>39.58</v>
      </c>
      <c r="E553" s="12">
        <v>9.65</v>
      </c>
      <c r="F553" s="12">
        <v>0.48</v>
      </c>
      <c r="G553" s="19">
        <v>8.66</v>
      </c>
      <c r="H553" s="3"/>
    </row>
    <row r="554" spans="2:8" x14ac:dyDescent="0.25">
      <c r="B554" s="5">
        <v>36495</v>
      </c>
      <c r="C554" s="15">
        <v>199912</v>
      </c>
      <c r="D554" s="16">
        <v>39.79</v>
      </c>
      <c r="E554" s="16">
        <v>9.23</v>
      </c>
      <c r="F554" s="16">
        <v>0.53</v>
      </c>
      <c r="G554" s="18">
        <v>9.23</v>
      </c>
      <c r="H554" s="3"/>
    </row>
    <row r="555" spans="2:8" x14ac:dyDescent="0.25">
      <c r="B555" s="5">
        <v>36526</v>
      </c>
      <c r="C555" s="11">
        <v>200001</v>
      </c>
      <c r="D555" s="12">
        <v>40.299999999999997</v>
      </c>
      <c r="E555" s="12">
        <v>8.25</v>
      </c>
      <c r="F555" s="12">
        <v>1.29</v>
      </c>
      <c r="G555" s="19">
        <v>1.29</v>
      </c>
      <c r="H555" s="3"/>
    </row>
    <row r="556" spans="2:8" x14ac:dyDescent="0.25">
      <c r="B556" s="5">
        <v>36557</v>
      </c>
      <c r="C556" s="15">
        <v>200002</v>
      </c>
      <c r="D556" s="16">
        <v>41.23</v>
      </c>
      <c r="E556" s="16">
        <v>8.89</v>
      </c>
      <c r="F556" s="16">
        <v>2.2999999999999998</v>
      </c>
      <c r="G556" s="18">
        <v>3.62</v>
      </c>
      <c r="H556" s="3"/>
    </row>
    <row r="557" spans="2:8" x14ac:dyDescent="0.25">
      <c r="B557" s="5">
        <v>36586</v>
      </c>
      <c r="C557" s="11">
        <v>200003</v>
      </c>
      <c r="D557" s="12">
        <v>41.93</v>
      </c>
      <c r="E557" s="12">
        <v>9.73</v>
      </c>
      <c r="F557" s="12">
        <v>1.71</v>
      </c>
      <c r="G557" s="19">
        <v>5.39</v>
      </c>
      <c r="H557" s="3"/>
    </row>
    <row r="558" spans="2:8" x14ac:dyDescent="0.25">
      <c r="B558" s="5">
        <v>36617</v>
      </c>
      <c r="C558" s="15">
        <v>200004</v>
      </c>
      <c r="D558" s="16">
        <v>42.35</v>
      </c>
      <c r="E558" s="16">
        <v>9.9600000000000009</v>
      </c>
      <c r="F558" s="16">
        <v>1</v>
      </c>
      <c r="G558" s="18">
        <v>6.44</v>
      </c>
      <c r="H558" s="3"/>
    </row>
    <row r="559" spans="2:8" x14ac:dyDescent="0.25">
      <c r="B559" s="5">
        <v>36647</v>
      </c>
      <c r="C559" s="11">
        <v>200005</v>
      </c>
      <c r="D559" s="12">
        <v>42.57</v>
      </c>
      <c r="E559" s="12">
        <v>10</v>
      </c>
      <c r="F559" s="12">
        <v>0.52</v>
      </c>
      <c r="G559" s="19">
        <v>7</v>
      </c>
      <c r="H559" s="3"/>
    </row>
    <row r="560" spans="2:8" x14ac:dyDescent="0.25">
      <c r="B560" s="5">
        <v>36678</v>
      </c>
      <c r="C560" s="15">
        <v>200006</v>
      </c>
      <c r="D560" s="16">
        <v>42.56</v>
      </c>
      <c r="E560" s="16">
        <v>9.68</v>
      </c>
      <c r="F560" s="16">
        <v>-0.02</v>
      </c>
      <c r="G560" s="18">
        <v>6.98</v>
      </c>
      <c r="H560" s="3"/>
    </row>
    <row r="561" spans="1:8" x14ac:dyDescent="0.25">
      <c r="B561" s="5">
        <v>36708</v>
      </c>
      <c r="C561" s="11">
        <v>200007</v>
      </c>
      <c r="D561" s="12">
        <v>42.55</v>
      </c>
      <c r="E561" s="12">
        <v>9.2899999999999991</v>
      </c>
      <c r="F561" s="12">
        <v>-0.04</v>
      </c>
      <c r="G561" s="19">
        <v>6.94</v>
      </c>
      <c r="H561" s="3"/>
    </row>
    <row r="562" spans="1:8" x14ac:dyDescent="0.25">
      <c r="B562" s="5">
        <v>36739</v>
      </c>
      <c r="C562" s="15">
        <v>200008</v>
      </c>
      <c r="D562" s="16">
        <v>42.68</v>
      </c>
      <c r="E562" s="16">
        <v>9.1</v>
      </c>
      <c r="F562" s="16">
        <v>0.32</v>
      </c>
      <c r="G562" s="18">
        <v>7.27</v>
      </c>
      <c r="H562" s="3"/>
    </row>
    <row r="563" spans="1:8" x14ac:dyDescent="0.25">
      <c r="B563" s="5">
        <v>36770</v>
      </c>
      <c r="C563" s="11">
        <v>200009</v>
      </c>
      <c r="D563" s="12">
        <v>42.86</v>
      </c>
      <c r="E563" s="12">
        <v>9.1999999999999993</v>
      </c>
      <c r="F563" s="12">
        <v>0.43</v>
      </c>
      <c r="G563" s="19">
        <v>7.73</v>
      </c>
      <c r="H563" s="3"/>
    </row>
    <row r="564" spans="1:8" x14ac:dyDescent="0.25">
      <c r="B564" s="5">
        <v>36800</v>
      </c>
      <c r="C564" s="15">
        <v>200010</v>
      </c>
      <c r="D564" s="16">
        <v>42.93</v>
      </c>
      <c r="E564" s="16">
        <v>8.99</v>
      </c>
      <c r="F564" s="16">
        <v>0.15</v>
      </c>
      <c r="G564" s="18">
        <v>7.9</v>
      </c>
      <c r="H564" s="3"/>
    </row>
    <row r="565" spans="1:8" x14ac:dyDescent="0.25">
      <c r="B565" s="5">
        <v>36831</v>
      </c>
      <c r="C565" s="11">
        <v>200011</v>
      </c>
      <c r="D565" s="12">
        <v>43.07</v>
      </c>
      <c r="E565" s="12">
        <v>8.82</v>
      </c>
      <c r="F565" s="12">
        <v>0.33</v>
      </c>
      <c r="G565" s="19">
        <v>8.25</v>
      </c>
      <c r="H565" s="3"/>
    </row>
    <row r="566" spans="1:8" x14ac:dyDescent="0.25">
      <c r="B566" s="5">
        <v>36861</v>
      </c>
      <c r="C566" s="15">
        <v>200012</v>
      </c>
      <c r="D566" s="16">
        <v>43.27</v>
      </c>
      <c r="E566" s="16">
        <v>8.75</v>
      </c>
      <c r="F566" s="16">
        <v>0.46</v>
      </c>
      <c r="G566" s="18">
        <v>8.75</v>
      </c>
      <c r="H566" s="3"/>
    </row>
    <row r="567" spans="1:8" x14ac:dyDescent="0.25">
      <c r="B567" s="5">
        <v>36892</v>
      </c>
      <c r="C567" s="11">
        <v>200101</v>
      </c>
      <c r="D567" s="12">
        <v>43.72</v>
      </c>
      <c r="E567" s="12">
        <v>8.49</v>
      </c>
      <c r="F567" s="12">
        <v>1.05</v>
      </c>
      <c r="G567" s="19">
        <v>1.05</v>
      </c>
      <c r="H567" s="3"/>
    </row>
    <row r="568" spans="1:8" x14ac:dyDescent="0.25">
      <c r="B568" s="5">
        <v>36923</v>
      </c>
      <c r="C568" s="15">
        <v>200102</v>
      </c>
      <c r="D568" s="16">
        <v>44.55</v>
      </c>
      <c r="E568" s="16">
        <v>8.06</v>
      </c>
      <c r="F568" s="16">
        <v>1.89</v>
      </c>
      <c r="G568" s="18">
        <v>2.96</v>
      </c>
      <c r="H568" s="3"/>
    </row>
    <row r="569" spans="1:8" x14ac:dyDescent="0.25">
      <c r="B569" s="5">
        <v>36951</v>
      </c>
      <c r="C569" s="11">
        <v>200103</v>
      </c>
      <c r="D569" s="12">
        <v>45.21</v>
      </c>
      <c r="E569" s="12">
        <v>7.81</v>
      </c>
      <c r="F569" s="12">
        <v>1.48</v>
      </c>
      <c r="G569" s="19">
        <v>4.49</v>
      </c>
      <c r="H569" s="3"/>
    </row>
    <row r="570" spans="1:8" x14ac:dyDescent="0.25">
      <c r="B570" s="5">
        <v>36982</v>
      </c>
      <c r="C570" s="15">
        <v>200104</v>
      </c>
      <c r="D570" s="16">
        <v>45.73</v>
      </c>
      <c r="E570" s="16">
        <v>7.98</v>
      </c>
      <c r="F570" s="16">
        <v>1.1499999999999999</v>
      </c>
      <c r="G570" s="18">
        <v>5.69</v>
      </c>
      <c r="H570" s="3"/>
    </row>
    <row r="571" spans="1:8" x14ac:dyDescent="0.25">
      <c r="B571" s="5">
        <v>37012</v>
      </c>
      <c r="C571" s="11">
        <v>200105</v>
      </c>
      <c r="D571" s="12">
        <v>45.92</v>
      </c>
      <c r="E571" s="12">
        <v>7.87</v>
      </c>
      <c r="F571" s="12">
        <v>0.42</v>
      </c>
      <c r="G571" s="19">
        <v>6.13</v>
      </c>
      <c r="H571" s="3"/>
    </row>
    <row r="572" spans="1:8" x14ac:dyDescent="0.25">
      <c r="B572" s="5">
        <v>37043</v>
      </c>
      <c r="C572" s="15">
        <v>200106</v>
      </c>
      <c r="D572" s="16">
        <v>45.94</v>
      </c>
      <c r="E572" s="16">
        <v>7.93</v>
      </c>
      <c r="F572" s="16">
        <v>0.04</v>
      </c>
      <c r="G572" s="18">
        <v>6.17</v>
      </c>
      <c r="H572" s="3"/>
    </row>
    <row r="573" spans="1:8" x14ac:dyDescent="0.25">
      <c r="B573" s="5">
        <v>37073</v>
      </c>
      <c r="C573" s="11">
        <v>200107</v>
      </c>
      <c r="D573" s="12">
        <v>45.99</v>
      </c>
      <c r="E573" s="12">
        <v>8.09</v>
      </c>
      <c r="F573" s="12">
        <v>0.11</v>
      </c>
      <c r="G573" s="19">
        <v>6.29</v>
      </c>
      <c r="H573" s="3"/>
    </row>
    <row r="574" spans="1:8" x14ac:dyDescent="0.25">
      <c r="A574">
        <v>140</v>
      </c>
      <c r="B574" s="5">
        <v>37104</v>
      </c>
      <c r="C574" s="15">
        <v>200108</v>
      </c>
      <c r="D574" s="16">
        <v>46.11</v>
      </c>
      <c r="E574" s="16">
        <v>8.0299999999999994</v>
      </c>
      <c r="F574" s="16">
        <v>0.26</v>
      </c>
      <c r="G574" s="18">
        <v>6.57</v>
      </c>
      <c r="H574" s="3"/>
    </row>
    <row r="575" spans="1:8" x14ac:dyDescent="0.25">
      <c r="A575">
        <v>139</v>
      </c>
      <c r="B575" s="5">
        <v>37135</v>
      </c>
      <c r="C575" s="11">
        <v>200109</v>
      </c>
      <c r="D575" s="12">
        <v>46.28</v>
      </c>
      <c r="E575" s="12">
        <v>7.97</v>
      </c>
      <c r="F575" s="12">
        <v>0.37</v>
      </c>
      <c r="G575" s="19">
        <v>6.96</v>
      </c>
      <c r="H575" s="3"/>
    </row>
    <row r="576" spans="1:8" x14ac:dyDescent="0.25">
      <c r="A576">
        <v>138</v>
      </c>
      <c r="B576" s="5">
        <v>37165</v>
      </c>
      <c r="C576" s="15">
        <v>200110</v>
      </c>
      <c r="D576" s="16">
        <v>46.37</v>
      </c>
      <c r="E576" s="16">
        <v>8.01</v>
      </c>
      <c r="F576" s="16">
        <v>0.19</v>
      </c>
      <c r="G576" s="18">
        <v>7.16</v>
      </c>
      <c r="H576" s="3"/>
    </row>
    <row r="577" spans="1:8" x14ac:dyDescent="0.25">
      <c r="A577">
        <v>137</v>
      </c>
      <c r="B577" s="5">
        <v>37196</v>
      </c>
      <c r="C577" s="11">
        <v>200111</v>
      </c>
      <c r="D577" s="12">
        <v>46.42</v>
      </c>
      <c r="E577" s="12">
        <v>7.78</v>
      </c>
      <c r="F577" s="12">
        <v>0.12</v>
      </c>
      <c r="G577" s="19">
        <v>7.28</v>
      </c>
      <c r="H577" s="3"/>
    </row>
    <row r="578" spans="1:8" x14ac:dyDescent="0.25">
      <c r="A578">
        <v>136</v>
      </c>
      <c r="B578" s="5">
        <v>37226</v>
      </c>
      <c r="C578" s="15">
        <v>200112</v>
      </c>
      <c r="D578" s="16">
        <v>46.58</v>
      </c>
      <c r="E578" s="16">
        <v>7.65</v>
      </c>
      <c r="F578" s="16">
        <v>0.34</v>
      </c>
      <c r="G578" s="18">
        <v>7.65</v>
      </c>
      <c r="H578" s="3"/>
    </row>
    <row r="579" spans="1:8" x14ac:dyDescent="0.25">
      <c r="A579">
        <v>135</v>
      </c>
      <c r="B579" s="5">
        <v>37257</v>
      </c>
      <c r="C579" s="11">
        <v>200201</v>
      </c>
      <c r="D579" s="12">
        <v>46.95</v>
      </c>
      <c r="E579" s="12">
        <v>7.37</v>
      </c>
      <c r="F579" s="12">
        <v>0.8</v>
      </c>
      <c r="G579" s="19">
        <v>0.8</v>
      </c>
      <c r="H579" s="3"/>
    </row>
    <row r="580" spans="1:8" x14ac:dyDescent="0.25">
      <c r="A580">
        <v>134</v>
      </c>
      <c r="B580" s="5">
        <v>37288</v>
      </c>
      <c r="C580" s="15">
        <v>200202</v>
      </c>
      <c r="D580" s="16">
        <v>47.54</v>
      </c>
      <c r="E580" s="16">
        <v>6.7</v>
      </c>
      <c r="F580" s="16">
        <v>1.26</v>
      </c>
      <c r="G580" s="18">
        <v>2.06</v>
      </c>
      <c r="H580" s="3"/>
    </row>
    <row r="581" spans="1:8" x14ac:dyDescent="0.25">
      <c r="A581">
        <v>133</v>
      </c>
      <c r="B581" s="5">
        <v>37316</v>
      </c>
      <c r="C581" s="11">
        <v>200203</v>
      </c>
      <c r="D581" s="12">
        <v>47.87</v>
      </c>
      <c r="E581" s="12">
        <v>5.89</v>
      </c>
      <c r="F581" s="12">
        <v>0.71</v>
      </c>
      <c r="G581" s="19">
        <v>2.79</v>
      </c>
      <c r="H581" s="3"/>
    </row>
    <row r="582" spans="1:8" x14ac:dyDescent="0.25">
      <c r="A582">
        <v>132</v>
      </c>
      <c r="B582" s="5">
        <v>37347</v>
      </c>
      <c r="C582" s="15">
        <v>200204</v>
      </c>
      <c r="D582" s="16">
        <v>48.31</v>
      </c>
      <c r="E582" s="16">
        <v>5.65</v>
      </c>
      <c r="F582" s="16">
        <v>0.92</v>
      </c>
      <c r="G582" s="18">
        <v>3.73</v>
      </c>
      <c r="H582" s="3"/>
    </row>
    <row r="583" spans="1:8" x14ac:dyDescent="0.25">
      <c r="A583">
        <v>131</v>
      </c>
      <c r="B583" s="5">
        <v>37377</v>
      </c>
      <c r="C583" s="11">
        <v>200205</v>
      </c>
      <c r="D583" s="12">
        <v>48.6</v>
      </c>
      <c r="E583" s="12">
        <v>5.84</v>
      </c>
      <c r="F583" s="12">
        <v>0.6</v>
      </c>
      <c r="G583" s="19">
        <v>4.3499999999999996</v>
      </c>
      <c r="H583" s="3"/>
    </row>
    <row r="584" spans="1:8" x14ac:dyDescent="0.25">
      <c r="A584">
        <v>130</v>
      </c>
      <c r="B584" s="5">
        <v>37408</v>
      </c>
      <c r="C584" s="15">
        <v>200206</v>
      </c>
      <c r="D584" s="16">
        <v>48.81</v>
      </c>
      <c r="E584" s="16">
        <v>6.25</v>
      </c>
      <c r="F584" s="16">
        <v>0.43</v>
      </c>
      <c r="G584" s="18">
        <v>4.79</v>
      </c>
      <c r="H584" s="3"/>
    </row>
    <row r="585" spans="1:8" x14ac:dyDescent="0.25">
      <c r="A585">
        <v>129</v>
      </c>
      <c r="B585" s="5">
        <v>37438</v>
      </c>
      <c r="C585" s="11">
        <v>200207</v>
      </c>
      <c r="D585" s="12">
        <v>48.82</v>
      </c>
      <c r="E585" s="12">
        <v>6.16</v>
      </c>
      <c r="F585" s="12">
        <v>0.02</v>
      </c>
      <c r="G585" s="19">
        <v>4.82</v>
      </c>
      <c r="H585" s="3"/>
    </row>
    <row r="586" spans="1:8" x14ac:dyDescent="0.25">
      <c r="A586">
        <v>128</v>
      </c>
      <c r="B586" s="5">
        <v>37469</v>
      </c>
      <c r="C586" s="15">
        <v>200208</v>
      </c>
      <c r="D586" s="16">
        <v>48.87</v>
      </c>
      <c r="E586" s="16">
        <v>5.98</v>
      </c>
      <c r="F586" s="16">
        <v>0.09</v>
      </c>
      <c r="G586" s="18">
        <v>4.92</v>
      </c>
      <c r="H586" s="3"/>
    </row>
    <row r="587" spans="1:8" x14ac:dyDescent="0.25">
      <c r="A587">
        <v>127</v>
      </c>
      <c r="B587" s="5">
        <v>37500</v>
      </c>
      <c r="C587" s="11">
        <v>200209</v>
      </c>
      <c r="D587" s="12">
        <v>49.04</v>
      </c>
      <c r="E587" s="12">
        <v>5.97</v>
      </c>
      <c r="F587" s="12">
        <v>0.36</v>
      </c>
      <c r="G587" s="19">
        <v>5.3</v>
      </c>
      <c r="H587" s="3"/>
    </row>
    <row r="588" spans="1:8" x14ac:dyDescent="0.25">
      <c r="A588">
        <v>126</v>
      </c>
      <c r="B588" s="5">
        <v>37530</v>
      </c>
      <c r="C588" s="15">
        <v>200210</v>
      </c>
      <c r="D588" s="16">
        <v>49.32</v>
      </c>
      <c r="E588" s="16">
        <v>6.37</v>
      </c>
      <c r="F588" s="16">
        <v>0.56000000000000005</v>
      </c>
      <c r="G588" s="18">
        <v>5.88</v>
      </c>
      <c r="H588" s="3"/>
    </row>
    <row r="589" spans="1:8" x14ac:dyDescent="0.25">
      <c r="A589">
        <v>125</v>
      </c>
      <c r="B589" s="5">
        <v>37561</v>
      </c>
      <c r="C589" s="11">
        <v>200211</v>
      </c>
      <c r="D589" s="12">
        <v>49.7</v>
      </c>
      <c r="E589" s="12">
        <v>7.07</v>
      </c>
      <c r="F589" s="12">
        <v>0.78</v>
      </c>
      <c r="G589" s="19">
        <v>6.71</v>
      </c>
      <c r="H589" s="3"/>
    </row>
    <row r="590" spans="1:8" x14ac:dyDescent="0.25">
      <c r="A590">
        <v>124</v>
      </c>
      <c r="B590" s="5">
        <v>37591</v>
      </c>
      <c r="C590" s="15">
        <v>200212</v>
      </c>
      <c r="D590" s="16">
        <v>49.83</v>
      </c>
      <c r="E590" s="16">
        <v>6.99</v>
      </c>
      <c r="F590" s="16">
        <v>0.27</v>
      </c>
      <c r="G590" s="18">
        <v>6.99</v>
      </c>
      <c r="H590" s="3"/>
    </row>
    <row r="591" spans="1:8" x14ac:dyDescent="0.25">
      <c r="A591">
        <v>123</v>
      </c>
      <c r="B591" s="5">
        <v>37622</v>
      </c>
      <c r="C591" s="11">
        <v>200301</v>
      </c>
      <c r="D591" s="12">
        <v>50.42</v>
      </c>
      <c r="E591" s="12">
        <v>7.39</v>
      </c>
      <c r="F591" s="12">
        <v>1.17</v>
      </c>
      <c r="G591" s="19">
        <v>1.17</v>
      </c>
      <c r="H591" s="3"/>
    </row>
    <row r="592" spans="1:8" x14ac:dyDescent="0.25">
      <c r="A592">
        <v>122</v>
      </c>
      <c r="B592" s="5">
        <v>37653</v>
      </c>
      <c r="C592" s="15">
        <v>200302</v>
      </c>
      <c r="D592" s="16">
        <v>50.98</v>
      </c>
      <c r="E592" s="16">
        <v>7.24</v>
      </c>
      <c r="F592" s="16">
        <v>1.1100000000000001</v>
      </c>
      <c r="G592" s="18">
        <v>2.2999999999999998</v>
      </c>
      <c r="H592" s="3"/>
    </row>
    <row r="593" spans="1:8" x14ac:dyDescent="0.25">
      <c r="A593">
        <v>121</v>
      </c>
      <c r="B593" s="5">
        <v>37681</v>
      </c>
      <c r="C593" s="11">
        <v>200303</v>
      </c>
      <c r="D593" s="12">
        <v>51.51</v>
      </c>
      <c r="E593" s="12">
        <v>7.6</v>
      </c>
      <c r="F593" s="12">
        <v>1.05</v>
      </c>
      <c r="G593" s="19">
        <v>3.37</v>
      </c>
      <c r="H593" s="3"/>
    </row>
    <row r="594" spans="1:8" x14ac:dyDescent="0.25">
      <c r="A594">
        <v>120</v>
      </c>
      <c r="B594" s="5">
        <v>37712</v>
      </c>
      <c r="C594" s="15">
        <v>200304</v>
      </c>
      <c r="D594" s="16">
        <v>52.1</v>
      </c>
      <c r="E594" s="16">
        <v>7.85</v>
      </c>
      <c r="F594" s="16">
        <v>1.1499999999999999</v>
      </c>
      <c r="G594" s="18">
        <v>4.5599999999999996</v>
      </c>
      <c r="H594" s="3"/>
    </row>
    <row r="595" spans="1:8" x14ac:dyDescent="0.25">
      <c r="A595">
        <v>119</v>
      </c>
      <c r="B595" s="5">
        <v>37742</v>
      </c>
      <c r="C595" s="11">
        <v>200305</v>
      </c>
      <c r="D595" s="12">
        <v>52.36</v>
      </c>
      <c r="E595" s="12">
        <v>7.73</v>
      </c>
      <c r="F595" s="12">
        <v>0.49</v>
      </c>
      <c r="G595" s="19">
        <v>5.07</v>
      </c>
      <c r="H595" s="3"/>
    </row>
    <row r="596" spans="1:8" x14ac:dyDescent="0.25">
      <c r="A596">
        <v>118</v>
      </c>
      <c r="B596" s="5">
        <v>37773</v>
      </c>
      <c r="C596" s="15">
        <v>200306</v>
      </c>
      <c r="D596" s="16">
        <v>52.33</v>
      </c>
      <c r="E596" s="16">
        <v>7.21</v>
      </c>
      <c r="F596" s="16">
        <v>-0.05</v>
      </c>
      <c r="G596" s="18">
        <v>5.01</v>
      </c>
      <c r="H596" s="3"/>
    </row>
    <row r="597" spans="1:8" x14ac:dyDescent="0.25">
      <c r="A597">
        <v>117</v>
      </c>
      <c r="B597" s="5">
        <v>37803</v>
      </c>
      <c r="C597" s="11">
        <v>200307</v>
      </c>
      <c r="D597" s="12">
        <v>52.26</v>
      </c>
      <c r="E597" s="12">
        <v>7.04</v>
      </c>
      <c r="F597" s="12">
        <v>-0.14000000000000001</v>
      </c>
      <c r="G597" s="19">
        <v>4.8600000000000003</v>
      </c>
      <c r="H597" s="3"/>
    </row>
    <row r="598" spans="1:8" x14ac:dyDescent="0.25">
      <c r="A598">
        <v>116</v>
      </c>
      <c r="B598" s="5">
        <v>37834</v>
      </c>
      <c r="C598" s="15">
        <v>200308</v>
      </c>
      <c r="D598" s="16">
        <v>52.42</v>
      </c>
      <c r="E598" s="16">
        <v>7.26</v>
      </c>
      <c r="F598" s="16">
        <v>0.31</v>
      </c>
      <c r="G598" s="18">
        <v>5.18</v>
      </c>
      <c r="H598" s="3"/>
    </row>
    <row r="599" spans="1:8" x14ac:dyDescent="0.25">
      <c r="A599">
        <v>115</v>
      </c>
      <c r="B599" s="5">
        <v>37865</v>
      </c>
      <c r="C599" s="11">
        <v>200309</v>
      </c>
      <c r="D599" s="12">
        <v>52.53</v>
      </c>
      <c r="E599" s="12">
        <v>7.11</v>
      </c>
      <c r="F599" s="12">
        <v>0.22</v>
      </c>
      <c r="G599" s="19">
        <v>5.42</v>
      </c>
      <c r="H599" s="3"/>
    </row>
    <row r="600" spans="1:8" x14ac:dyDescent="0.25">
      <c r="A600">
        <v>114</v>
      </c>
      <c r="B600" s="5">
        <v>37895</v>
      </c>
      <c r="C600" s="15">
        <v>200310</v>
      </c>
      <c r="D600" s="16">
        <v>52.56</v>
      </c>
      <c r="E600" s="16">
        <v>6.58</v>
      </c>
      <c r="F600" s="16">
        <v>0.06</v>
      </c>
      <c r="G600" s="18">
        <v>5.48</v>
      </c>
      <c r="H600" s="3"/>
    </row>
    <row r="601" spans="1:8" x14ac:dyDescent="0.25">
      <c r="A601">
        <v>113</v>
      </c>
      <c r="B601" s="5">
        <v>37926</v>
      </c>
      <c r="C601" s="11">
        <v>200311</v>
      </c>
      <c r="D601" s="12">
        <v>52.75</v>
      </c>
      <c r="E601" s="12">
        <v>6.13</v>
      </c>
      <c r="F601" s="12">
        <v>0.35</v>
      </c>
      <c r="G601" s="19">
        <v>5.85</v>
      </c>
      <c r="H601" s="3"/>
    </row>
    <row r="602" spans="1:8" x14ac:dyDescent="0.25">
      <c r="A602">
        <v>112</v>
      </c>
      <c r="B602" s="5">
        <v>37956</v>
      </c>
      <c r="C602" s="15">
        <v>200312</v>
      </c>
      <c r="D602" s="16">
        <v>53.07</v>
      </c>
      <c r="E602" s="16">
        <v>6.49</v>
      </c>
      <c r="F602" s="16">
        <v>0.61</v>
      </c>
      <c r="G602" s="18">
        <v>6.49</v>
      </c>
      <c r="H602" s="3"/>
    </row>
    <row r="603" spans="1:8" x14ac:dyDescent="0.25">
      <c r="A603">
        <v>111</v>
      </c>
      <c r="B603" s="5">
        <v>37987</v>
      </c>
      <c r="C603" s="11">
        <v>200401</v>
      </c>
      <c r="D603" s="12">
        <v>53.54</v>
      </c>
      <c r="E603" s="12">
        <v>6.19</v>
      </c>
      <c r="F603" s="12">
        <v>0.89</v>
      </c>
      <c r="G603" s="19">
        <v>0.89</v>
      </c>
      <c r="H603" s="3"/>
    </row>
    <row r="604" spans="1:8" x14ac:dyDescent="0.25">
      <c r="A604">
        <v>110</v>
      </c>
      <c r="B604" s="5">
        <v>38018</v>
      </c>
      <c r="C604" s="15">
        <v>200402</v>
      </c>
      <c r="D604" s="16">
        <v>54.18</v>
      </c>
      <c r="E604" s="16">
        <v>6.28</v>
      </c>
      <c r="F604" s="16">
        <v>1.2</v>
      </c>
      <c r="G604" s="18">
        <v>2.1</v>
      </c>
      <c r="H604" s="3"/>
    </row>
    <row r="605" spans="1:8" x14ac:dyDescent="0.25">
      <c r="A605">
        <v>109</v>
      </c>
      <c r="B605" s="5">
        <v>38047</v>
      </c>
      <c r="C605" s="11">
        <v>200403</v>
      </c>
      <c r="D605" s="12">
        <v>54.71</v>
      </c>
      <c r="E605" s="12">
        <v>6.21</v>
      </c>
      <c r="F605" s="12">
        <v>0.98</v>
      </c>
      <c r="G605" s="19">
        <v>3.1</v>
      </c>
      <c r="H605" s="3"/>
    </row>
    <row r="606" spans="1:8" x14ac:dyDescent="0.25">
      <c r="A606">
        <v>108</v>
      </c>
      <c r="B606" s="5">
        <v>38078</v>
      </c>
      <c r="C606" s="15">
        <v>200404</v>
      </c>
      <c r="D606" s="16">
        <v>54.96</v>
      </c>
      <c r="E606" s="16">
        <v>5.49</v>
      </c>
      <c r="F606" s="16">
        <v>0.46</v>
      </c>
      <c r="G606" s="18">
        <v>3.57</v>
      </c>
      <c r="H606" s="3"/>
    </row>
    <row r="607" spans="1:8" x14ac:dyDescent="0.25">
      <c r="A607">
        <v>107</v>
      </c>
      <c r="B607" s="5">
        <v>38108</v>
      </c>
      <c r="C607" s="11">
        <v>200405</v>
      </c>
      <c r="D607" s="12">
        <v>55.17</v>
      </c>
      <c r="E607" s="12">
        <v>5.37</v>
      </c>
      <c r="F607" s="12">
        <v>0.38</v>
      </c>
      <c r="G607" s="19">
        <v>3.97</v>
      </c>
      <c r="H607" s="3"/>
    </row>
    <row r="608" spans="1:8" x14ac:dyDescent="0.25">
      <c r="A608">
        <v>106</v>
      </c>
      <c r="B608" s="5">
        <v>38139</v>
      </c>
      <c r="C608" s="15">
        <v>200406</v>
      </c>
      <c r="D608" s="16">
        <v>55.51</v>
      </c>
      <c r="E608" s="16">
        <v>6.07</v>
      </c>
      <c r="F608" s="16">
        <v>0.6</v>
      </c>
      <c r="G608" s="18">
        <v>4.59</v>
      </c>
      <c r="H608" s="3"/>
    </row>
    <row r="609" spans="1:8" x14ac:dyDescent="0.25">
      <c r="A609">
        <v>105</v>
      </c>
      <c r="B609" s="5">
        <v>38169</v>
      </c>
      <c r="C609" s="11">
        <v>200407</v>
      </c>
      <c r="D609" s="12">
        <v>55.49</v>
      </c>
      <c r="E609" s="12">
        <v>6.19</v>
      </c>
      <c r="F609" s="12">
        <v>-0.03</v>
      </c>
      <c r="G609" s="19">
        <v>4.5599999999999996</v>
      </c>
      <c r="H609" s="3"/>
    </row>
    <row r="610" spans="1:8" x14ac:dyDescent="0.25">
      <c r="A610">
        <v>104</v>
      </c>
      <c r="B610" s="5">
        <v>38200</v>
      </c>
      <c r="C610" s="15">
        <v>200408</v>
      </c>
      <c r="D610" s="16">
        <v>55.51</v>
      </c>
      <c r="E610" s="16">
        <v>5.89</v>
      </c>
      <c r="F610" s="16">
        <v>0.03</v>
      </c>
      <c r="G610" s="18">
        <v>4.59</v>
      </c>
      <c r="H610" s="3"/>
    </row>
    <row r="611" spans="1:8" x14ac:dyDescent="0.25">
      <c r="A611">
        <v>103</v>
      </c>
      <c r="B611" s="5">
        <v>38231</v>
      </c>
      <c r="C611" s="11">
        <v>200409</v>
      </c>
      <c r="D611" s="12">
        <v>55.67</v>
      </c>
      <c r="E611" s="12">
        <v>5.97</v>
      </c>
      <c r="F611" s="12">
        <v>0.3</v>
      </c>
      <c r="G611" s="19">
        <v>4.9000000000000004</v>
      </c>
      <c r="H611" s="3"/>
    </row>
    <row r="612" spans="1:8" x14ac:dyDescent="0.25">
      <c r="A612">
        <v>102</v>
      </c>
      <c r="B612" s="5">
        <v>38261</v>
      </c>
      <c r="C612" s="15">
        <v>200410</v>
      </c>
      <c r="D612" s="16">
        <v>55.66</v>
      </c>
      <c r="E612" s="16">
        <v>5.9</v>
      </c>
      <c r="F612" s="16">
        <v>-0.01</v>
      </c>
      <c r="G612" s="18">
        <v>4.8899999999999997</v>
      </c>
      <c r="H612" s="3"/>
    </row>
    <row r="613" spans="1:8" x14ac:dyDescent="0.25">
      <c r="A613">
        <v>101</v>
      </c>
      <c r="B613" s="5">
        <v>38292</v>
      </c>
      <c r="C613" s="11">
        <v>200411</v>
      </c>
      <c r="D613" s="12">
        <v>55.82</v>
      </c>
      <c r="E613" s="12">
        <v>5.82</v>
      </c>
      <c r="F613" s="12">
        <v>0.28000000000000003</v>
      </c>
      <c r="G613" s="19">
        <v>5.18</v>
      </c>
      <c r="H613" s="3"/>
    </row>
    <row r="614" spans="1:8" x14ac:dyDescent="0.25">
      <c r="A614">
        <v>100</v>
      </c>
      <c r="B614" s="5">
        <v>38322</v>
      </c>
      <c r="C614" s="15">
        <v>200412</v>
      </c>
      <c r="D614" s="16">
        <v>55.99</v>
      </c>
      <c r="E614" s="16">
        <v>5.5</v>
      </c>
      <c r="F614" s="16">
        <v>0.3</v>
      </c>
      <c r="G614" s="18">
        <v>5.5</v>
      </c>
      <c r="H614" s="3"/>
    </row>
    <row r="615" spans="1:8" x14ac:dyDescent="0.25">
      <c r="A615">
        <v>99</v>
      </c>
      <c r="B615" s="5">
        <v>38353</v>
      </c>
      <c r="C615" s="11">
        <v>200501</v>
      </c>
      <c r="D615" s="12">
        <v>56.45</v>
      </c>
      <c r="E615" s="12">
        <v>5.43</v>
      </c>
      <c r="F615" s="12">
        <v>0.82</v>
      </c>
      <c r="G615" s="19">
        <v>0.82</v>
      </c>
      <c r="H615" s="3"/>
    </row>
    <row r="616" spans="1:8" x14ac:dyDescent="0.25">
      <c r="A616">
        <v>98</v>
      </c>
      <c r="B616" s="5">
        <v>38384</v>
      </c>
      <c r="C616" s="15">
        <v>200502</v>
      </c>
      <c r="D616" s="16">
        <v>57.02</v>
      </c>
      <c r="E616" s="16">
        <v>5.25</v>
      </c>
      <c r="F616" s="16">
        <v>1.02</v>
      </c>
      <c r="G616" s="18">
        <v>1.85</v>
      </c>
      <c r="H616" s="3"/>
    </row>
    <row r="617" spans="1:8" x14ac:dyDescent="0.25">
      <c r="A617">
        <v>97</v>
      </c>
      <c r="B617" s="5">
        <v>38412</v>
      </c>
      <c r="C617" s="11">
        <v>200503</v>
      </c>
      <c r="D617" s="12">
        <v>57.46</v>
      </c>
      <c r="E617" s="12">
        <v>5.03</v>
      </c>
      <c r="F617" s="12">
        <v>0.77</v>
      </c>
      <c r="G617" s="19">
        <v>2.64</v>
      </c>
      <c r="H617" s="3"/>
    </row>
    <row r="618" spans="1:8" x14ac:dyDescent="0.25">
      <c r="A618">
        <v>96</v>
      </c>
      <c r="B618" s="5">
        <v>38443</v>
      </c>
      <c r="C618" s="15">
        <v>200504</v>
      </c>
      <c r="D618" s="16">
        <v>57.72</v>
      </c>
      <c r="E618" s="16">
        <v>5.01</v>
      </c>
      <c r="F618" s="16">
        <v>0.44</v>
      </c>
      <c r="G618" s="18">
        <v>3.09</v>
      </c>
      <c r="H618" s="3"/>
    </row>
    <row r="619" spans="1:8" x14ac:dyDescent="0.25">
      <c r="A619">
        <v>95</v>
      </c>
      <c r="B619" s="5">
        <v>38473</v>
      </c>
      <c r="C619" s="11">
        <v>200505</v>
      </c>
      <c r="D619" s="12">
        <v>57.95</v>
      </c>
      <c r="E619" s="12">
        <v>5.04</v>
      </c>
      <c r="F619" s="12">
        <v>0.41</v>
      </c>
      <c r="G619" s="19">
        <v>3.51</v>
      </c>
      <c r="H619" s="3"/>
    </row>
    <row r="620" spans="1:8" x14ac:dyDescent="0.25">
      <c r="A620">
        <v>94</v>
      </c>
      <c r="B620" s="5">
        <v>38504</v>
      </c>
      <c r="C620" s="15">
        <v>200506</v>
      </c>
      <c r="D620" s="16">
        <v>58.18</v>
      </c>
      <c r="E620" s="16">
        <v>4.83</v>
      </c>
      <c r="F620" s="16">
        <v>0.4</v>
      </c>
      <c r="G620" s="18">
        <v>3.93</v>
      </c>
      <c r="H620" s="3"/>
    </row>
    <row r="621" spans="1:8" x14ac:dyDescent="0.25">
      <c r="A621">
        <v>93</v>
      </c>
      <c r="B621" s="5">
        <v>38534</v>
      </c>
      <c r="C621" s="11">
        <v>200507</v>
      </c>
      <c r="D621" s="12">
        <v>58.21</v>
      </c>
      <c r="E621" s="12">
        <v>4.91</v>
      </c>
      <c r="F621" s="12">
        <v>0.05</v>
      </c>
      <c r="G621" s="19">
        <v>3.98</v>
      </c>
      <c r="H621" s="3"/>
    </row>
    <row r="622" spans="1:8" x14ac:dyDescent="0.25">
      <c r="A622">
        <v>92</v>
      </c>
      <c r="B622" s="5">
        <v>38565</v>
      </c>
      <c r="C622" s="15">
        <v>200508</v>
      </c>
      <c r="D622" s="16">
        <v>58.21</v>
      </c>
      <c r="E622" s="16">
        <v>4.88</v>
      </c>
      <c r="F622" s="16">
        <v>0</v>
      </c>
      <c r="G622" s="18">
        <v>3.98</v>
      </c>
      <c r="H622" s="3"/>
    </row>
    <row r="623" spans="1:8" x14ac:dyDescent="0.25">
      <c r="A623">
        <v>91</v>
      </c>
      <c r="B623" s="5">
        <v>38596</v>
      </c>
      <c r="C623" s="11">
        <v>200509</v>
      </c>
      <c r="D623" s="12">
        <v>58.46</v>
      </c>
      <c r="E623" s="12">
        <v>5.0199999999999996</v>
      </c>
      <c r="F623" s="12">
        <v>0.43</v>
      </c>
      <c r="G623" s="19">
        <v>4.42</v>
      </c>
      <c r="H623" s="3"/>
    </row>
    <row r="624" spans="1:8" x14ac:dyDescent="0.25">
      <c r="A624">
        <v>90</v>
      </c>
      <c r="B624" s="5">
        <v>38626</v>
      </c>
      <c r="C624" s="15">
        <v>200510</v>
      </c>
      <c r="D624" s="16">
        <v>58.6</v>
      </c>
      <c r="E624" s="16">
        <v>5.27</v>
      </c>
      <c r="F624" s="16">
        <v>0.23</v>
      </c>
      <c r="G624" s="18">
        <v>4.66</v>
      </c>
      <c r="H624" s="3"/>
    </row>
    <row r="625" spans="1:8" x14ac:dyDescent="0.25">
      <c r="A625">
        <v>89</v>
      </c>
      <c r="B625" s="5">
        <v>38657</v>
      </c>
      <c r="C625" s="11">
        <v>200511</v>
      </c>
      <c r="D625" s="12">
        <v>58.66</v>
      </c>
      <c r="E625" s="12">
        <v>5.0999999999999996</v>
      </c>
      <c r="F625" s="12">
        <v>0.11</v>
      </c>
      <c r="G625" s="19">
        <v>4.78</v>
      </c>
      <c r="H625" s="3"/>
    </row>
    <row r="626" spans="1:8" x14ac:dyDescent="0.25">
      <c r="A626">
        <v>88</v>
      </c>
      <c r="B626" s="5">
        <v>38687</v>
      </c>
      <c r="C626" s="15">
        <v>200512</v>
      </c>
      <c r="D626" s="16">
        <v>58.7</v>
      </c>
      <c r="E626" s="16">
        <v>4.8499999999999996</v>
      </c>
      <c r="F626" s="16">
        <v>7.0000000000000007E-2</v>
      </c>
      <c r="G626" s="18">
        <v>4.8499999999999996</v>
      </c>
      <c r="H626" s="3"/>
    </row>
    <row r="627" spans="1:8" x14ac:dyDescent="0.25">
      <c r="A627">
        <v>87</v>
      </c>
      <c r="B627" s="5">
        <v>38718</v>
      </c>
      <c r="C627" s="11">
        <v>200601</v>
      </c>
      <c r="D627" s="12">
        <v>59.02</v>
      </c>
      <c r="E627" s="12">
        <v>4.5599999999999996</v>
      </c>
      <c r="F627" s="12">
        <v>0.54</v>
      </c>
      <c r="G627" s="19">
        <v>0.54</v>
      </c>
      <c r="H627" s="3"/>
    </row>
    <row r="628" spans="1:8" x14ac:dyDescent="0.25">
      <c r="A628">
        <v>86</v>
      </c>
      <c r="B628" s="5">
        <v>38749</v>
      </c>
      <c r="C628" s="15">
        <v>200602</v>
      </c>
      <c r="D628" s="16">
        <v>59.41</v>
      </c>
      <c r="E628" s="16">
        <v>4.1900000000000004</v>
      </c>
      <c r="F628" s="16">
        <v>0.66</v>
      </c>
      <c r="G628" s="18">
        <v>1.2</v>
      </c>
      <c r="H628" s="3"/>
    </row>
    <row r="629" spans="1:8" x14ac:dyDescent="0.25">
      <c r="A629">
        <v>85</v>
      </c>
      <c r="B629" s="5">
        <v>38777</v>
      </c>
      <c r="C629" s="11">
        <v>200603</v>
      </c>
      <c r="D629" s="12">
        <v>59.83</v>
      </c>
      <c r="E629" s="12">
        <v>4.1100000000000003</v>
      </c>
      <c r="F629" s="12">
        <v>0.7</v>
      </c>
      <c r="G629" s="19">
        <v>1.91</v>
      </c>
      <c r="H629" s="3"/>
    </row>
    <row r="630" spans="1:8" x14ac:dyDescent="0.25">
      <c r="A630">
        <v>84</v>
      </c>
      <c r="B630" s="5">
        <v>38808</v>
      </c>
      <c r="C630" s="15">
        <v>200604</v>
      </c>
      <c r="D630" s="16">
        <v>60.09</v>
      </c>
      <c r="E630" s="16">
        <v>4.12</v>
      </c>
      <c r="F630" s="16">
        <v>0.45</v>
      </c>
      <c r="G630" s="18">
        <v>2.37</v>
      </c>
      <c r="H630" s="3"/>
    </row>
    <row r="631" spans="1:8" x14ac:dyDescent="0.25">
      <c r="A631">
        <v>83</v>
      </c>
      <c r="B631" s="5">
        <v>38838</v>
      </c>
      <c r="C631" s="11">
        <v>200605</v>
      </c>
      <c r="D631" s="12">
        <v>60.29</v>
      </c>
      <c r="E631" s="12">
        <v>4.04</v>
      </c>
      <c r="F631" s="12">
        <v>0.33</v>
      </c>
      <c r="G631" s="19">
        <v>2.71</v>
      </c>
      <c r="H631" s="3"/>
    </row>
    <row r="632" spans="1:8" x14ac:dyDescent="0.25">
      <c r="A632">
        <v>82</v>
      </c>
      <c r="B632" s="5">
        <v>38869</v>
      </c>
      <c r="C632" s="15">
        <v>200606</v>
      </c>
      <c r="D632" s="16">
        <v>60.48</v>
      </c>
      <c r="E632" s="16">
        <v>3.94</v>
      </c>
      <c r="F632" s="16">
        <v>0.3</v>
      </c>
      <c r="G632" s="18">
        <v>3.02</v>
      </c>
      <c r="H632" s="3"/>
    </row>
    <row r="633" spans="1:8" x14ac:dyDescent="0.25">
      <c r="A633">
        <v>81</v>
      </c>
      <c r="B633" s="5">
        <v>38899</v>
      </c>
      <c r="C633" s="11">
        <v>200607</v>
      </c>
      <c r="D633" s="12">
        <v>60.73</v>
      </c>
      <c r="E633" s="12">
        <v>4.32</v>
      </c>
      <c r="F633" s="12">
        <v>0.41</v>
      </c>
      <c r="G633" s="19">
        <v>3.44</v>
      </c>
      <c r="H633" s="3"/>
    </row>
    <row r="634" spans="1:8" x14ac:dyDescent="0.25">
      <c r="A634">
        <v>80</v>
      </c>
      <c r="B634" s="5">
        <v>38930</v>
      </c>
      <c r="C634" s="15">
        <v>200608</v>
      </c>
      <c r="D634" s="16">
        <v>60.96</v>
      </c>
      <c r="E634" s="16">
        <v>4.72</v>
      </c>
      <c r="F634" s="16">
        <v>0.39</v>
      </c>
      <c r="G634" s="18">
        <v>3.85</v>
      </c>
      <c r="H634" s="3"/>
    </row>
    <row r="635" spans="1:8" x14ac:dyDescent="0.25">
      <c r="A635">
        <v>79</v>
      </c>
      <c r="B635" s="5">
        <v>38961</v>
      </c>
      <c r="C635" s="11">
        <v>200609</v>
      </c>
      <c r="D635" s="12">
        <v>61.14</v>
      </c>
      <c r="E635" s="12">
        <v>4.58</v>
      </c>
      <c r="F635" s="12">
        <v>0.28999999999999998</v>
      </c>
      <c r="G635" s="19">
        <v>4.1500000000000004</v>
      </c>
      <c r="H635" s="3"/>
    </row>
    <row r="636" spans="1:8" x14ac:dyDescent="0.25">
      <c r="A636">
        <v>78</v>
      </c>
      <c r="B636" s="5">
        <v>38991</v>
      </c>
      <c r="C636" s="15">
        <v>200610</v>
      </c>
      <c r="D636" s="16">
        <v>61.05</v>
      </c>
      <c r="E636" s="16">
        <v>4.1900000000000004</v>
      </c>
      <c r="F636" s="16">
        <v>-0.14000000000000001</v>
      </c>
      <c r="G636" s="18">
        <v>4</v>
      </c>
      <c r="H636" s="3"/>
    </row>
    <row r="637" spans="1:8" x14ac:dyDescent="0.25">
      <c r="A637">
        <v>77</v>
      </c>
      <c r="B637" s="5">
        <v>39022</v>
      </c>
      <c r="C637" s="11">
        <v>200611</v>
      </c>
      <c r="D637" s="12">
        <v>61.19</v>
      </c>
      <c r="E637" s="12">
        <v>4.3099999999999996</v>
      </c>
      <c r="F637" s="12">
        <v>0.24</v>
      </c>
      <c r="G637" s="19">
        <v>4.24</v>
      </c>
      <c r="H637" s="3"/>
    </row>
    <row r="638" spans="1:8" x14ac:dyDescent="0.25">
      <c r="A638">
        <v>76</v>
      </c>
      <c r="B638" s="5">
        <v>39052</v>
      </c>
      <c r="C638" s="15">
        <v>200612</v>
      </c>
      <c r="D638" s="16">
        <v>61.33</v>
      </c>
      <c r="E638" s="16">
        <v>4.4800000000000004</v>
      </c>
      <c r="F638" s="16">
        <v>0.23</v>
      </c>
      <c r="G638" s="18">
        <v>4.4800000000000004</v>
      </c>
      <c r="H638" s="3"/>
    </row>
    <row r="639" spans="1:8" x14ac:dyDescent="0.25">
      <c r="A639">
        <v>75</v>
      </c>
      <c r="B639" s="5">
        <v>39083</v>
      </c>
      <c r="C639" s="11">
        <v>200701</v>
      </c>
      <c r="D639" s="12">
        <v>61.8</v>
      </c>
      <c r="E639" s="12">
        <v>4.71</v>
      </c>
      <c r="F639" s="12">
        <v>0.77</v>
      </c>
      <c r="G639" s="19">
        <v>0.77</v>
      </c>
      <c r="H639" s="3"/>
    </row>
    <row r="640" spans="1:8" x14ac:dyDescent="0.25">
      <c r="A640">
        <v>74</v>
      </c>
      <c r="B640" s="5">
        <v>39114</v>
      </c>
      <c r="C640" s="15">
        <v>200702</v>
      </c>
      <c r="D640" s="16">
        <v>62.53</v>
      </c>
      <c r="E640" s="16">
        <v>5.25</v>
      </c>
      <c r="F640" s="16">
        <v>1.17</v>
      </c>
      <c r="G640" s="18">
        <v>1.95</v>
      </c>
      <c r="H640" s="3"/>
    </row>
    <row r="641" spans="1:8" x14ac:dyDescent="0.25">
      <c r="A641">
        <v>73</v>
      </c>
      <c r="B641" s="5">
        <v>39142</v>
      </c>
      <c r="C641" s="11">
        <v>200703</v>
      </c>
      <c r="D641" s="12">
        <v>63.29</v>
      </c>
      <c r="E641" s="12">
        <v>5.78</v>
      </c>
      <c r="F641" s="12">
        <v>1.21</v>
      </c>
      <c r="G641" s="19">
        <v>3.18</v>
      </c>
      <c r="H641" s="3"/>
    </row>
    <row r="642" spans="1:8" x14ac:dyDescent="0.25">
      <c r="A642">
        <v>72</v>
      </c>
      <c r="B642" s="5">
        <v>39173</v>
      </c>
      <c r="C642" s="15">
        <v>200704</v>
      </c>
      <c r="D642" s="16">
        <v>63.85</v>
      </c>
      <c r="E642" s="16">
        <v>6.26</v>
      </c>
      <c r="F642" s="16">
        <v>0.9</v>
      </c>
      <c r="G642" s="18">
        <v>4.1100000000000003</v>
      </c>
      <c r="H642" s="3"/>
    </row>
    <row r="643" spans="1:8" x14ac:dyDescent="0.25">
      <c r="A643">
        <v>71</v>
      </c>
      <c r="B643" s="5">
        <v>39203</v>
      </c>
      <c r="C643" s="11">
        <v>200705</v>
      </c>
      <c r="D643" s="12">
        <v>64.05</v>
      </c>
      <c r="E643" s="12">
        <v>6.23</v>
      </c>
      <c r="F643" s="12">
        <v>0.3</v>
      </c>
      <c r="G643" s="19">
        <v>4.42</v>
      </c>
      <c r="H643" s="3"/>
    </row>
    <row r="644" spans="1:8" x14ac:dyDescent="0.25">
      <c r="A644">
        <v>70</v>
      </c>
      <c r="B644" s="5">
        <v>39234</v>
      </c>
      <c r="C644" s="15">
        <v>200706</v>
      </c>
      <c r="D644" s="16">
        <v>64.12</v>
      </c>
      <c r="E644" s="16">
        <v>6.03</v>
      </c>
      <c r="F644" s="16">
        <v>0.12</v>
      </c>
      <c r="G644" s="18">
        <v>4.55</v>
      </c>
      <c r="H644" s="3"/>
    </row>
    <row r="645" spans="1:8" x14ac:dyDescent="0.25">
      <c r="A645">
        <v>69</v>
      </c>
      <c r="B645" s="5">
        <v>39264</v>
      </c>
      <c r="C645" s="11">
        <v>200707</v>
      </c>
      <c r="D645" s="12">
        <v>64.23</v>
      </c>
      <c r="E645" s="12">
        <v>5.77</v>
      </c>
      <c r="F645" s="12">
        <v>0.17</v>
      </c>
      <c r="G645" s="19">
        <v>4.72</v>
      </c>
      <c r="H645" s="3"/>
    </row>
    <row r="646" spans="1:8" x14ac:dyDescent="0.25">
      <c r="A646">
        <v>68</v>
      </c>
      <c r="B646" s="5">
        <v>39295</v>
      </c>
      <c r="C646" s="15">
        <v>200708</v>
      </c>
      <c r="D646" s="16">
        <v>64.14</v>
      </c>
      <c r="E646" s="16">
        <v>5.22</v>
      </c>
      <c r="F646" s="16">
        <v>-0.13</v>
      </c>
      <c r="G646" s="18">
        <v>4.58</v>
      </c>
      <c r="H646" s="3"/>
    </row>
    <row r="647" spans="1:8" x14ac:dyDescent="0.25">
      <c r="A647">
        <v>67</v>
      </c>
      <c r="B647" s="5">
        <v>39326</v>
      </c>
      <c r="C647" s="11">
        <v>200709</v>
      </c>
      <c r="D647" s="12">
        <v>64.2</v>
      </c>
      <c r="E647" s="12">
        <v>5.01</v>
      </c>
      <c r="F647" s="12">
        <v>0.08</v>
      </c>
      <c r="G647" s="19">
        <v>4.67</v>
      </c>
      <c r="H647" s="3"/>
    </row>
    <row r="648" spans="1:8" x14ac:dyDescent="0.25">
      <c r="A648">
        <v>66</v>
      </c>
      <c r="B648" s="5">
        <v>39356</v>
      </c>
      <c r="C648" s="15">
        <v>200710</v>
      </c>
      <c r="D648" s="16">
        <v>64.2</v>
      </c>
      <c r="E648" s="16">
        <v>5.16</v>
      </c>
      <c r="F648" s="16">
        <v>0.01</v>
      </c>
      <c r="G648" s="18">
        <v>4.68</v>
      </c>
      <c r="H648" s="3"/>
    </row>
    <row r="649" spans="1:8" x14ac:dyDescent="0.25">
      <c r="A649">
        <v>65</v>
      </c>
      <c r="B649" s="5">
        <v>39387</v>
      </c>
      <c r="C649" s="11">
        <v>200711</v>
      </c>
      <c r="D649" s="12">
        <v>64.510000000000005</v>
      </c>
      <c r="E649" s="12">
        <v>5.41</v>
      </c>
      <c r="F649" s="12">
        <v>0.47</v>
      </c>
      <c r="G649" s="19">
        <v>5.17</v>
      </c>
      <c r="H649" s="3"/>
    </row>
    <row r="650" spans="1:8" x14ac:dyDescent="0.25">
      <c r="A650">
        <v>64</v>
      </c>
      <c r="B650" s="5">
        <v>39417</v>
      </c>
      <c r="C650" s="15">
        <v>200712</v>
      </c>
      <c r="D650" s="16">
        <v>64.819999999999993</v>
      </c>
      <c r="E650" s="16">
        <v>5.69</v>
      </c>
      <c r="F650" s="16">
        <v>0.49</v>
      </c>
      <c r="G650" s="18">
        <v>5.69</v>
      </c>
      <c r="H650" s="3"/>
    </row>
    <row r="651" spans="1:8" x14ac:dyDescent="0.25">
      <c r="A651">
        <v>63</v>
      </c>
      <c r="B651" s="5">
        <v>39448</v>
      </c>
      <c r="C651" s="11">
        <v>200801</v>
      </c>
      <c r="D651" s="12">
        <v>65.510000000000005</v>
      </c>
      <c r="E651" s="12">
        <v>6</v>
      </c>
      <c r="F651" s="12">
        <v>1.06</v>
      </c>
      <c r="G651" s="19">
        <v>1.06</v>
      </c>
      <c r="H651" s="3"/>
    </row>
    <row r="652" spans="1:8" x14ac:dyDescent="0.25">
      <c r="A652">
        <v>62</v>
      </c>
      <c r="B652" s="5">
        <v>39479</v>
      </c>
      <c r="C652" s="15">
        <v>200802</v>
      </c>
      <c r="D652" s="16">
        <v>66.5</v>
      </c>
      <c r="E652" s="16">
        <v>6.35</v>
      </c>
      <c r="F652" s="16">
        <v>1.51</v>
      </c>
      <c r="G652" s="18">
        <v>2.58</v>
      </c>
      <c r="H652" s="3"/>
    </row>
    <row r="653" spans="1:8" x14ac:dyDescent="0.25">
      <c r="A653">
        <v>61</v>
      </c>
      <c r="B653" s="5">
        <v>39508</v>
      </c>
      <c r="C653" s="11">
        <v>200803</v>
      </c>
      <c r="D653" s="12">
        <v>67.040000000000006</v>
      </c>
      <c r="E653" s="12">
        <v>5.93</v>
      </c>
      <c r="F653" s="12">
        <v>0.81</v>
      </c>
      <c r="G653" s="19">
        <v>3.41</v>
      </c>
      <c r="H653" s="3"/>
    </row>
    <row r="654" spans="1:8" x14ac:dyDescent="0.25">
      <c r="A654">
        <v>60</v>
      </c>
      <c r="B654" s="5">
        <v>39539</v>
      </c>
      <c r="C654" s="15">
        <v>200804</v>
      </c>
      <c r="D654" s="16">
        <v>67.510000000000005</v>
      </c>
      <c r="E654" s="16">
        <v>5.73</v>
      </c>
      <c r="F654" s="16">
        <v>0.71</v>
      </c>
      <c r="G654" s="18">
        <v>4.1500000000000004</v>
      </c>
      <c r="H654" s="3"/>
    </row>
    <row r="655" spans="1:8" x14ac:dyDescent="0.25">
      <c r="A655">
        <v>59</v>
      </c>
      <c r="B655" s="5">
        <v>39569</v>
      </c>
      <c r="C655" s="11">
        <v>200805</v>
      </c>
      <c r="D655" s="12">
        <v>68.14</v>
      </c>
      <c r="E655" s="12">
        <v>6.39</v>
      </c>
      <c r="F655" s="12">
        <v>0.93</v>
      </c>
      <c r="G655" s="19">
        <v>5.12</v>
      </c>
      <c r="H655" s="3"/>
    </row>
    <row r="656" spans="1:8" x14ac:dyDescent="0.25">
      <c r="A656">
        <v>58</v>
      </c>
      <c r="B656" s="5">
        <v>39600</v>
      </c>
      <c r="C656" s="15">
        <v>200806</v>
      </c>
      <c r="D656" s="16">
        <v>68.73</v>
      </c>
      <c r="E656" s="16">
        <v>7.18</v>
      </c>
      <c r="F656" s="16">
        <v>0.86</v>
      </c>
      <c r="G656" s="18">
        <v>6.02</v>
      </c>
      <c r="H656" s="3"/>
    </row>
    <row r="657" spans="1:8" x14ac:dyDescent="0.25">
      <c r="A657">
        <v>57</v>
      </c>
      <c r="B657" s="5">
        <v>39630</v>
      </c>
      <c r="C657" s="11">
        <v>200807</v>
      </c>
      <c r="D657" s="12">
        <v>69.06</v>
      </c>
      <c r="E657" s="12">
        <v>7.52</v>
      </c>
      <c r="F657" s="12">
        <v>0.48</v>
      </c>
      <c r="G657" s="19">
        <v>6.53</v>
      </c>
      <c r="H657" s="3"/>
    </row>
    <row r="658" spans="1:8" x14ac:dyDescent="0.25">
      <c r="A658">
        <v>56</v>
      </c>
      <c r="B658" s="5">
        <v>39661</v>
      </c>
      <c r="C658" s="15">
        <v>200808</v>
      </c>
      <c r="D658" s="16">
        <v>69.19</v>
      </c>
      <c r="E658" s="16">
        <v>7.87</v>
      </c>
      <c r="F658" s="16">
        <v>0.19</v>
      </c>
      <c r="G658" s="18">
        <v>6.74</v>
      </c>
      <c r="H658" s="3"/>
    </row>
    <row r="659" spans="1:8" x14ac:dyDescent="0.25">
      <c r="A659">
        <v>55</v>
      </c>
      <c r="B659" s="5">
        <v>39692</v>
      </c>
      <c r="C659" s="11">
        <v>200809</v>
      </c>
      <c r="D659" s="12">
        <v>69.06</v>
      </c>
      <c r="E659" s="12">
        <v>7.57</v>
      </c>
      <c r="F659" s="12">
        <v>-0.19</v>
      </c>
      <c r="G659" s="19">
        <v>6.53</v>
      </c>
      <c r="H659" s="3"/>
    </row>
    <row r="660" spans="1:8" x14ac:dyDescent="0.25">
      <c r="A660">
        <v>54</v>
      </c>
      <c r="B660" s="5">
        <v>39722</v>
      </c>
      <c r="C660" s="15">
        <v>200810</v>
      </c>
      <c r="D660" s="16">
        <v>69.3</v>
      </c>
      <c r="E660" s="16">
        <v>7.94</v>
      </c>
      <c r="F660" s="16">
        <v>0.35</v>
      </c>
      <c r="G660" s="18">
        <v>6.9</v>
      </c>
      <c r="H660" s="3"/>
    </row>
    <row r="661" spans="1:8" x14ac:dyDescent="0.25">
      <c r="A661">
        <v>53</v>
      </c>
      <c r="B661" s="5">
        <v>39753</v>
      </c>
      <c r="C661" s="11">
        <v>200811</v>
      </c>
      <c r="D661" s="12">
        <v>69.489999999999995</v>
      </c>
      <c r="E661" s="12">
        <v>7.73</v>
      </c>
      <c r="F661" s="12">
        <v>0.28000000000000003</v>
      </c>
      <c r="G661" s="19">
        <v>7.2</v>
      </c>
      <c r="H661" s="3"/>
    </row>
    <row r="662" spans="1:8" x14ac:dyDescent="0.25">
      <c r="A662">
        <v>52</v>
      </c>
      <c r="B662" s="5">
        <v>39783</v>
      </c>
      <c r="C662" s="15">
        <v>200812</v>
      </c>
      <c r="D662" s="16">
        <v>69.8</v>
      </c>
      <c r="E662" s="16">
        <v>7.67</v>
      </c>
      <c r="F662" s="16">
        <v>0.44</v>
      </c>
      <c r="G662" s="18">
        <v>7.67</v>
      </c>
      <c r="H662" s="3"/>
    </row>
    <row r="663" spans="1:8" x14ac:dyDescent="0.25">
      <c r="A663">
        <v>51</v>
      </c>
      <c r="B663" s="5">
        <v>39814</v>
      </c>
      <c r="C663" s="11">
        <v>200901</v>
      </c>
      <c r="D663" s="12">
        <v>70.209999999999994</v>
      </c>
      <c r="E663" s="12">
        <v>7.18</v>
      </c>
      <c r="F663" s="12">
        <v>0.59</v>
      </c>
      <c r="G663" s="19">
        <v>0.59</v>
      </c>
      <c r="H663" s="3"/>
    </row>
    <row r="664" spans="1:8" x14ac:dyDescent="0.25">
      <c r="A664">
        <v>50</v>
      </c>
      <c r="B664" s="5">
        <v>39845</v>
      </c>
      <c r="C664" s="15">
        <v>200902</v>
      </c>
      <c r="D664" s="16">
        <v>70.8</v>
      </c>
      <c r="E664" s="16">
        <v>6.47</v>
      </c>
      <c r="F664" s="16">
        <v>0.84</v>
      </c>
      <c r="G664" s="18">
        <v>1.43</v>
      </c>
      <c r="H664" s="3"/>
    </row>
    <row r="665" spans="1:8" x14ac:dyDescent="0.25">
      <c r="A665">
        <v>49</v>
      </c>
      <c r="B665" s="5">
        <v>39873</v>
      </c>
      <c r="C665" s="11">
        <v>200903</v>
      </c>
      <c r="D665" s="12">
        <v>71.150000000000006</v>
      </c>
      <c r="E665" s="12">
        <v>6.14</v>
      </c>
      <c r="F665" s="12">
        <v>0.5</v>
      </c>
      <c r="G665" s="19">
        <v>1.94</v>
      </c>
      <c r="H665" s="3"/>
    </row>
    <row r="666" spans="1:8" x14ac:dyDescent="0.25">
      <c r="A666">
        <v>48</v>
      </c>
      <c r="B666" s="5">
        <v>39904</v>
      </c>
      <c r="C666" s="15">
        <v>200904</v>
      </c>
      <c r="D666" s="16">
        <v>71.38</v>
      </c>
      <c r="E666" s="16">
        <v>5.73</v>
      </c>
      <c r="F666" s="16">
        <v>0.32</v>
      </c>
      <c r="G666" s="18">
        <v>2.2599999999999998</v>
      </c>
      <c r="H666" s="3"/>
    </row>
    <row r="667" spans="1:8" x14ac:dyDescent="0.25">
      <c r="A667">
        <v>47</v>
      </c>
      <c r="B667" s="5">
        <v>39934</v>
      </c>
      <c r="C667" s="11">
        <v>200905</v>
      </c>
      <c r="D667" s="12">
        <v>71.39</v>
      </c>
      <c r="E667" s="12">
        <v>4.7699999999999996</v>
      </c>
      <c r="F667" s="12">
        <v>0.01</v>
      </c>
      <c r="G667" s="19">
        <v>2.2799999999999998</v>
      </c>
      <c r="H667" s="3"/>
    </row>
    <row r="668" spans="1:8" x14ac:dyDescent="0.25">
      <c r="A668">
        <v>46</v>
      </c>
      <c r="B668" s="5">
        <v>39965</v>
      </c>
      <c r="C668" s="15">
        <v>200906</v>
      </c>
      <c r="D668" s="16">
        <v>71.349999999999994</v>
      </c>
      <c r="E668" s="16">
        <v>3.81</v>
      </c>
      <c r="F668" s="16">
        <v>-0.06</v>
      </c>
      <c r="G668" s="18">
        <v>2.2200000000000002</v>
      </c>
      <c r="H668" s="3"/>
    </row>
    <row r="669" spans="1:8" x14ac:dyDescent="0.25">
      <c r="A669">
        <v>45</v>
      </c>
      <c r="B669" s="5">
        <v>39995</v>
      </c>
      <c r="C669" s="11">
        <v>200907</v>
      </c>
      <c r="D669" s="12">
        <v>71.319999999999993</v>
      </c>
      <c r="E669" s="12">
        <v>3.28</v>
      </c>
      <c r="F669" s="12">
        <v>-0.04</v>
      </c>
      <c r="G669" s="19">
        <v>2.1800000000000002</v>
      </c>
      <c r="H669" s="3"/>
    </row>
    <row r="670" spans="1:8" x14ac:dyDescent="0.25">
      <c r="A670">
        <v>44</v>
      </c>
      <c r="B670" s="5">
        <v>40026</v>
      </c>
      <c r="C670" s="15">
        <v>200908</v>
      </c>
      <c r="D670" s="16">
        <v>71.349999999999994</v>
      </c>
      <c r="E670" s="16">
        <v>3.13</v>
      </c>
      <c r="F670" s="16">
        <v>0.04</v>
      </c>
      <c r="G670" s="18">
        <v>2.23</v>
      </c>
      <c r="H670" s="3"/>
    </row>
    <row r="671" spans="1:8" x14ac:dyDescent="0.25">
      <c r="A671">
        <v>43</v>
      </c>
      <c r="B671" s="5">
        <v>40057</v>
      </c>
      <c r="C671" s="11">
        <v>200909</v>
      </c>
      <c r="D671" s="12">
        <v>71.28</v>
      </c>
      <c r="E671" s="12">
        <v>3.21</v>
      </c>
      <c r="F671" s="12">
        <v>-0.11</v>
      </c>
      <c r="G671" s="19">
        <v>2.12</v>
      </c>
      <c r="H671" s="3"/>
    </row>
    <row r="672" spans="1:8" x14ac:dyDescent="0.25">
      <c r="A672">
        <v>42</v>
      </c>
      <c r="B672" s="5">
        <v>40087</v>
      </c>
      <c r="C672" s="15">
        <v>200910</v>
      </c>
      <c r="D672" s="16">
        <v>71.19</v>
      </c>
      <c r="E672" s="16">
        <v>2.72</v>
      </c>
      <c r="F672" s="16">
        <v>-0.13</v>
      </c>
      <c r="G672" s="18">
        <v>1.98</v>
      </c>
      <c r="H672" s="3"/>
    </row>
    <row r="673" spans="1:8" x14ac:dyDescent="0.25">
      <c r="A673">
        <v>41</v>
      </c>
      <c r="B673" s="5">
        <v>40118</v>
      </c>
      <c r="C673" s="11">
        <v>200911</v>
      </c>
      <c r="D673" s="12">
        <v>71.14</v>
      </c>
      <c r="E673" s="12">
        <v>2.37</v>
      </c>
      <c r="F673" s="12">
        <v>-7.0000000000000007E-2</v>
      </c>
      <c r="G673" s="19">
        <v>1.92</v>
      </c>
      <c r="H673" s="3"/>
    </row>
    <row r="674" spans="1:8" x14ac:dyDescent="0.25">
      <c r="A674">
        <v>40</v>
      </c>
      <c r="B674" s="5">
        <v>40148</v>
      </c>
      <c r="C674" s="15">
        <v>200912</v>
      </c>
      <c r="D674" s="16">
        <v>71.2</v>
      </c>
      <c r="E674" s="16">
        <v>2</v>
      </c>
      <c r="F674" s="16">
        <v>0.08</v>
      </c>
      <c r="G674" s="18">
        <v>2</v>
      </c>
      <c r="H674" s="3"/>
    </row>
    <row r="675" spans="1:8" x14ac:dyDescent="0.25">
      <c r="A675">
        <v>39</v>
      </c>
      <c r="B675" s="5">
        <v>40179</v>
      </c>
      <c r="C675" s="11">
        <v>201001</v>
      </c>
      <c r="D675" s="12">
        <v>71.69</v>
      </c>
      <c r="E675" s="12">
        <v>2.1</v>
      </c>
      <c r="F675" s="12">
        <v>0.69</v>
      </c>
      <c r="G675" s="19">
        <v>0.69</v>
      </c>
      <c r="H675" s="3"/>
    </row>
    <row r="676" spans="1:8" x14ac:dyDescent="0.25">
      <c r="A676">
        <v>38</v>
      </c>
      <c r="B676" s="5">
        <v>40210</v>
      </c>
      <c r="C676" s="15">
        <v>201002</v>
      </c>
      <c r="D676" s="16">
        <v>72.28</v>
      </c>
      <c r="E676" s="16">
        <v>2.09</v>
      </c>
      <c r="F676" s="16">
        <v>0.83</v>
      </c>
      <c r="G676" s="18">
        <v>1.52</v>
      </c>
      <c r="H676" s="3"/>
    </row>
    <row r="677" spans="1:8" x14ac:dyDescent="0.25">
      <c r="A677">
        <v>37</v>
      </c>
      <c r="B677" s="5">
        <v>40238</v>
      </c>
      <c r="C677" s="11">
        <v>201003</v>
      </c>
      <c r="D677" s="12">
        <v>72.459999999999994</v>
      </c>
      <c r="E677" s="12">
        <v>1.84</v>
      </c>
      <c r="F677" s="12">
        <v>0.25</v>
      </c>
      <c r="G677" s="19">
        <v>1.78</v>
      </c>
      <c r="H677" s="3"/>
    </row>
    <row r="678" spans="1:8" x14ac:dyDescent="0.25">
      <c r="A678">
        <v>36</v>
      </c>
      <c r="B678" s="5">
        <v>40269</v>
      </c>
      <c r="C678" s="15">
        <v>201004</v>
      </c>
      <c r="D678" s="16">
        <v>72.790000000000006</v>
      </c>
      <c r="E678" s="16">
        <v>1.98</v>
      </c>
      <c r="F678" s="16">
        <v>0.46</v>
      </c>
      <c r="G678" s="18">
        <v>2.2400000000000002</v>
      </c>
      <c r="H678" s="3"/>
    </row>
    <row r="679" spans="1:8" x14ac:dyDescent="0.25">
      <c r="A679">
        <v>35</v>
      </c>
      <c r="B679" s="5">
        <v>40299</v>
      </c>
      <c r="C679" s="11">
        <v>201005</v>
      </c>
      <c r="D679" s="12">
        <v>72.87</v>
      </c>
      <c r="E679" s="12">
        <v>2.0699999999999998</v>
      </c>
      <c r="F679" s="12">
        <v>0.1</v>
      </c>
      <c r="G679" s="19">
        <v>2.35</v>
      </c>
      <c r="H679" s="3"/>
    </row>
    <row r="680" spans="1:8" x14ac:dyDescent="0.25">
      <c r="A680">
        <v>34</v>
      </c>
      <c r="B680" s="5">
        <v>40330</v>
      </c>
      <c r="C680" s="15">
        <v>201006</v>
      </c>
      <c r="D680" s="16">
        <v>72.95</v>
      </c>
      <c r="E680" s="16">
        <v>2.25</v>
      </c>
      <c r="F680" s="16">
        <v>0.11</v>
      </c>
      <c r="G680" s="18">
        <v>2.4700000000000002</v>
      </c>
      <c r="H680" s="3"/>
    </row>
    <row r="681" spans="1:8" x14ac:dyDescent="0.25">
      <c r="A681">
        <v>33</v>
      </c>
      <c r="B681" s="5">
        <v>40360</v>
      </c>
      <c r="C681" s="11">
        <v>201007</v>
      </c>
      <c r="D681" s="12">
        <v>72.92</v>
      </c>
      <c r="E681" s="12">
        <v>2.2400000000000002</v>
      </c>
      <c r="F681" s="12">
        <v>-0.04</v>
      </c>
      <c r="G681" s="19">
        <v>2.42</v>
      </c>
      <c r="H681" s="3"/>
    </row>
    <row r="682" spans="1:8" x14ac:dyDescent="0.25">
      <c r="A682">
        <v>32</v>
      </c>
      <c r="B682" s="5">
        <v>40391</v>
      </c>
      <c r="C682" s="15">
        <v>201008</v>
      </c>
      <c r="D682" s="16">
        <v>73</v>
      </c>
      <c r="E682" s="16">
        <v>2.31</v>
      </c>
      <c r="F682" s="16">
        <v>0.11</v>
      </c>
      <c r="G682" s="18">
        <v>2.54</v>
      </c>
      <c r="H682" s="3"/>
    </row>
    <row r="683" spans="1:8" x14ac:dyDescent="0.25">
      <c r="A683">
        <v>31</v>
      </c>
      <c r="B683" s="5">
        <v>40422</v>
      </c>
      <c r="C683" s="11">
        <v>201009</v>
      </c>
      <c r="D683" s="12">
        <v>72.900000000000006</v>
      </c>
      <c r="E683" s="12">
        <v>2.2799999999999998</v>
      </c>
      <c r="F683" s="12">
        <v>-0.14000000000000001</v>
      </c>
      <c r="G683" s="19">
        <v>2.4</v>
      </c>
      <c r="H683" s="3"/>
    </row>
    <row r="684" spans="1:8" x14ac:dyDescent="0.25">
      <c r="A684">
        <v>30</v>
      </c>
      <c r="B684" s="5">
        <v>40452</v>
      </c>
      <c r="C684" s="15">
        <v>201010</v>
      </c>
      <c r="D684" s="16">
        <v>72.84</v>
      </c>
      <c r="E684" s="16">
        <v>2.33</v>
      </c>
      <c r="F684" s="16">
        <v>-0.09</v>
      </c>
      <c r="G684" s="18">
        <v>2.31</v>
      </c>
      <c r="H684" s="3"/>
    </row>
    <row r="685" spans="1:8" x14ac:dyDescent="0.25">
      <c r="A685">
        <v>29</v>
      </c>
      <c r="B685" s="5">
        <v>40483</v>
      </c>
      <c r="C685" s="11">
        <v>201011</v>
      </c>
      <c r="D685" s="12">
        <v>72.98</v>
      </c>
      <c r="E685" s="12">
        <v>2.59</v>
      </c>
      <c r="F685" s="12">
        <v>0.19</v>
      </c>
      <c r="G685" s="19">
        <v>2.5099999999999998</v>
      </c>
      <c r="H685" s="3"/>
    </row>
    <row r="686" spans="1:8" x14ac:dyDescent="0.25">
      <c r="A686">
        <v>28</v>
      </c>
      <c r="B686" s="5">
        <v>40513</v>
      </c>
      <c r="C686" s="15">
        <v>201012</v>
      </c>
      <c r="D686" s="16">
        <v>73.45</v>
      </c>
      <c r="E686" s="16">
        <v>3.17</v>
      </c>
      <c r="F686" s="16">
        <v>0.65</v>
      </c>
      <c r="G686" s="18">
        <v>3.17</v>
      </c>
      <c r="H686" s="3"/>
    </row>
    <row r="687" spans="1:8" x14ac:dyDescent="0.25">
      <c r="A687">
        <v>27</v>
      </c>
      <c r="B687" s="5">
        <v>40544</v>
      </c>
      <c r="C687" s="11">
        <v>201101</v>
      </c>
      <c r="D687" s="12">
        <v>74.12</v>
      </c>
      <c r="E687" s="12">
        <v>3.4</v>
      </c>
      <c r="F687" s="12">
        <v>0.91</v>
      </c>
      <c r="G687" s="19">
        <v>0.91</v>
      </c>
      <c r="H687" s="3"/>
    </row>
    <row r="688" spans="1:8" x14ac:dyDescent="0.25">
      <c r="A688">
        <v>26</v>
      </c>
      <c r="B688" s="5">
        <v>40575</v>
      </c>
      <c r="C688" s="15">
        <v>201102</v>
      </c>
      <c r="D688" s="16">
        <v>74.569999999999993</v>
      </c>
      <c r="E688" s="16">
        <v>3.17</v>
      </c>
      <c r="F688" s="16">
        <v>0.6</v>
      </c>
      <c r="G688" s="18">
        <v>1.52</v>
      </c>
      <c r="H688" s="3"/>
    </row>
    <row r="689" spans="1:8" x14ac:dyDescent="0.25">
      <c r="A689">
        <v>25</v>
      </c>
      <c r="B689" s="5">
        <v>40603</v>
      </c>
      <c r="C689" s="11">
        <v>201103</v>
      </c>
      <c r="D689" s="12">
        <v>74.77</v>
      </c>
      <c r="E689" s="12">
        <v>3.19</v>
      </c>
      <c r="F689" s="12">
        <v>0.27</v>
      </c>
      <c r="G689" s="19">
        <v>1.79</v>
      </c>
      <c r="H689" s="3"/>
    </row>
    <row r="690" spans="1:8" x14ac:dyDescent="0.25">
      <c r="A690">
        <v>24</v>
      </c>
      <c r="B690" s="5">
        <v>40634</v>
      </c>
      <c r="C690" s="15">
        <v>201104</v>
      </c>
      <c r="D690" s="16">
        <v>74.86</v>
      </c>
      <c r="E690" s="16">
        <v>2.84</v>
      </c>
      <c r="F690" s="16">
        <v>0.12</v>
      </c>
      <c r="G690" s="18">
        <v>1.91</v>
      </c>
      <c r="H690" s="3"/>
    </row>
    <row r="691" spans="1:8" x14ac:dyDescent="0.25">
      <c r="A691">
        <v>23</v>
      </c>
      <c r="B691" s="5">
        <v>40664</v>
      </c>
      <c r="C691" s="11">
        <v>201105</v>
      </c>
      <c r="D691" s="12">
        <v>75.069999999999993</v>
      </c>
      <c r="E691" s="12">
        <v>3.02</v>
      </c>
      <c r="F691" s="12">
        <v>0.28000000000000003</v>
      </c>
      <c r="G691" s="19">
        <v>2.2000000000000002</v>
      </c>
      <c r="H691" s="3"/>
    </row>
    <row r="692" spans="1:8" x14ac:dyDescent="0.25">
      <c r="A692">
        <v>22</v>
      </c>
      <c r="B692" s="5">
        <v>40695</v>
      </c>
      <c r="C692" s="15">
        <v>201106</v>
      </c>
      <c r="D692" s="16">
        <v>75.31</v>
      </c>
      <c r="E692" s="16">
        <v>3.23</v>
      </c>
      <c r="F692" s="16">
        <v>0.32</v>
      </c>
      <c r="G692" s="18">
        <v>2.5299999999999998</v>
      </c>
      <c r="H692" s="3"/>
    </row>
    <row r="693" spans="1:8" x14ac:dyDescent="0.25">
      <c r="A693">
        <v>21</v>
      </c>
      <c r="B693" s="5">
        <v>40725</v>
      </c>
      <c r="C693" s="11">
        <v>201107</v>
      </c>
      <c r="D693" s="12">
        <v>75.42</v>
      </c>
      <c r="E693" s="12">
        <v>3.42</v>
      </c>
      <c r="F693" s="12">
        <v>0.14000000000000001</v>
      </c>
      <c r="G693" s="19">
        <v>2.67</v>
      </c>
      <c r="H693" s="3"/>
    </row>
    <row r="694" spans="1:8" x14ac:dyDescent="0.25">
      <c r="A694">
        <v>20</v>
      </c>
      <c r="B694" s="5">
        <v>40756</v>
      </c>
      <c r="C694" s="15">
        <v>201108</v>
      </c>
      <c r="D694" s="16">
        <v>75.39</v>
      </c>
      <c r="E694" s="16">
        <v>3.27</v>
      </c>
      <c r="F694" s="16">
        <v>-0.03</v>
      </c>
      <c r="G694" s="18">
        <v>2.64</v>
      </c>
      <c r="H694" s="3"/>
    </row>
    <row r="695" spans="1:8" x14ac:dyDescent="0.25">
      <c r="A695">
        <v>19</v>
      </c>
      <c r="B695" s="5">
        <v>40787</v>
      </c>
      <c r="C695" s="11">
        <v>201109</v>
      </c>
      <c r="D695" s="12">
        <v>75.62</v>
      </c>
      <c r="E695" s="12">
        <v>3.73</v>
      </c>
      <c r="F695" s="12">
        <v>0.31</v>
      </c>
      <c r="G695" s="19">
        <v>2.95</v>
      </c>
      <c r="H695" s="3"/>
    </row>
    <row r="696" spans="1:8" x14ac:dyDescent="0.25">
      <c r="A696">
        <v>18</v>
      </c>
      <c r="B696" s="5">
        <v>40817</v>
      </c>
      <c r="C696" s="15">
        <v>201110</v>
      </c>
      <c r="D696" s="16">
        <v>75.77</v>
      </c>
      <c r="E696" s="16">
        <v>4.0199999999999996</v>
      </c>
      <c r="F696" s="16">
        <v>0.19</v>
      </c>
      <c r="G696" s="18">
        <v>3.15</v>
      </c>
      <c r="H696" s="3"/>
    </row>
    <row r="697" spans="1:8" x14ac:dyDescent="0.25">
      <c r="A697">
        <v>17</v>
      </c>
      <c r="B697" s="5">
        <v>40848</v>
      </c>
      <c r="C697" s="11">
        <v>201111</v>
      </c>
      <c r="D697" s="12">
        <v>75.87</v>
      </c>
      <c r="E697" s="12">
        <v>3.96</v>
      </c>
      <c r="F697" s="12">
        <v>0.14000000000000001</v>
      </c>
      <c r="G697" s="19">
        <v>3.29</v>
      </c>
      <c r="H697" s="3"/>
    </row>
    <row r="698" spans="1:8" x14ac:dyDescent="0.25">
      <c r="A698">
        <v>16</v>
      </c>
      <c r="B698" s="5">
        <v>40878</v>
      </c>
      <c r="C698" s="15">
        <v>201112</v>
      </c>
      <c r="D698" s="16">
        <v>76.19</v>
      </c>
      <c r="E698" s="16">
        <v>3.73</v>
      </c>
      <c r="F698" s="16">
        <v>0.42</v>
      </c>
      <c r="G698" s="18">
        <v>3.73</v>
      </c>
      <c r="H698" s="3"/>
    </row>
    <row r="699" spans="1:8" x14ac:dyDescent="0.25">
      <c r="A699">
        <v>15</v>
      </c>
      <c r="B699" s="5">
        <v>40909</v>
      </c>
      <c r="C699" s="11">
        <v>201201</v>
      </c>
      <c r="D699" s="12">
        <v>76.75</v>
      </c>
      <c r="E699" s="12">
        <v>3.54</v>
      </c>
      <c r="F699" s="12">
        <v>0.73</v>
      </c>
      <c r="G699" s="19">
        <v>0.73</v>
      </c>
      <c r="H699" s="3"/>
    </row>
    <row r="700" spans="1:8" x14ac:dyDescent="0.25">
      <c r="A700">
        <v>14</v>
      </c>
      <c r="B700" s="5">
        <v>40940</v>
      </c>
      <c r="C700" s="15">
        <v>201202</v>
      </c>
      <c r="D700" s="16">
        <v>77.22</v>
      </c>
      <c r="E700" s="16">
        <v>3.55</v>
      </c>
      <c r="F700" s="16">
        <v>0.61</v>
      </c>
      <c r="G700" s="18">
        <v>1.35</v>
      </c>
      <c r="H700" s="3"/>
    </row>
    <row r="701" spans="1:8" x14ac:dyDescent="0.25">
      <c r="A701">
        <v>13</v>
      </c>
      <c r="B701" s="5">
        <v>40969</v>
      </c>
      <c r="C701" s="11">
        <v>201203</v>
      </c>
      <c r="D701" s="12">
        <v>77.31</v>
      </c>
      <c r="E701" s="12">
        <v>3.4</v>
      </c>
      <c r="F701" s="12">
        <v>0.12</v>
      </c>
      <c r="G701" s="19">
        <v>1.47</v>
      </c>
      <c r="H701" s="3"/>
    </row>
    <row r="702" spans="1:8" x14ac:dyDescent="0.25">
      <c r="A702">
        <v>12</v>
      </c>
      <c r="B702" s="5">
        <v>41000</v>
      </c>
      <c r="C702" s="15">
        <v>201204</v>
      </c>
      <c r="D702" s="16">
        <v>77.42</v>
      </c>
      <c r="E702" s="16">
        <v>3.43</v>
      </c>
      <c r="F702" s="16">
        <v>0.14000000000000001</v>
      </c>
      <c r="G702" s="18">
        <v>1.62</v>
      </c>
      <c r="H702" s="3"/>
    </row>
    <row r="703" spans="1:8" x14ac:dyDescent="0.25">
      <c r="A703">
        <v>11</v>
      </c>
      <c r="B703" s="5">
        <v>41030</v>
      </c>
      <c r="C703" s="11">
        <v>201205</v>
      </c>
      <c r="D703" s="12">
        <v>77.66</v>
      </c>
      <c r="E703" s="12">
        <v>3.44</v>
      </c>
      <c r="F703" s="12">
        <v>0.3</v>
      </c>
      <c r="G703" s="19">
        <v>1.92</v>
      </c>
      <c r="H703" s="3"/>
    </row>
    <row r="704" spans="1:8" x14ac:dyDescent="0.25">
      <c r="A704">
        <v>10</v>
      </c>
      <c r="B704" s="5">
        <v>41061</v>
      </c>
      <c r="C704" s="15">
        <v>201206</v>
      </c>
      <c r="D704" s="16">
        <v>77.72</v>
      </c>
      <c r="E704" s="16">
        <v>3.2</v>
      </c>
      <c r="F704" s="16">
        <v>0.08</v>
      </c>
      <c r="G704" s="18">
        <v>2.0099999999999998</v>
      </c>
      <c r="H704" s="3"/>
    </row>
    <row r="705" spans="1:8" x14ac:dyDescent="0.25">
      <c r="A705">
        <v>9</v>
      </c>
      <c r="B705" s="5">
        <v>41091</v>
      </c>
      <c r="C705" s="11">
        <v>201207</v>
      </c>
      <c r="D705" s="12">
        <v>77.7</v>
      </c>
      <c r="E705" s="12">
        <v>3.03</v>
      </c>
      <c r="F705" s="12">
        <v>-0.02</v>
      </c>
      <c r="G705" s="19">
        <v>1.98</v>
      </c>
      <c r="H705" s="3"/>
    </row>
    <row r="706" spans="1:8" x14ac:dyDescent="0.25">
      <c r="A706">
        <v>8</v>
      </c>
      <c r="B706" s="5">
        <v>41122</v>
      </c>
      <c r="C706" s="15">
        <v>201208</v>
      </c>
      <c r="D706" s="16">
        <v>77.73</v>
      </c>
      <c r="E706" s="16">
        <v>3.11</v>
      </c>
      <c r="F706" s="16">
        <v>0.04</v>
      </c>
      <c r="G706" s="18">
        <v>2.0299999999999998</v>
      </c>
      <c r="H706" s="3"/>
    </row>
    <row r="707" spans="1:8" x14ac:dyDescent="0.25">
      <c r="A707">
        <v>7</v>
      </c>
      <c r="B707" s="5">
        <v>41153</v>
      </c>
      <c r="C707" s="11">
        <v>201209</v>
      </c>
      <c r="D707" s="12">
        <v>77.959999999999994</v>
      </c>
      <c r="E707" s="12">
        <v>3.08</v>
      </c>
      <c r="F707" s="12">
        <v>0.28999999999999998</v>
      </c>
      <c r="G707" s="19">
        <v>2.3199999999999998</v>
      </c>
      <c r="H707" s="3"/>
    </row>
    <row r="708" spans="1:8" x14ac:dyDescent="0.25">
      <c r="A708">
        <v>6</v>
      </c>
      <c r="B708" s="5">
        <v>41183</v>
      </c>
      <c r="C708" s="15">
        <v>201210</v>
      </c>
      <c r="D708" s="16">
        <v>78.08</v>
      </c>
      <c r="E708" s="16">
        <v>3.06</v>
      </c>
      <c r="F708" s="16">
        <v>0.16</v>
      </c>
      <c r="G708" s="18">
        <v>2.48</v>
      </c>
      <c r="H708" s="3"/>
    </row>
    <row r="709" spans="1:8" x14ac:dyDescent="0.25">
      <c r="A709">
        <v>5</v>
      </c>
      <c r="B709" s="5">
        <v>41214</v>
      </c>
      <c r="C709" s="11">
        <v>201211</v>
      </c>
      <c r="D709" s="12">
        <v>77.98</v>
      </c>
      <c r="E709" s="12">
        <v>2.77</v>
      </c>
      <c r="F709" s="12">
        <v>-0.14000000000000001</v>
      </c>
      <c r="G709" s="19">
        <v>2.34</v>
      </c>
      <c r="H709" s="3"/>
    </row>
    <row r="710" spans="1:8" x14ac:dyDescent="0.25">
      <c r="A710">
        <v>4</v>
      </c>
      <c r="B710" s="5">
        <v>41244</v>
      </c>
      <c r="C710" s="15">
        <v>201212</v>
      </c>
      <c r="D710" s="16">
        <v>78.05</v>
      </c>
      <c r="E710" s="16">
        <v>2.44</v>
      </c>
      <c r="F710" s="16">
        <v>0.09</v>
      </c>
      <c r="G710" s="18">
        <v>2.44</v>
      </c>
      <c r="H710" s="3"/>
    </row>
    <row r="711" spans="1:8" x14ac:dyDescent="0.25">
      <c r="A711">
        <v>3</v>
      </c>
      <c r="B711" s="5">
        <v>41275</v>
      </c>
      <c r="C711" s="11">
        <v>201301</v>
      </c>
      <c r="D711" s="12">
        <v>78.28</v>
      </c>
      <c r="E711" s="12">
        <v>2</v>
      </c>
      <c r="F711" s="12">
        <v>0.3</v>
      </c>
      <c r="G711" s="19">
        <v>0.3</v>
      </c>
      <c r="H711" s="3"/>
    </row>
    <row r="712" spans="1:8" x14ac:dyDescent="0.25">
      <c r="A712">
        <v>2</v>
      </c>
      <c r="B712" s="5">
        <v>41306</v>
      </c>
      <c r="C712" s="15">
        <v>201302</v>
      </c>
      <c r="D712" s="16">
        <v>78.63</v>
      </c>
      <c r="E712" s="16">
        <v>1.83</v>
      </c>
      <c r="F712" s="16">
        <v>0.44</v>
      </c>
      <c r="G712" s="18">
        <v>0.74</v>
      </c>
      <c r="H712" s="3"/>
    </row>
    <row r="713" spans="1:8" x14ac:dyDescent="0.25">
      <c r="A713">
        <v>1</v>
      </c>
      <c r="B713" s="5">
        <v>41334</v>
      </c>
      <c r="C713" s="11">
        <v>201303</v>
      </c>
      <c r="D713" s="12">
        <v>78.790000000000006</v>
      </c>
      <c r="E713" s="12">
        <v>1.91</v>
      </c>
      <c r="F713" s="12">
        <v>0.21</v>
      </c>
      <c r="G713" s="19">
        <v>0.95</v>
      </c>
      <c r="H713" s="3"/>
    </row>
    <row r="714" spans="1:8" x14ac:dyDescent="0.25">
      <c r="B714" s="5">
        <v>41365</v>
      </c>
      <c r="C714" s="15">
        <v>201304</v>
      </c>
      <c r="D714" s="16">
        <v>78.989999999999995</v>
      </c>
      <c r="E714" s="16">
        <v>2.02</v>
      </c>
      <c r="F714" s="16">
        <v>0.25</v>
      </c>
      <c r="G714" s="18">
        <v>1.21</v>
      </c>
      <c r="H714" s="3"/>
    </row>
    <row r="715" spans="1:8" x14ac:dyDescent="0.25">
      <c r="B715" s="5">
        <v>41395</v>
      </c>
      <c r="C715" s="11">
        <v>201305</v>
      </c>
      <c r="D715" s="12">
        <v>79.209999999999994</v>
      </c>
      <c r="E715" s="12">
        <v>2</v>
      </c>
      <c r="F715" s="12">
        <v>0.28000000000000003</v>
      </c>
      <c r="G715" s="19">
        <v>1.49</v>
      </c>
      <c r="H715" s="3"/>
    </row>
    <row r="716" spans="1:8" x14ac:dyDescent="0.25">
      <c r="B716" s="5">
        <v>41426</v>
      </c>
      <c r="C716" s="15">
        <v>201306</v>
      </c>
      <c r="D716" s="16">
        <v>79.39</v>
      </c>
      <c r="E716" s="16">
        <v>2.16</v>
      </c>
      <c r="F716" s="16">
        <v>0.23</v>
      </c>
      <c r="G716" s="18">
        <v>1.73</v>
      </c>
      <c r="H716" s="3"/>
    </row>
    <row r="717" spans="1:8" x14ac:dyDescent="0.25">
      <c r="B717" s="5">
        <v>41456</v>
      </c>
      <c r="C717" s="11">
        <v>201307</v>
      </c>
      <c r="D717" s="12">
        <v>79.430000000000007</v>
      </c>
      <c r="E717" s="12">
        <v>2.2200000000000002</v>
      </c>
      <c r="F717" s="12">
        <v>0.04</v>
      </c>
      <c r="G717" s="19">
        <v>1.77</v>
      </c>
      <c r="H717" s="3"/>
    </row>
    <row r="718" spans="1:8" x14ac:dyDescent="0.25">
      <c r="B718" s="5">
        <v>41487</v>
      </c>
      <c r="C718" s="15">
        <v>201308</v>
      </c>
      <c r="D718" s="16">
        <v>79.5</v>
      </c>
      <c r="E718" s="16">
        <v>2.27</v>
      </c>
      <c r="F718" s="16">
        <v>0.08</v>
      </c>
      <c r="G718" s="18">
        <v>1.86</v>
      </c>
      <c r="H718" s="3"/>
    </row>
    <row r="719" spans="1:8" x14ac:dyDescent="0.25">
      <c r="B719" s="5">
        <v>41518</v>
      </c>
      <c r="C719" s="11">
        <v>201309</v>
      </c>
      <c r="D719" s="12">
        <v>79.73</v>
      </c>
      <c r="E719" s="12">
        <v>2.27</v>
      </c>
      <c r="F719" s="12">
        <v>0.28999999999999998</v>
      </c>
      <c r="G719" s="19">
        <v>2.16</v>
      </c>
      <c r="H719" s="3"/>
    </row>
    <row r="720" spans="1:8" x14ac:dyDescent="0.25">
      <c r="B720" s="5">
        <v>41548</v>
      </c>
      <c r="C720" s="15">
        <v>201310</v>
      </c>
      <c r="D720" s="16">
        <v>79.52</v>
      </c>
      <c r="E720" s="16">
        <v>1.84</v>
      </c>
      <c r="F720" s="16">
        <v>-0.26</v>
      </c>
      <c r="G720" s="18">
        <v>1.89</v>
      </c>
      <c r="H720" s="3"/>
    </row>
    <row r="721" spans="2:8" x14ac:dyDescent="0.25">
      <c r="B721" s="5">
        <v>41579</v>
      </c>
      <c r="C721" s="11">
        <v>201311</v>
      </c>
      <c r="D721" s="12">
        <v>79.349999999999994</v>
      </c>
      <c r="E721" s="12">
        <v>1.76</v>
      </c>
      <c r="F721" s="12">
        <v>-0.22</v>
      </c>
      <c r="G721" s="19">
        <v>1.67</v>
      </c>
      <c r="H721" s="3"/>
    </row>
    <row r="722" spans="2:8" x14ac:dyDescent="0.25">
      <c r="B722" s="5">
        <v>41609</v>
      </c>
      <c r="C722" s="15">
        <v>201312</v>
      </c>
      <c r="D722" s="16">
        <v>79.56</v>
      </c>
      <c r="E722" s="16">
        <v>1.94</v>
      </c>
      <c r="F722" s="16">
        <v>0.26</v>
      </c>
      <c r="G722" s="18">
        <v>1.94</v>
      </c>
      <c r="H722" s="3"/>
    </row>
    <row r="723" spans="2:8" x14ac:dyDescent="0.25">
      <c r="B723" s="5">
        <v>41640</v>
      </c>
      <c r="C723" s="11">
        <v>201401</v>
      </c>
      <c r="D723" s="12">
        <v>79.95</v>
      </c>
      <c r="E723" s="12">
        <v>2.13</v>
      </c>
      <c r="F723" s="12">
        <v>0.49</v>
      </c>
      <c r="G723" s="19">
        <v>0.49</v>
      </c>
      <c r="H723" s="3"/>
    </row>
    <row r="724" spans="2:8" x14ac:dyDescent="0.25">
      <c r="B724" s="5">
        <v>41671</v>
      </c>
      <c r="C724" s="15">
        <v>201402</v>
      </c>
      <c r="D724" s="16">
        <v>80.45</v>
      </c>
      <c r="E724" s="16">
        <v>2.3199999999999998</v>
      </c>
      <c r="F724" s="16">
        <v>0.63</v>
      </c>
      <c r="G724" s="18">
        <v>1.1200000000000001</v>
      </c>
      <c r="H724" s="3"/>
    </row>
    <row r="725" spans="2:8" x14ac:dyDescent="0.25">
      <c r="B725" s="5">
        <v>41699</v>
      </c>
      <c r="C725" s="11">
        <v>201403</v>
      </c>
      <c r="D725" s="12">
        <v>80.77</v>
      </c>
      <c r="E725" s="12">
        <v>2.5099999999999998</v>
      </c>
      <c r="F725" s="12">
        <v>0.39</v>
      </c>
      <c r="G725" s="19">
        <v>1.52</v>
      </c>
      <c r="H725" s="3"/>
    </row>
    <row r="726" spans="2:8" x14ac:dyDescent="0.25">
      <c r="B726" s="5">
        <v>41730</v>
      </c>
      <c r="C726" s="15">
        <v>201404</v>
      </c>
      <c r="D726" s="16">
        <v>81.14</v>
      </c>
      <c r="E726" s="16">
        <v>2.72</v>
      </c>
      <c r="F726" s="16">
        <v>0.46</v>
      </c>
      <c r="G726" s="18">
        <v>1.98</v>
      </c>
      <c r="H726" s="3"/>
    </row>
    <row r="727" spans="2:8" x14ac:dyDescent="0.25">
      <c r="B727" s="5">
        <v>41760</v>
      </c>
      <c r="C727" s="11">
        <v>201405</v>
      </c>
      <c r="D727" s="12">
        <v>81.53</v>
      </c>
      <c r="E727" s="12">
        <v>2.93</v>
      </c>
      <c r="F727" s="12">
        <v>0.48</v>
      </c>
      <c r="G727" s="19">
        <v>2.48</v>
      </c>
      <c r="H727" s="3"/>
    </row>
    <row r="728" spans="2:8" x14ac:dyDescent="0.25">
      <c r="B728" s="5">
        <v>41791</v>
      </c>
      <c r="C728" s="15">
        <v>201406</v>
      </c>
      <c r="D728" s="16">
        <v>81.61</v>
      </c>
      <c r="E728" s="16">
        <v>2.79</v>
      </c>
      <c r="F728" s="16">
        <v>0.09</v>
      </c>
      <c r="G728" s="18">
        <v>2.57</v>
      </c>
      <c r="H728" s="3"/>
    </row>
    <row r="729" spans="2:8" x14ac:dyDescent="0.25">
      <c r="B729" s="5">
        <v>41821</v>
      </c>
      <c r="C729" s="11">
        <v>201407</v>
      </c>
      <c r="D729" s="12">
        <v>81.73</v>
      </c>
      <c r="E729" s="12">
        <v>2.89</v>
      </c>
      <c r="F729" s="12">
        <v>0.15</v>
      </c>
      <c r="G729" s="19">
        <v>2.73</v>
      </c>
      <c r="H729" s="3"/>
    </row>
    <row r="730" spans="2:8" x14ac:dyDescent="0.25">
      <c r="B730" s="5">
        <v>41852</v>
      </c>
      <c r="C730" s="15">
        <v>201408</v>
      </c>
      <c r="D730" s="16">
        <v>81.900000000000006</v>
      </c>
      <c r="E730" s="16">
        <v>3.02</v>
      </c>
      <c r="F730" s="16">
        <v>0.2</v>
      </c>
      <c r="G730" s="18">
        <v>2.94</v>
      </c>
      <c r="H730" s="3"/>
    </row>
    <row r="731" spans="2:8" x14ac:dyDescent="0.25">
      <c r="B731" s="5">
        <v>41883</v>
      </c>
      <c r="C731" s="11">
        <v>201409</v>
      </c>
      <c r="D731" s="12">
        <v>82.01</v>
      </c>
      <c r="E731" s="12">
        <v>2.86</v>
      </c>
      <c r="F731" s="12">
        <v>0.14000000000000001</v>
      </c>
      <c r="G731" s="19">
        <v>3.08</v>
      </c>
      <c r="H731" s="3"/>
    </row>
    <row r="732" spans="2:8" x14ac:dyDescent="0.25">
      <c r="B732" s="5">
        <v>41913</v>
      </c>
      <c r="C732" s="15">
        <v>201410</v>
      </c>
      <c r="D732" s="16">
        <v>82.14</v>
      </c>
      <c r="E732" s="16">
        <v>3.29</v>
      </c>
      <c r="F732" s="16">
        <v>0.16</v>
      </c>
      <c r="G732" s="18">
        <v>3.25</v>
      </c>
      <c r="H732" s="3"/>
    </row>
    <row r="733" spans="2:8" x14ac:dyDescent="0.25">
      <c r="B733" s="5">
        <v>41944</v>
      </c>
      <c r="C733" s="11">
        <v>201411</v>
      </c>
      <c r="D733" s="12">
        <v>82.25</v>
      </c>
      <c r="E733" s="12">
        <v>3.65</v>
      </c>
      <c r="F733" s="12">
        <v>0.13</v>
      </c>
      <c r="G733" s="19">
        <v>3.38</v>
      </c>
      <c r="H733" s="3"/>
    </row>
    <row r="734" spans="2:8" x14ac:dyDescent="0.25">
      <c r="B734" s="5">
        <v>41974</v>
      </c>
      <c r="C734" s="15">
        <v>201412</v>
      </c>
      <c r="D734" s="16">
        <v>82.47</v>
      </c>
      <c r="E734" s="16">
        <v>3.66</v>
      </c>
      <c r="F734" s="16">
        <v>0.27</v>
      </c>
      <c r="G734" s="18">
        <v>3.66</v>
      </c>
      <c r="H734" s="3"/>
    </row>
    <row r="735" spans="2:8" x14ac:dyDescent="0.25">
      <c r="B735" s="5">
        <v>42005</v>
      </c>
      <c r="C735" s="11">
        <v>201501</v>
      </c>
      <c r="D735" s="12">
        <v>83</v>
      </c>
      <c r="E735" s="12">
        <v>3.82</v>
      </c>
      <c r="F735" s="12">
        <v>0.64</v>
      </c>
      <c r="G735" s="19">
        <v>0.64</v>
      </c>
      <c r="H735" s="3"/>
    </row>
    <row r="736" spans="2:8" x14ac:dyDescent="0.25">
      <c r="B736" s="5">
        <v>42036</v>
      </c>
      <c r="C736" s="15">
        <v>201502</v>
      </c>
      <c r="D736" s="16">
        <v>83.96</v>
      </c>
      <c r="E736" s="16">
        <v>4.3600000000000003</v>
      </c>
      <c r="F736" s="16">
        <v>1.1499999999999999</v>
      </c>
      <c r="G736" s="18">
        <v>1.8</v>
      </c>
      <c r="H736" s="3"/>
    </row>
    <row r="737" spans="2:8" x14ac:dyDescent="0.25">
      <c r="B737" s="5">
        <v>42064</v>
      </c>
      <c r="C737" s="11">
        <v>201503</v>
      </c>
      <c r="D737" s="12">
        <v>84.45</v>
      </c>
      <c r="E737" s="12">
        <v>4.5599999999999996</v>
      </c>
      <c r="F737" s="12">
        <v>0.59</v>
      </c>
      <c r="G737" s="19">
        <v>2.4</v>
      </c>
      <c r="H737" s="3"/>
    </row>
    <row r="738" spans="2:8" x14ac:dyDescent="0.25">
      <c r="B738" s="5">
        <v>42095</v>
      </c>
      <c r="C738" s="15">
        <v>201504</v>
      </c>
      <c r="D738" s="16">
        <v>84.9</v>
      </c>
      <c r="E738" s="16">
        <v>4.6399999999999997</v>
      </c>
      <c r="F738" s="16">
        <v>0.54</v>
      </c>
      <c r="G738" s="18">
        <v>2.95</v>
      </c>
      <c r="H738" s="3"/>
    </row>
    <row r="739" spans="2:8" x14ac:dyDescent="0.25">
      <c r="B739" s="5">
        <v>42125</v>
      </c>
      <c r="C739" s="11">
        <v>201505</v>
      </c>
      <c r="D739" s="12">
        <v>85.12</v>
      </c>
      <c r="E739" s="12">
        <v>4.41</v>
      </c>
      <c r="F739" s="12">
        <v>0.26</v>
      </c>
      <c r="G739" s="19">
        <v>3.22</v>
      </c>
      <c r="H739" s="3"/>
    </row>
    <row r="740" spans="2:8" x14ac:dyDescent="0.25">
      <c r="B740" s="5">
        <v>42156</v>
      </c>
      <c r="C740" s="15">
        <v>201506</v>
      </c>
      <c r="D740" s="16">
        <v>85.21</v>
      </c>
      <c r="E740" s="16">
        <v>4.42</v>
      </c>
      <c r="F740" s="16">
        <v>0.1</v>
      </c>
      <c r="G740" s="18">
        <v>3.33</v>
      </c>
      <c r="H740" s="3"/>
    </row>
    <row r="741" spans="2:8" x14ac:dyDescent="0.25">
      <c r="B741" s="5">
        <v>42186</v>
      </c>
      <c r="C741" s="11">
        <v>201507</v>
      </c>
      <c r="D741" s="12">
        <v>85.37</v>
      </c>
      <c r="E741" s="12">
        <v>4.46</v>
      </c>
      <c r="F741" s="12">
        <v>0.19</v>
      </c>
      <c r="G741" s="19">
        <v>3.52</v>
      </c>
      <c r="H741" s="3"/>
    </row>
    <row r="742" spans="2:8" x14ac:dyDescent="0.25">
      <c r="B742" s="5">
        <v>42217</v>
      </c>
      <c r="C742" s="15">
        <v>201508</v>
      </c>
      <c r="D742" s="16">
        <v>85.78</v>
      </c>
      <c r="E742" s="16">
        <v>4.74</v>
      </c>
      <c r="F742" s="16">
        <v>0.48</v>
      </c>
      <c r="G742" s="18">
        <v>4.0199999999999996</v>
      </c>
      <c r="H742" s="3"/>
    </row>
    <row r="743" spans="2:8" x14ac:dyDescent="0.25">
      <c r="B743" s="5">
        <v>42248</v>
      </c>
      <c r="C743" s="11">
        <v>201509</v>
      </c>
      <c r="D743" s="12">
        <v>86.39</v>
      </c>
      <c r="E743" s="12">
        <v>5.35</v>
      </c>
      <c r="F743" s="12">
        <v>0.72</v>
      </c>
      <c r="G743" s="19">
        <v>4.76</v>
      </c>
      <c r="H743" s="3"/>
    </row>
    <row r="744" spans="2:8" x14ac:dyDescent="0.25">
      <c r="B744" s="5">
        <v>42278</v>
      </c>
      <c r="C744" s="15">
        <v>201510</v>
      </c>
      <c r="D744" s="16">
        <v>86.98</v>
      </c>
      <c r="E744" s="16">
        <v>5.89</v>
      </c>
      <c r="F744" s="16">
        <v>0.68</v>
      </c>
      <c r="G744" s="18">
        <v>5.47</v>
      </c>
      <c r="H744" s="3"/>
    </row>
    <row r="745" spans="2:8" x14ac:dyDescent="0.25">
      <c r="B745" s="5">
        <v>42309</v>
      </c>
      <c r="C745" s="11">
        <v>201511</v>
      </c>
      <c r="D745" s="12">
        <v>87.51</v>
      </c>
      <c r="E745" s="12">
        <v>6.39</v>
      </c>
      <c r="F745" s="12">
        <v>0.6</v>
      </c>
      <c r="G745" s="19">
        <v>6.11</v>
      </c>
      <c r="H745" s="3"/>
    </row>
    <row r="746" spans="2:8" x14ac:dyDescent="0.25">
      <c r="B746" s="5">
        <v>42339</v>
      </c>
      <c r="C746" s="15">
        <v>201512</v>
      </c>
      <c r="D746" s="16">
        <v>88.05</v>
      </c>
      <c r="E746" s="16">
        <v>6.77</v>
      </c>
      <c r="F746" s="16">
        <v>0.62</v>
      </c>
      <c r="G746" s="18">
        <v>6.77</v>
      </c>
      <c r="H746" s="3"/>
    </row>
    <row r="747" spans="2:8" x14ac:dyDescent="0.25">
      <c r="B747" s="5">
        <v>42370</v>
      </c>
      <c r="C747" s="11">
        <v>201601</v>
      </c>
      <c r="D747" s="12">
        <v>89.19</v>
      </c>
      <c r="E747" s="12">
        <v>7.45</v>
      </c>
      <c r="F747" s="12">
        <v>1.29</v>
      </c>
      <c r="G747" s="19">
        <v>1.29</v>
      </c>
      <c r="H747" s="3"/>
    </row>
    <row r="748" spans="2:8" x14ac:dyDescent="0.25">
      <c r="B748" s="5">
        <v>42401</v>
      </c>
      <c r="C748" s="15">
        <v>201602</v>
      </c>
      <c r="D748" s="16">
        <v>90.33</v>
      </c>
      <c r="E748" s="16">
        <v>7.59</v>
      </c>
      <c r="F748" s="16">
        <v>1.28</v>
      </c>
      <c r="G748" s="18">
        <v>2.59</v>
      </c>
      <c r="H748" s="3"/>
    </row>
    <row r="749" spans="2:8" x14ac:dyDescent="0.25">
      <c r="B749" s="5">
        <v>42430</v>
      </c>
      <c r="C749" s="11">
        <v>201603</v>
      </c>
      <c r="D749" s="12">
        <v>91.18</v>
      </c>
      <c r="E749" s="12">
        <v>7.98</v>
      </c>
      <c r="F749" s="12">
        <v>0.94</v>
      </c>
      <c r="G749" s="19">
        <v>3.55</v>
      </c>
      <c r="H749" s="3"/>
    </row>
    <row r="750" spans="2:8" x14ac:dyDescent="0.25">
      <c r="B750" s="5">
        <v>42461</v>
      </c>
      <c r="C750" s="15">
        <v>201604</v>
      </c>
      <c r="D750" s="16">
        <v>91.63</v>
      </c>
      <c r="E750" s="16">
        <v>7.93</v>
      </c>
      <c r="F750" s="16">
        <v>0.5</v>
      </c>
      <c r="G750" s="18">
        <v>4.07</v>
      </c>
      <c r="H750" s="3"/>
    </row>
    <row r="751" spans="2:8" x14ac:dyDescent="0.25">
      <c r="B751" s="5">
        <v>42491</v>
      </c>
      <c r="C751" s="11">
        <v>201605</v>
      </c>
      <c r="D751" s="12">
        <v>92.1</v>
      </c>
      <c r="E751" s="12">
        <v>8.1999999999999993</v>
      </c>
      <c r="F751" s="12">
        <v>0.51</v>
      </c>
      <c r="G751" s="19">
        <v>4.5999999999999996</v>
      </c>
      <c r="H751" s="3"/>
    </row>
    <row r="752" spans="2:8" x14ac:dyDescent="0.25">
      <c r="B752" s="5">
        <v>42522</v>
      </c>
      <c r="C752" s="15">
        <v>201606</v>
      </c>
      <c r="D752" s="16">
        <v>92.54</v>
      </c>
      <c r="E752" s="16">
        <v>8.6</v>
      </c>
      <c r="F752" s="16">
        <v>0.48</v>
      </c>
      <c r="G752" s="18">
        <v>5.0999999999999996</v>
      </c>
      <c r="H752" s="3"/>
    </row>
    <row r="753" spans="2:8" x14ac:dyDescent="0.25">
      <c r="B753" s="5">
        <v>42552</v>
      </c>
      <c r="C753" s="11">
        <v>201607</v>
      </c>
      <c r="D753" s="12">
        <v>93.02</v>
      </c>
      <c r="E753" s="12">
        <v>8.9700000000000006</v>
      </c>
      <c r="F753" s="12">
        <v>0.52</v>
      </c>
      <c r="G753" s="19">
        <v>5.65</v>
      </c>
      <c r="H753" s="3"/>
    </row>
    <row r="754" spans="2:8" x14ac:dyDescent="0.25">
      <c r="B754" s="5">
        <v>42583</v>
      </c>
      <c r="C754" s="15">
        <v>201608</v>
      </c>
      <c r="D754" s="16">
        <v>92.73</v>
      </c>
      <c r="E754" s="16">
        <v>8.1</v>
      </c>
      <c r="F754" s="16">
        <v>-0.32</v>
      </c>
      <c r="G754" s="18">
        <v>5.31</v>
      </c>
      <c r="H754" s="3"/>
    </row>
    <row r="755" spans="2:8" x14ac:dyDescent="0.25">
      <c r="B755" s="5">
        <v>42614</v>
      </c>
      <c r="C755" s="11">
        <v>201609</v>
      </c>
      <c r="D755" s="12">
        <v>92.68</v>
      </c>
      <c r="E755" s="12">
        <v>7.27</v>
      </c>
      <c r="F755" s="12">
        <v>-0.05</v>
      </c>
      <c r="G755" s="19">
        <v>5.25</v>
      </c>
      <c r="H755" s="3"/>
    </row>
    <row r="756" spans="2:8" x14ac:dyDescent="0.25">
      <c r="B756" s="5">
        <v>42644</v>
      </c>
      <c r="C756" s="15">
        <v>201610</v>
      </c>
      <c r="D756" s="16">
        <v>92.62</v>
      </c>
      <c r="E756" s="16">
        <v>6.48</v>
      </c>
      <c r="F756" s="16">
        <v>-0.06</v>
      </c>
      <c r="G756" s="18">
        <v>5.19</v>
      </c>
      <c r="H756" s="3"/>
    </row>
    <row r="757" spans="2:8" x14ac:dyDescent="0.25">
      <c r="B757" s="5">
        <v>42675</v>
      </c>
      <c r="C757" s="11">
        <v>201611</v>
      </c>
      <c r="D757" s="12">
        <v>92.73</v>
      </c>
      <c r="E757" s="12">
        <v>5.96</v>
      </c>
      <c r="F757" s="12">
        <v>0.11</v>
      </c>
      <c r="G757" s="19">
        <v>5.31</v>
      </c>
      <c r="H757" s="3"/>
    </row>
    <row r="758" spans="2:8" x14ac:dyDescent="0.25">
      <c r="B758" s="5">
        <v>42705</v>
      </c>
      <c r="C758" s="15">
        <v>201612</v>
      </c>
      <c r="D758" s="16">
        <v>93.11</v>
      </c>
      <c r="E758" s="16">
        <v>5.75</v>
      </c>
      <c r="F758" s="16">
        <v>0.42</v>
      </c>
      <c r="G758" s="18">
        <v>5.75</v>
      </c>
      <c r="H758" s="3"/>
    </row>
    <row r="759" spans="2:8" x14ac:dyDescent="0.25">
      <c r="B759" s="5">
        <v>42736</v>
      </c>
      <c r="C759" s="11">
        <v>201701</v>
      </c>
      <c r="D759" s="12">
        <v>94.07</v>
      </c>
      <c r="E759" s="12">
        <v>5.47</v>
      </c>
      <c r="F759" s="12">
        <v>1.02</v>
      </c>
      <c r="G759" s="19">
        <v>1.02</v>
      </c>
      <c r="H759" s="3"/>
    </row>
    <row r="760" spans="2:8" x14ac:dyDescent="0.25">
      <c r="B760" s="5">
        <v>42767</v>
      </c>
      <c r="C760" s="15">
        <v>201702</v>
      </c>
      <c r="D760" s="16">
        <v>95.01</v>
      </c>
      <c r="E760" s="16">
        <v>5.18</v>
      </c>
      <c r="F760" s="16">
        <v>1.01</v>
      </c>
      <c r="G760" s="18">
        <v>2.04</v>
      </c>
      <c r="H760" s="3"/>
    </row>
    <row r="761" spans="2:8" x14ac:dyDescent="0.25">
      <c r="B761" s="5">
        <v>42795</v>
      </c>
      <c r="C761" s="11">
        <v>201703</v>
      </c>
      <c r="D761" s="12">
        <v>95.46</v>
      </c>
      <c r="E761" s="12">
        <v>4.6900000000000004</v>
      </c>
      <c r="F761" s="12">
        <v>0.47</v>
      </c>
      <c r="G761" s="19">
        <v>2.52</v>
      </c>
      <c r="H761" s="3"/>
    </row>
    <row r="762" spans="2:8" x14ac:dyDescent="0.25">
      <c r="B762" s="5">
        <v>42826</v>
      </c>
      <c r="C762" s="15">
        <v>201704</v>
      </c>
      <c r="D762" s="16">
        <v>95.91</v>
      </c>
      <c r="E762" s="16">
        <v>4.66</v>
      </c>
      <c r="F762" s="16">
        <v>0.47</v>
      </c>
      <c r="G762" s="18">
        <v>3</v>
      </c>
      <c r="H762" s="3"/>
    </row>
    <row r="763" spans="2:8" x14ac:dyDescent="0.25">
      <c r="B763" s="5">
        <v>42856</v>
      </c>
      <c r="C763" s="11">
        <v>201705</v>
      </c>
      <c r="D763" s="12">
        <v>96.12</v>
      </c>
      <c r="E763" s="12">
        <v>4.37</v>
      </c>
      <c r="F763" s="12">
        <v>0.23</v>
      </c>
      <c r="G763" s="19">
        <v>3.23</v>
      </c>
      <c r="H763" s="3"/>
    </row>
    <row r="764" spans="2:8" x14ac:dyDescent="0.25">
      <c r="B764" s="5">
        <v>42887</v>
      </c>
      <c r="C764" s="15">
        <v>201706</v>
      </c>
      <c r="D764" s="16">
        <v>96.23</v>
      </c>
      <c r="E764" s="16">
        <v>3.99</v>
      </c>
      <c r="F764" s="16">
        <v>0.11</v>
      </c>
      <c r="G764" s="18">
        <v>3.35</v>
      </c>
      <c r="H764" s="3"/>
    </row>
    <row r="765" spans="2:8" x14ac:dyDescent="0.25">
      <c r="B765" s="5">
        <v>42917</v>
      </c>
      <c r="C765" s="11">
        <v>201707</v>
      </c>
      <c r="D765" s="12">
        <v>96.18</v>
      </c>
      <c r="E765" s="12">
        <v>3.4</v>
      </c>
      <c r="F765" s="12">
        <v>-0.05</v>
      </c>
      <c r="G765" s="19">
        <v>3.3</v>
      </c>
      <c r="H765" s="3"/>
    </row>
    <row r="766" spans="2:8" x14ac:dyDescent="0.25">
      <c r="B766" s="5">
        <v>42948</v>
      </c>
      <c r="C766" s="15">
        <v>201708</v>
      </c>
      <c r="D766" s="16">
        <v>96.32</v>
      </c>
      <c r="E766" s="16">
        <v>3.87</v>
      </c>
      <c r="F766" s="16">
        <v>0.14000000000000001</v>
      </c>
      <c r="G766" s="18">
        <v>3.44</v>
      </c>
      <c r="H766" s="3"/>
    </row>
    <row r="767" spans="2:8" x14ac:dyDescent="0.25">
      <c r="B767" s="5">
        <v>42979</v>
      </c>
      <c r="C767" s="11">
        <v>201709</v>
      </c>
      <c r="D767" s="12">
        <v>96.36</v>
      </c>
      <c r="E767" s="12">
        <v>3.97</v>
      </c>
      <c r="F767" s="12">
        <v>0.04</v>
      </c>
      <c r="G767" s="19">
        <v>3.49</v>
      </c>
      <c r="H767" s="3"/>
    </row>
    <row r="768" spans="2:8" x14ac:dyDescent="0.25">
      <c r="B768" s="5">
        <v>43009</v>
      </c>
      <c r="C768" s="15">
        <v>201710</v>
      </c>
      <c r="D768" s="16">
        <v>96.37</v>
      </c>
      <c r="E768" s="16">
        <v>4.05</v>
      </c>
      <c r="F768" s="16">
        <v>0.02</v>
      </c>
      <c r="G768" s="18">
        <v>3.5</v>
      </c>
      <c r="H768" s="3"/>
    </row>
    <row r="769" spans="2:8" x14ac:dyDescent="0.25">
      <c r="B769" s="5">
        <v>43040</v>
      </c>
      <c r="C769" s="11">
        <v>201711</v>
      </c>
      <c r="D769" s="12">
        <v>96.55</v>
      </c>
      <c r="E769" s="12">
        <v>4.12</v>
      </c>
      <c r="F769" s="12">
        <v>0.18</v>
      </c>
      <c r="G769" s="19">
        <v>3.69</v>
      </c>
      <c r="H769" s="3"/>
    </row>
    <row r="770" spans="2:8" x14ac:dyDescent="0.25">
      <c r="B770" s="5">
        <v>43070</v>
      </c>
      <c r="C770" s="15">
        <v>201712</v>
      </c>
      <c r="D770" s="16">
        <v>96.92</v>
      </c>
      <c r="E770" s="16">
        <v>4.09</v>
      </c>
      <c r="F770" s="16">
        <v>0.38</v>
      </c>
      <c r="G770" s="18">
        <v>4.09</v>
      </c>
      <c r="H770" s="3"/>
    </row>
    <row r="771" spans="2:8" x14ac:dyDescent="0.25">
      <c r="B771" s="5">
        <v>43101</v>
      </c>
      <c r="C771" s="11">
        <v>201801</v>
      </c>
      <c r="D771" s="12">
        <v>97.53</v>
      </c>
      <c r="E771" s="12">
        <v>3.68</v>
      </c>
      <c r="F771" s="12">
        <v>0.63</v>
      </c>
      <c r="G771" s="19">
        <v>0.63</v>
      </c>
      <c r="H771" s="3"/>
    </row>
    <row r="772" spans="2:8" x14ac:dyDescent="0.25">
      <c r="B772" s="5">
        <v>43132</v>
      </c>
      <c r="C772" s="15">
        <v>201802</v>
      </c>
      <c r="D772" s="16">
        <v>98.22</v>
      </c>
      <c r="E772" s="16">
        <v>3.37</v>
      </c>
      <c r="F772" s="16">
        <v>0.71</v>
      </c>
      <c r="G772" s="18">
        <v>1.34</v>
      </c>
      <c r="H772" s="3"/>
    </row>
    <row r="773" spans="2:8" x14ac:dyDescent="0.25">
      <c r="B773" s="5">
        <v>43160</v>
      </c>
      <c r="C773" s="11">
        <v>201803</v>
      </c>
      <c r="D773" s="12">
        <v>98.45</v>
      </c>
      <c r="E773" s="12">
        <v>3.14</v>
      </c>
      <c r="F773" s="12">
        <v>0.24</v>
      </c>
      <c r="G773" s="19">
        <v>1.58</v>
      </c>
      <c r="H773" s="3"/>
    </row>
    <row r="774" spans="2:8" x14ac:dyDescent="0.25">
      <c r="B774" s="5">
        <v>43191</v>
      </c>
      <c r="C774" s="15">
        <v>201804</v>
      </c>
      <c r="D774" s="16">
        <v>98.91</v>
      </c>
      <c r="E774" s="16">
        <v>3.13</v>
      </c>
      <c r="F774" s="16">
        <v>0.46</v>
      </c>
      <c r="G774" s="18">
        <v>2.0499999999999998</v>
      </c>
      <c r="H774" s="3"/>
    </row>
    <row r="775" spans="2:8" x14ac:dyDescent="0.25">
      <c r="B775" s="5">
        <v>43221</v>
      </c>
      <c r="C775" s="11">
        <v>201805</v>
      </c>
      <c r="D775" s="12">
        <v>99.16</v>
      </c>
      <c r="E775" s="12">
        <v>3.16</v>
      </c>
      <c r="F775" s="12">
        <v>0.25</v>
      </c>
      <c r="G775" s="19">
        <v>2.31</v>
      </c>
      <c r="H775" s="3"/>
    </row>
    <row r="776" spans="2:8" x14ac:dyDescent="0.25">
      <c r="B776" s="10">
        <v>43252</v>
      </c>
      <c r="C776" s="15">
        <v>201806</v>
      </c>
      <c r="D776" s="16">
        <v>99.31</v>
      </c>
      <c r="E776" s="16">
        <v>3.2</v>
      </c>
      <c r="F776" s="16">
        <v>0.15</v>
      </c>
      <c r="G776" s="18">
        <v>2.4700000000000002</v>
      </c>
      <c r="H776" s="3"/>
    </row>
    <row r="777" spans="2:8" x14ac:dyDescent="0.25">
      <c r="B777" s="5">
        <v>43282</v>
      </c>
      <c r="C777" s="11">
        <v>201807</v>
      </c>
      <c r="D777" s="12">
        <v>99.18</v>
      </c>
      <c r="E777" s="12">
        <v>3.12</v>
      </c>
      <c r="F777" s="12">
        <v>-0.13</v>
      </c>
      <c r="G777" s="19">
        <v>2.34</v>
      </c>
      <c r="H777" s="3"/>
    </row>
    <row r="778" spans="2:8" x14ac:dyDescent="0.25">
      <c r="B778" s="5">
        <v>43313</v>
      </c>
      <c r="C778" s="15">
        <v>201808</v>
      </c>
      <c r="D778" s="16">
        <v>99.3</v>
      </c>
      <c r="E778" s="16">
        <v>3.1</v>
      </c>
      <c r="F778" s="16">
        <v>0.12</v>
      </c>
      <c r="G778" s="18">
        <v>2.46</v>
      </c>
      <c r="H778" s="3"/>
    </row>
    <row r="779" spans="2:8" x14ac:dyDescent="0.25">
      <c r="B779" s="5">
        <v>43344</v>
      </c>
      <c r="C779" s="11">
        <v>201809</v>
      </c>
      <c r="D779" s="12">
        <v>99.47</v>
      </c>
      <c r="E779" s="12">
        <v>3.23</v>
      </c>
      <c r="F779" s="12">
        <v>0.16</v>
      </c>
      <c r="G779" s="19">
        <v>2.63</v>
      </c>
      <c r="H779" s="3"/>
    </row>
    <row r="780" spans="2:8" x14ac:dyDescent="0.25">
      <c r="B780" s="5">
        <v>43374</v>
      </c>
      <c r="C780" s="15">
        <v>201810</v>
      </c>
      <c r="D780" s="16">
        <v>99.59</v>
      </c>
      <c r="E780" s="16">
        <v>3.33</v>
      </c>
      <c r="F780" s="16">
        <v>0.12</v>
      </c>
      <c r="G780" s="18">
        <v>2.75</v>
      </c>
      <c r="H780" s="3"/>
    </row>
    <row r="781" spans="2:8" x14ac:dyDescent="0.25">
      <c r="B781" s="5">
        <v>43405</v>
      </c>
      <c r="C781" s="11">
        <v>201811</v>
      </c>
      <c r="D781" s="12">
        <v>99.7</v>
      </c>
      <c r="E781" s="12">
        <v>3.27</v>
      </c>
      <c r="F781" s="12">
        <v>0.12</v>
      </c>
      <c r="G781" s="19">
        <v>2.87</v>
      </c>
      <c r="H781" s="3"/>
    </row>
    <row r="782" spans="2:8" x14ac:dyDescent="0.25">
      <c r="B782" s="5">
        <v>43435</v>
      </c>
      <c r="C782" s="15">
        <v>201812</v>
      </c>
      <c r="D782" s="16">
        <v>100</v>
      </c>
      <c r="E782" s="16">
        <v>3.18</v>
      </c>
      <c r="F782" s="16">
        <v>0.3</v>
      </c>
      <c r="G782" s="18">
        <v>3.18</v>
      </c>
      <c r="H782" s="3"/>
    </row>
    <row r="783" spans="2:8" x14ac:dyDescent="0.25">
      <c r="B783" s="5">
        <v>43466</v>
      </c>
      <c r="C783" s="11">
        <v>201901</v>
      </c>
      <c r="D783" s="12">
        <v>100.6</v>
      </c>
      <c r="E783" s="12">
        <v>3.15</v>
      </c>
      <c r="F783" s="12">
        <v>0.6</v>
      </c>
      <c r="G783" s="19">
        <v>0.6</v>
      </c>
      <c r="H783" s="3"/>
    </row>
    <row r="784" spans="2:8" x14ac:dyDescent="0.25">
      <c r="B784" s="5">
        <v>43497</v>
      </c>
      <c r="C784" s="15">
        <v>201902</v>
      </c>
      <c r="D784" s="16">
        <v>101.18</v>
      </c>
      <c r="E784" s="16">
        <v>3.01</v>
      </c>
      <c r="F784" s="16">
        <v>0.56999999999999995</v>
      </c>
      <c r="G784" s="18">
        <v>1.18</v>
      </c>
      <c r="H784" s="3"/>
    </row>
    <row r="785" spans="2:8" x14ac:dyDescent="0.25">
      <c r="B785" s="10">
        <v>43525</v>
      </c>
      <c r="C785" s="11">
        <v>201903</v>
      </c>
      <c r="D785" s="12">
        <v>101.62</v>
      </c>
      <c r="E785" s="12">
        <v>3.21</v>
      </c>
      <c r="F785" s="12">
        <v>0.43</v>
      </c>
      <c r="G785" s="19">
        <v>1.62</v>
      </c>
      <c r="H785" s="3"/>
    </row>
    <row r="786" spans="2:8" x14ac:dyDescent="0.25">
      <c r="B786" s="5">
        <v>43556</v>
      </c>
      <c r="C786" s="15">
        <v>201904</v>
      </c>
      <c r="D786" s="16">
        <v>102.12</v>
      </c>
      <c r="E786" s="16">
        <v>3.25</v>
      </c>
      <c r="F786" s="16">
        <v>0.5</v>
      </c>
      <c r="G786" s="18">
        <v>2.12</v>
      </c>
      <c r="H786" s="3"/>
    </row>
    <row r="787" spans="2:8" x14ac:dyDescent="0.25">
      <c r="B787" s="5">
        <v>43586</v>
      </c>
      <c r="C787" s="11">
        <v>201905</v>
      </c>
      <c r="D787" s="12">
        <v>102.44</v>
      </c>
      <c r="E787" s="12">
        <v>3.31</v>
      </c>
      <c r="F787" s="12">
        <v>0.31</v>
      </c>
      <c r="G787" s="19">
        <v>2.44</v>
      </c>
      <c r="H787" s="3"/>
    </row>
    <row r="788" spans="2:8" x14ac:dyDescent="0.25">
      <c r="B788" s="5">
        <v>43617</v>
      </c>
      <c r="C788" s="15">
        <v>201906</v>
      </c>
      <c r="D788" s="16">
        <v>102.71</v>
      </c>
      <c r="E788" s="16">
        <v>3.43</v>
      </c>
      <c r="F788" s="16">
        <v>0.27</v>
      </c>
      <c r="G788" s="18">
        <v>2.71</v>
      </c>
      <c r="H788" s="3"/>
    </row>
    <row r="789" spans="2:8" x14ac:dyDescent="0.25">
      <c r="B789" s="5">
        <v>43647</v>
      </c>
      <c r="C789" s="11">
        <v>201907</v>
      </c>
      <c r="D789" s="12">
        <v>102.94</v>
      </c>
      <c r="E789" s="12">
        <v>3.79</v>
      </c>
      <c r="F789" s="12">
        <v>0.22</v>
      </c>
      <c r="G789" s="19">
        <v>2.94</v>
      </c>
      <c r="H789" s="3"/>
    </row>
    <row r="790" spans="2:8" x14ac:dyDescent="0.25">
      <c r="B790" s="5">
        <v>43678</v>
      </c>
      <c r="C790" s="15">
        <v>201908</v>
      </c>
      <c r="D790" s="16">
        <v>103.03</v>
      </c>
      <c r="E790" s="16">
        <v>3.75</v>
      </c>
      <c r="F790" s="16">
        <v>0.09</v>
      </c>
      <c r="G790" s="18">
        <v>3.03</v>
      </c>
      <c r="H790" s="3"/>
    </row>
    <row r="791" spans="2:8" x14ac:dyDescent="0.25">
      <c r="B791" s="5">
        <v>43709</v>
      </c>
      <c r="C791" s="11">
        <v>201909</v>
      </c>
      <c r="D791" s="12">
        <v>103.26</v>
      </c>
      <c r="E791" s="12">
        <v>3.82</v>
      </c>
      <c r="F791" s="12">
        <v>0.23</v>
      </c>
      <c r="G791" s="19">
        <v>3.26</v>
      </c>
      <c r="H791" s="3"/>
    </row>
    <row r="792" spans="2:8" x14ac:dyDescent="0.25">
      <c r="B792" s="5">
        <v>43739</v>
      </c>
      <c r="C792" s="15">
        <v>201910</v>
      </c>
      <c r="D792" s="16">
        <v>103.43</v>
      </c>
      <c r="E792" s="16">
        <v>3.86</v>
      </c>
      <c r="F792" s="16">
        <v>0.16</v>
      </c>
      <c r="G792" s="18">
        <v>3.43</v>
      </c>
      <c r="H792" s="3"/>
    </row>
    <row r="793" spans="2:8" x14ac:dyDescent="0.25">
      <c r="B793" s="5">
        <v>43770</v>
      </c>
      <c r="C793" s="11">
        <v>201911</v>
      </c>
      <c r="D793" s="12">
        <v>103.54</v>
      </c>
      <c r="E793" s="12">
        <v>3.84</v>
      </c>
      <c r="F793" s="12">
        <v>0.1</v>
      </c>
      <c r="G793" s="19">
        <v>3.54</v>
      </c>
      <c r="H793" s="3"/>
    </row>
    <row r="794" spans="2:8" x14ac:dyDescent="0.25">
      <c r="B794" s="5">
        <v>43800</v>
      </c>
      <c r="C794" s="15">
        <v>201912</v>
      </c>
      <c r="D794" s="16">
        <v>103.8</v>
      </c>
      <c r="E794" s="16">
        <v>3.8</v>
      </c>
      <c r="F794" s="16">
        <v>0.26</v>
      </c>
      <c r="G794" s="18">
        <v>3.8</v>
      </c>
      <c r="H794" s="3"/>
    </row>
    <row r="795" spans="2:8" x14ac:dyDescent="0.25">
      <c r="B795" s="5">
        <v>43831</v>
      </c>
      <c r="C795" s="11">
        <v>202001</v>
      </c>
      <c r="D795" s="12">
        <v>104.24</v>
      </c>
      <c r="E795" s="12">
        <v>3.62</v>
      </c>
      <c r="F795" s="12">
        <v>0.42</v>
      </c>
      <c r="G795" s="19">
        <v>0.42</v>
      </c>
      <c r="H795" s="3"/>
    </row>
    <row r="796" spans="2:8" x14ac:dyDescent="0.25">
      <c r="B796" s="5">
        <v>43862</v>
      </c>
      <c r="C796" s="15">
        <v>202002</v>
      </c>
      <c r="D796" s="16">
        <v>104.94</v>
      </c>
      <c r="E796" s="16">
        <v>3.72</v>
      </c>
      <c r="F796" s="16">
        <v>0.67</v>
      </c>
      <c r="G796" s="18">
        <v>1.0900000000000001</v>
      </c>
      <c r="H796" s="3"/>
    </row>
    <row r="797" spans="2:8" x14ac:dyDescent="0.25">
      <c r="B797" s="5">
        <v>43891</v>
      </c>
      <c r="C797" s="11">
        <v>202003</v>
      </c>
      <c r="D797" s="12">
        <v>105.53</v>
      </c>
      <c r="E797" s="12">
        <v>3.86</v>
      </c>
      <c r="F797" s="12">
        <v>0.56999999999999995</v>
      </c>
      <c r="G797" s="19">
        <v>1.67</v>
      </c>
      <c r="H797" s="3"/>
    </row>
    <row r="798" spans="2:8" x14ac:dyDescent="0.25">
      <c r="B798" s="5">
        <v>43922</v>
      </c>
      <c r="C798" s="15">
        <v>202004</v>
      </c>
      <c r="D798" s="16">
        <v>105.7</v>
      </c>
      <c r="E798" s="16">
        <v>3.51</v>
      </c>
      <c r="F798" s="16">
        <v>0.16</v>
      </c>
      <c r="G798" s="18">
        <v>1.83</v>
      </c>
      <c r="H798" s="3"/>
    </row>
    <row r="799" spans="2:8" x14ac:dyDescent="0.25">
      <c r="B799" s="5">
        <v>43952</v>
      </c>
      <c r="C799" s="11">
        <v>202005</v>
      </c>
      <c r="D799" s="12">
        <v>105.36</v>
      </c>
      <c r="E799" s="12">
        <v>2.85</v>
      </c>
      <c r="F799" s="12">
        <v>-0.32</v>
      </c>
      <c r="G799" s="19">
        <v>1.5</v>
      </c>
      <c r="H799" s="3"/>
    </row>
    <row r="800" spans="2:8" x14ac:dyDescent="0.25">
      <c r="B800" s="5">
        <v>43983</v>
      </c>
      <c r="C800" s="15">
        <v>202006</v>
      </c>
      <c r="D800" s="16">
        <v>104.97</v>
      </c>
      <c r="E800" s="16">
        <v>2.19</v>
      </c>
      <c r="F800" s="16">
        <v>-0.38</v>
      </c>
      <c r="G800" s="18">
        <v>1.1200000000000001</v>
      </c>
      <c r="H800" s="3"/>
    </row>
    <row r="801" spans="2:8" x14ac:dyDescent="0.25">
      <c r="B801" s="5">
        <v>44013</v>
      </c>
      <c r="C801" s="11">
        <v>202007</v>
      </c>
      <c r="D801" s="12">
        <v>104.97</v>
      </c>
      <c r="E801" s="12">
        <v>1.97</v>
      </c>
      <c r="F801" s="12">
        <v>0</v>
      </c>
      <c r="G801" s="19">
        <v>1.1200000000000001</v>
      </c>
      <c r="H801" s="3"/>
    </row>
    <row r="802" spans="2:8" x14ac:dyDescent="0.25">
      <c r="B802" s="5">
        <v>44044</v>
      </c>
      <c r="C802" s="15">
        <v>202008</v>
      </c>
      <c r="D802" s="16">
        <v>104.96</v>
      </c>
      <c r="E802" s="16">
        <v>1.88</v>
      </c>
      <c r="F802" s="16">
        <v>-0.01</v>
      </c>
      <c r="G802" s="18">
        <v>1.1200000000000001</v>
      </c>
      <c r="H802" s="3"/>
    </row>
    <row r="803" spans="2:8" x14ac:dyDescent="0.25">
      <c r="B803" s="5">
        <v>44075</v>
      </c>
      <c r="C803" s="11">
        <v>202009</v>
      </c>
      <c r="D803" s="12">
        <v>105.29</v>
      </c>
      <c r="E803" s="12">
        <v>1.97</v>
      </c>
      <c r="F803" s="12">
        <v>0.32</v>
      </c>
      <c r="G803" s="19">
        <v>1.44</v>
      </c>
      <c r="H803" s="3"/>
    </row>
    <row r="804" spans="2:8" x14ac:dyDescent="0.25">
      <c r="B804" s="5">
        <v>44105</v>
      </c>
      <c r="C804" s="15">
        <v>202010</v>
      </c>
      <c r="D804" s="16">
        <v>105.23</v>
      </c>
      <c r="E804" s="16">
        <v>1.75</v>
      </c>
      <c r="F804" s="16">
        <v>-0.06</v>
      </c>
      <c r="G804" s="18">
        <v>1.38</v>
      </c>
      <c r="H804" s="3"/>
    </row>
    <row r="805" spans="2:8" x14ac:dyDescent="0.25">
      <c r="B805" s="5">
        <v>44136</v>
      </c>
      <c r="C805" s="11">
        <v>202011</v>
      </c>
      <c r="D805" s="12">
        <v>105.08</v>
      </c>
      <c r="E805" s="12">
        <v>1.49</v>
      </c>
      <c r="F805" s="12">
        <v>-0.15</v>
      </c>
      <c r="G805" s="19">
        <v>1.23</v>
      </c>
      <c r="H805" s="3"/>
    </row>
    <row r="806" spans="2:8" x14ac:dyDescent="0.25">
      <c r="B806" s="5">
        <v>44166</v>
      </c>
      <c r="C806" s="15">
        <v>202012</v>
      </c>
      <c r="D806" s="16">
        <v>105.48</v>
      </c>
      <c r="E806" s="16">
        <v>1.61</v>
      </c>
      <c r="F806" s="16">
        <v>0.38</v>
      </c>
      <c r="G806" s="18">
        <v>1.61</v>
      </c>
      <c r="H806" s="3"/>
    </row>
    <row r="807" spans="2:8" x14ac:dyDescent="0.25">
      <c r="B807" s="5">
        <v>44197</v>
      </c>
      <c r="C807" s="2">
        <v>202101</v>
      </c>
      <c r="D807" s="12">
        <v>105.91</v>
      </c>
      <c r="E807" s="12">
        <v>1.6</v>
      </c>
      <c r="F807" s="12">
        <v>0.41</v>
      </c>
      <c r="G807" s="19">
        <v>0.41</v>
      </c>
      <c r="H807" s="3"/>
    </row>
    <row r="808" spans="2:8" x14ac:dyDescent="0.25">
      <c r="B808" s="5">
        <v>44228</v>
      </c>
      <c r="C808" s="2">
        <v>202102</v>
      </c>
      <c r="D808" s="16">
        <v>106.58</v>
      </c>
      <c r="E808" s="16">
        <v>1.56</v>
      </c>
      <c r="F808" s="16">
        <v>0.64</v>
      </c>
      <c r="G808" s="18">
        <v>1.05</v>
      </c>
      <c r="H808" s="3"/>
    </row>
    <row r="809" spans="2:8" x14ac:dyDescent="0.25">
      <c r="B809" s="5">
        <v>44256</v>
      </c>
      <c r="C809" s="2">
        <v>202103</v>
      </c>
      <c r="D809" s="12">
        <v>107.12</v>
      </c>
      <c r="E809" s="12">
        <v>1.51</v>
      </c>
      <c r="F809" s="12">
        <v>0.51</v>
      </c>
      <c r="G809" s="19">
        <v>1.56</v>
      </c>
      <c r="H809" s="3"/>
    </row>
    <row r="810" spans="2:8" x14ac:dyDescent="0.25">
      <c r="B810" s="5">
        <v>44287</v>
      </c>
      <c r="C810" s="2">
        <v>202104</v>
      </c>
      <c r="D810" s="16">
        <v>107.76</v>
      </c>
      <c r="E810" s="16">
        <v>1.95</v>
      </c>
      <c r="F810" s="16">
        <v>0.59</v>
      </c>
      <c r="G810" s="18">
        <v>2.16</v>
      </c>
      <c r="H810" s="3"/>
    </row>
    <row r="811" spans="2:8" x14ac:dyDescent="0.25">
      <c r="B811" s="5">
        <v>44317</v>
      </c>
      <c r="C811" s="2">
        <v>202105</v>
      </c>
      <c r="D811" s="12">
        <v>108.84</v>
      </c>
      <c r="E811" s="12">
        <v>3.3</v>
      </c>
      <c r="F811" s="12">
        <v>1</v>
      </c>
      <c r="G811" s="19">
        <v>3.18</v>
      </c>
      <c r="H811" s="3"/>
    </row>
    <row r="812" spans="2:8" x14ac:dyDescent="0.25">
      <c r="B812" s="5">
        <v>44348</v>
      </c>
      <c r="C812" s="2">
        <v>202106</v>
      </c>
      <c r="D812" s="12">
        <v>108.78</v>
      </c>
      <c r="E812" s="12">
        <v>3.63</v>
      </c>
      <c r="F812" s="12">
        <v>-0.05</v>
      </c>
      <c r="G812" s="19">
        <v>3.13</v>
      </c>
      <c r="H812" s="3"/>
    </row>
    <row r="813" spans="2:8" x14ac:dyDescent="0.25">
      <c r="B813" s="5">
        <v>44378</v>
      </c>
      <c r="C813" s="27">
        <v>202107</v>
      </c>
      <c r="D813" s="28">
        <v>109.14</v>
      </c>
      <c r="E813" s="28">
        <v>3.97</v>
      </c>
      <c r="F813" s="28">
        <v>0.32</v>
      </c>
      <c r="G813" s="29">
        <v>3.47</v>
      </c>
      <c r="H813" s="3"/>
    </row>
    <row r="814" spans="2:8" x14ac:dyDescent="0.25">
      <c r="B814" s="5">
        <v>44409</v>
      </c>
      <c r="C814" s="27">
        <v>202108</v>
      </c>
      <c r="D814" s="30">
        <v>109.62</v>
      </c>
      <c r="E814" s="30">
        <v>4.4400000000000004</v>
      </c>
      <c r="F814" s="30">
        <v>0.45</v>
      </c>
      <c r="G814" s="31">
        <v>3.93</v>
      </c>
      <c r="H814" s="3"/>
    </row>
    <row r="815" spans="2:8" x14ac:dyDescent="0.25">
      <c r="B815" s="5">
        <v>44440</v>
      </c>
      <c r="C815" s="27">
        <v>202109</v>
      </c>
      <c r="D815" s="28">
        <v>110.04</v>
      </c>
      <c r="E815" s="28">
        <v>4.51</v>
      </c>
      <c r="F815" s="28">
        <v>0.38</v>
      </c>
      <c r="G815" s="29">
        <v>4.33</v>
      </c>
      <c r="H815" s="3"/>
    </row>
    <row r="816" spans="2:8" x14ac:dyDescent="0.25">
      <c r="B816" s="5">
        <v>44470</v>
      </c>
      <c r="C816" s="32">
        <v>202110</v>
      </c>
      <c r="D816" s="33">
        <v>110.06</v>
      </c>
      <c r="E816" s="33">
        <v>4.58</v>
      </c>
      <c r="F816" s="33">
        <v>0.01</v>
      </c>
      <c r="G816" s="34">
        <v>4.34</v>
      </c>
      <c r="H816" s="3"/>
    </row>
    <row r="817" spans="2:8" x14ac:dyDescent="0.25">
      <c r="B817" s="5">
        <v>44501</v>
      </c>
      <c r="C817" s="27">
        <v>202111</v>
      </c>
      <c r="D817" s="35">
        <v>110.6</v>
      </c>
      <c r="E817" s="35">
        <v>5.26</v>
      </c>
      <c r="F817" s="35">
        <v>0.5</v>
      </c>
      <c r="G817" s="36">
        <v>4.8600000000000003</v>
      </c>
      <c r="H817" s="3"/>
    </row>
    <row r="818" spans="2:8" x14ac:dyDescent="0.25">
      <c r="B818" s="5">
        <v>44531</v>
      </c>
      <c r="C818" s="32">
        <v>202112</v>
      </c>
      <c r="D818" s="33">
        <v>111.41</v>
      </c>
      <c r="E818" s="33">
        <v>5.62</v>
      </c>
      <c r="F818" s="33">
        <v>0.73</v>
      </c>
      <c r="G818" s="34">
        <v>5.62</v>
      </c>
      <c r="H818" s="3"/>
    </row>
    <row r="819" spans="2:8" x14ac:dyDescent="0.25">
      <c r="B819" s="5">
        <v>44562</v>
      </c>
      <c r="C819" s="27">
        <v>202201</v>
      </c>
      <c r="D819" s="35">
        <v>113.26</v>
      </c>
      <c r="E819" s="35">
        <v>6.94</v>
      </c>
      <c r="F819" s="35">
        <v>1.67</v>
      </c>
      <c r="G819" s="36">
        <v>1.67</v>
      </c>
      <c r="H819" s="3"/>
    </row>
    <row r="820" spans="2:8" x14ac:dyDescent="0.25">
      <c r="B820" s="5">
        <v>44593</v>
      </c>
      <c r="C820" s="27">
        <v>202202</v>
      </c>
      <c r="D820" s="35">
        <v>115.11</v>
      </c>
      <c r="E820" s="35">
        <v>8.01</v>
      </c>
      <c r="F820" s="35">
        <v>1.63</v>
      </c>
      <c r="G820" s="36">
        <v>3.33</v>
      </c>
      <c r="H820" s="3"/>
    </row>
    <row r="821" spans="2:8" s="39" customFormat="1" x14ac:dyDescent="0.25">
      <c r="B821" s="40">
        <v>44621</v>
      </c>
      <c r="C821" s="41">
        <v>202203</v>
      </c>
      <c r="D821" s="42">
        <v>116.26</v>
      </c>
      <c r="E821" s="42">
        <v>8.5299999999999994</v>
      </c>
      <c r="F821" s="42">
        <v>1</v>
      </c>
      <c r="G821" s="43">
        <v>4.3600000000000003</v>
      </c>
    </row>
    <row r="822" spans="2:8" s="39" customFormat="1" x14ac:dyDescent="0.25">
      <c r="B822" s="40">
        <v>44652</v>
      </c>
      <c r="C822" s="41">
        <v>202204</v>
      </c>
      <c r="D822" s="16">
        <v>117.71</v>
      </c>
      <c r="E822" s="16">
        <v>9.23</v>
      </c>
      <c r="F822" s="16">
        <v>1.25</v>
      </c>
      <c r="G822" s="18">
        <v>5.66</v>
      </c>
    </row>
    <row r="823" spans="2:8" s="39" customFormat="1" x14ac:dyDescent="0.25">
      <c r="B823" s="40">
        <v>44682</v>
      </c>
      <c r="C823" s="41">
        <v>202205</v>
      </c>
      <c r="D823" s="12">
        <v>118.7</v>
      </c>
      <c r="E823" s="12">
        <v>9.07</v>
      </c>
      <c r="F823" s="12">
        <v>0.84</v>
      </c>
      <c r="G823" s="19">
        <v>6.55</v>
      </c>
    </row>
    <row r="824" spans="2:8" s="39" customFormat="1" x14ac:dyDescent="0.25">
      <c r="B824" s="40">
        <v>44713</v>
      </c>
      <c r="C824" s="41">
        <v>202206</v>
      </c>
      <c r="D824" s="16">
        <v>119.31</v>
      </c>
      <c r="E824" s="16">
        <v>9.67</v>
      </c>
      <c r="F824" s="16">
        <v>0.51</v>
      </c>
      <c r="G824" s="18">
        <v>7.09</v>
      </c>
    </row>
    <row r="825" spans="2:8" s="39" customFormat="1" x14ac:dyDescent="0.25">
      <c r="B825" s="40">
        <v>44743</v>
      </c>
      <c r="C825" s="11">
        <v>202207</v>
      </c>
      <c r="D825" s="12">
        <v>120.27</v>
      </c>
      <c r="E825" s="12">
        <v>10.210000000000001</v>
      </c>
      <c r="F825" s="12">
        <v>0.81</v>
      </c>
      <c r="G825" s="19">
        <v>7.96</v>
      </c>
    </row>
    <row r="826" spans="2:8" s="39" customFormat="1" x14ac:dyDescent="0.25">
      <c r="B826" s="40">
        <v>44774</v>
      </c>
      <c r="C826" s="15">
        <v>202208</v>
      </c>
      <c r="D826" s="16">
        <v>121.5</v>
      </c>
      <c r="E826" s="16">
        <v>10.84</v>
      </c>
      <c r="F826" s="16">
        <v>1.02</v>
      </c>
      <c r="G826" s="18">
        <v>9.06</v>
      </c>
    </row>
    <row r="827" spans="2:8" s="39" customFormat="1" x14ac:dyDescent="0.25">
      <c r="B827" s="40">
        <v>44805</v>
      </c>
      <c r="C827" s="11">
        <v>202209</v>
      </c>
      <c r="D827" s="12">
        <v>122.63</v>
      </c>
      <c r="E827" s="12">
        <v>11.44</v>
      </c>
      <c r="F827" s="12">
        <v>0.93</v>
      </c>
      <c r="G827" s="19">
        <v>10.08</v>
      </c>
    </row>
    <row r="828" spans="2:8" s="39" customFormat="1" x14ac:dyDescent="0.25">
      <c r="B828" s="40">
        <v>44835</v>
      </c>
      <c r="C828" s="15">
        <v>202210</v>
      </c>
      <c r="D828" s="16">
        <v>123.51</v>
      </c>
      <c r="E828" s="16">
        <v>12.22</v>
      </c>
      <c r="F828" s="16">
        <v>0.72</v>
      </c>
      <c r="G828" s="18">
        <v>10.86</v>
      </c>
    </row>
    <row r="829" spans="2:8" s="39" customFormat="1" x14ac:dyDescent="0.25">
      <c r="B829" s="40">
        <v>44866</v>
      </c>
      <c r="C829" s="15">
        <v>202211</v>
      </c>
      <c r="D829" s="16">
        <v>124.46</v>
      </c>
      <c r="E829" s="16">
        <v>12.53</v>
      </c>
      <c r="F829" s="16">
        <v>0.77</v>
      </c>
      <c r="G829" s="18">
        <v>11.72</v>
      </c>
    </row>
    <row r="830" spans="2:8" s="39" customFormat="1" x14ac:dyDescent="0.25">
      <c r="B830" s="40">
        <v>44896</v>
      </c>
      <c r="C830" s="15">
        <v>202212</v>
      </c>
      <c r="D830" s="16">
        <v>126.03</v>
      </c>
      <c r="E830" s="16">
        <v>13.12</v>
      </c>
      <c r="F830" s="16">
        <v>1.26</v>
      </c>
      <c r="G830" s="18">
        <v>13.12</v>
      </c>
    </row>
    <row r="831" spans="2:8" s="39" customFormat="1" x14ac:dyDescent="0.25">
      <c r="B831" s="40">
        <v>44927</v>
      </c>
      <c r="C831" s="15">
        <v>202301</v>
      </c>
      <c r="D831" s="16">
        <v>128.27000000000001</v>
      </c>
      <c r="E831" s="16">
        <v>13.25</v>
      </c>
      <c r="F831" s="16">
        <v>1.78</v>
      </c>
      <c r="G831" s="18">
        <v>1.78</v>
      </c>
    </row>
    <row r="832" spans="2:8" s="39" customFormat="1" x14ac:dyDescent="0.25">
      <c r="B832" s="40">
        <v>44958</v>
      </c>
      <c r="C832" s="15">
        <v>202302</v>
      </c>
      <c r="D832" s="16">
        <v>130.4</v>
      </c>
      <c r="E832" s="16">
        <v>13.28</v>
      </c>
      <c r="F832" s="16">
        <v>1.66</v>
      </c>
      <c r="G832" s="18">
        <v>3.47</v>
      </c>
    </row>
    <row r="833" spans="1:8" s="39" customFormat="1" x14ac:dyDescent="0.25">
      <c r="B833" s="40">
        <v>44986</v>
      </c>
      <c r="C833" s="15">
        <v>202303</v>
      </c>
      <c r="D833" s="16">
        <v>131.77000000000001</v>
      </c>
      <c r="E833" s="16">
        <v>13.34</v>
      </c>
      <c r="F833" s="16">
        <v>1.05</v>
      </c>
      <c r="G833" s="18">
        <v>4.5599999999999996</v>
      </c>
    </row>
    <row r="834" spans="1:8" s="39" customFormat="1" x14ac:dyDescent="0.25">
      <c r="B834" s="40">
        <v>45017</v>
      </c>
      <c r="C834" s="15">
        <v>202304</v>
      </c>
      <c r="D834" s="16">
        <v>132.80000000000001</v>
      </c>
      <c r="E834" s="16">
        <v>12.82</v>
      </c>
      <c r="F834" s="16">
        <v>0.78</v>
      </c>
      <c r="G834" s="18">
        <v>5.38</v>
      </c>
    </row>
    <row r="835" spans="1:8" s="39" customFormat="1" x14ac:dyDescent="0.25">
      <c r="B835" s="40">
        <v>45047</v>
      </c>
      <c r="C835" s="15">
        <v>202305</v>
      </c>
      <c r="D835" s="16">
        <v>133.38</v>
      </c>
      <c r="E835" s="16">
        <v>12.36</v>
      </c>
      <c r="F835" s="16">
        <v>0.43</v>
      </c>
      <c r="G835" s="18">
        <v>5.83</v>
      </c>
    </row>
    <row r="836" spans="1:8" s="39" customFormat="1" x14ac:dyDescent="0.25">
      <c r="B836" s="40">
        <v>45078</v>
      </c>
      <c r="C836" s="15">
        <v>202306</v>
      </c>
      <c r="D836" s="16">
        <v>133.78</v>
      </c>
      <c r="E836" s="16">
        <v>12.13</v>
      </c>
      <c r="F836" s="16">
        <v>0.3</v>
      </c>
      <c r="G836" s="18">
        <v>6.15</v>
      </c>
    </row>
    <row r="837" spans="1:8" s="39" customFormat="1" x14ac:dyDescent="0.25">
      <c r="B837" s="40">
        <v>45108</v>
      </c>
      <c r="C837" s="15">
        <v>202307</v>
      </c>
      <c r="D837" s="16">
        <v>134.44999999999999</v>
      </c>
      <c r="E837" s="16">
        <v>11.78</v>
      </c>
      <c r="F837" s="16">
        <v>0.5</v>
      </c>
      <c r="G837" s="18">
        <v>6.68</v>
      </c>
    </row>
    <row r="838" spans="1:8" s="39" customFormat="1" x14ac:dyDescent="0.25">
      <c r="B838" s="40">
        <v>45139</v>
      </c>
      <c r="C838" s="15">
        <v>202308</v>
      </c>
      <c r="D838" s="16">
        <v>135.38999999999999</v>
      </c>
      <c r="E838" s="16">
        <v>11.43</v>
      </c>
      <c r="F838" s="16">
        <v>0.7</v>
      </c>
      <c r="G838" s="18">
        <v>7.43</v>
      </c>
    </row>
    <row r="839" spans="1:8" s="39" customFormat="1" x14ac:dyDescent="0.25">
      <c r="B839" s="40">
        <v>45170</v>
      </c>
      <c r="C839" s="15">
        <v>202309</v>
      </c>
      <c r="D839" s="16">
        <v>136.11000000000001</v>
      </c>
      <c r="E839" s="16">
        <v>10.99</v>
      </c>
      <c r="F839" s="16">
        <v>0.54</v>
      </c>
      <c r="G839" s="18">
        <v>8.01</v>
      </c>
    </row>
    <row r="840" spans="1:8" s="39" customFormat="1" x14ac:dyDescent="0.25">
      <c r="B840" s="40">
        <v>45200</v>
      </c>
      <c r="C840" s="15">
        <v>202310</v>
      </c>
      <c r="D840" s="16">
        <v>136.44999999999999</v>
      </c>
      <c r="E840" s="16">
        <v>10.48</v>
      </c>
      <c r="F840" s="16">
        <v>0.25</v>
      </c>
      <c r="G840" s="18">
        <v>8.27</v>
      </c>
    </row>
    <row r="841" spans="1:8" s="39" customFormat="1" x14ac:dyDescent="0.25">
      <c r="B841" s="40">
        <v>45231</v>
      </c>
      <c r="C841" s="15">
        <v>202311</v>
      </c>
      <c r="D841" s="16">
        <v>137.09</v>
      </c>
      <c r="E841" s="16">
        <v>10.15</v>
      </c>
      <c r="F841" s="16">
        <v>0.47</v>
      </c>
      <c r="G841" s="18">
        <v>8.7799999999999994</v>
      </c>
    </row>
    <row r="842" spans="1:8" s="39" customFormat="1" x14ac:dyDescent="0.25">
      <c r="B842" s="40">
        <v>45261</v>
      </c>
      <c r="C842" s="15">
        <v>202312</v>
      </c>
      <c r="D842" s="16">
        <v>137.72</v>
      </c>
      <c r="E842" s="16">
        <v>9.2799999999999994</v>
      </c>
      <c r="F842" s="16">
        <v>0.45</v>
      </c>
      <c r="G842" s="18">
        <v>9.2799999999999994</v>
      </c>
    </row>
    <row r="843" spans="1:8" s="39" customFormat="1" x14ac:dyDescent="0.25">
      <c r="B843" s="40">
        <v>45292</v>
      </c>
      <c r="C843" s="15">
        <v>202401</v>
      </c>
      <c r="D843" s="16">
        <v>138.97999999999999</v>
      </c>
      <c r="E843" s="16">
        <v>8.35</v>
      </c>
      <c r="F843" s="16">
        <v>0.92</v>
      </c>
      <c r="G843" s="18">
        <v>0.92</v>
      </c>
    </row>
    <row r="844" spans="1:8" s="39" customFormat="1" x14ac:dyDescent="0.25">
      <c r="B844" s="40">
        <v>45323</v>
      </c>
      <c r="C844" s="15">
        <v>202402</v>
      </c>
      <c r="D844" s="16">
        <v>140.49</v>
      </c>
      <c r="E844" s="16">
        <v>7.74</v>
      </c>
      <c r="F844" s="16">
        <v>1.0900000000000001</v>
      </c>
      <c r="G844" s="18">
        <v>2.0099999999999998</v>
      </c>
    </row>
    <row r="845" spans="1:8" s="39" customFormat="1" x14ac:dyDescent="0.25">
      <c r="B845" s="40">
        <v>45352</v>
      </c>
      <c r="C845" s="15">
        <v>202403</v>
      </c>
      <c r="D845" s="16">
        <v>141.47999999999999</v>
      </c>
      <c r="E845" s="16">
        <v>7.36</v>
      </c>
      <c r="F845" s="16">
        <v>0.7</v>
      </c>
      <c r="G845" s="18">
        <v>2.73</v>
      </c>
    </row>
    <row r="846" spans="1:8" x14ac:dyDescent="0.25">
      <c r="A846">
        <v>0</v>
      </c>
      <c r="B846" s="5"/>
      <c r="C846" s="37"/>
      <c r="D846" s="38"/>
      <c r="E846" s="38"/>
      <c r="F846" s="38"/>
      <c r="G846" s="38"/>
      <c r="H846" s="3"/>
    </row>
    <row r="847" spans="1:8" x14ac:dyDescent="0.25">
      <c r="B847" s="5"/>
      <c r="C847" s="37"/>
      <c r="D847" s="38"/>
      <c r="E847" s="38"/>
      <c r="F847" s="38"/>
      <c r="G847" s="38"/>
      <c r="H847" s="3"/>
    </row>
    <row r="848" spans="1:8" x14ac:dyDescent="0.25">
      <c r="B848" s="5"/>
      <c r="C848" s="2"/>
      <c r="D848" s="6"/>
      <c r="E848" s="4"/>
      <c r="F848" s="4"/>
      <c r="G848" s="4"/>
      <c r="H848" s="3"/>
    </row>
    <row r="849" spans="3:8" x14ac:dyDescent="0.25">
      <c r="C849" s="2"/>
      <c r="D849" s="9"/>
      <c r="E849" s="4"/>
      <c r="F849" s="4"/>
      <c r="G849" s="4"/>
      <c r="H849" s="3"/>
    </row>
    <row r="850" spans="3:8" ht="15" customHeight="1" x14ac:dyDescent="0.25">
      <c r="C850" s="948" t="s">
        <v>67</v>
      </c>
      <c r="D850" s="948"/>
      <c r="E850" s="948"/>
      <c r="F850" s="948"/>
      <c r="G850" s="948"/>
      <c r="H850" s="20"/>
    </row>
    <row r="851" spans="3:8" ht="14.4" x14ac:dyDescent="0.25">
      <c r="C851" s="24" t="s">
        <v>68</v>
      </c>
      <c r="D851" s="21"/>
      <c r="E851" s="21"/>
      <c r="F851" s="21"/>
      <c r="G851" s="21"/>
      <c r="H851" s="21"/>
    </row>
    <row r="852" spans="3:8" ht="33.75" customHeight="1" x14ac:dyDescent="0.25">
      <c r="C852" s="948" t="s">
        <v>69</v>
      </c>
      <c r="D852" s="948"/>
      <c r="E852" s="948"/>
      <c r="F852" s="948"/>
      <c r="G852" s="948"/>
      <c r="H852" s="22"/>
    </row>
    <row r="853" spans="3:8" x14ac:dyDescent="0.25">
      <c r="C853" s="23" t="s">
        <v>70</v>
      </c>
      <c r="D853" s="21"/>
      <c r="E853" s="21"/>
      <c r="F853" s="21"/>
      <c r="G853" s="21"/>
      <c r="H853" s="21"/>
    </row>
    <row r="854" spans="3:8" ht="15" customHeight="1" x14ac:dyDescent="0.25">
      <c r="C854" s="949" t="s">
        <v>71</v>
      </c>
      <c r="D854" s="949"/>
      <c r="E854" s="949"/>
      <c r="F854" s="949"/>
      <c r="G854" s="949"/>
      <c r="H854" s="20"/>
    </row>
  </sheetData>
  <mergeCells count="10">
    <mergeCell ref="C1:G1"/>
    <mergeCell ref="H1:H4"/>
    <mergeCell ref="C2:G2"/>
    <mergeCell ref="C3:G3"/>
    <mergeCell ref="C5:H5"/>
    <mergeCell ref="C7:H7"/>
    <mergeCell ref="C850:G850"/>
    <mergeCell ref="C852:G852"/>
    <mergeCell ref="C854:G854"/>
    <mergeCell ref="C6:H6"/>
  </mergeCells>
  <phoneticPr fontId="0" type="noConversion"/>
  <hyperlinks>
    <hyperlink ref="H1" r:id="rId1" display="http://obiee.banrep.gov.co/analytics/Missing_/Precios/html/DESC_IPC.html" xr:uid="{00000000-0004-0000-0300-000000000000}"/>
    <hyperlink ref="C852" r:id="rId2" xr:uid="{00000000-0004-0000-0000-000001000000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D06B-FD4F-427D-BAA4-32F94DF8A75B}">
  <dimension ref="A3:B13"/>
  <sheetViews>
    <sheetView workbookViewId="0">
      <selection activeCell="K29" sqref="K29"/>
    </sheetView>
  </sheetViews>
  <sheetFormatPr baseColWidth="10" defaultRowHeight="13.2" x14ac:dyDescent="0.25"/>
  <cols>
    <col min="1" max="1" width="13" bestFit="1" customWidth="1"/>
    <col min="2" max="2" width="17.5546875" bestFit="1" customWidth="1"/>
  </cols>
  <sheetData>
    <row r="3" spans="1:2" x14ac:dyDescent="0.25">
      <c r="A3" s="8" t="s">
        <v>94</v>
      </c>
      <c r="B3" s="25">
        <v>5059557</v>
      </c>
    </row>
    <row r="4" spans="1:2" x14ac:dyDescent="0.25">
      <c r="A4" s="8" t="s">
        <v>87</v>
      </c>
      <c r="B4" s="25">
        <v>4218091</v>
      </c>
    </row>
    <row r="5" spans="1:2" x14ac:dyDescent="0.25">
      <c r="A5" s="8" t="s">
        <v>92</v>
      </c>
      <c r="B5" s="25">
        <f>+B3-B4</f>
        <v>841466</v>
      </c>
    </row>
    <row r="7" spans="1:2" x14ac:dyDescent="0.25">
      <c r="B7">
        <f>+B4*3%</f>
        <v>126542.73</v>
      </c>
    </row>
    <row r="8" spans="1:2" x14ac:dyDescent="0.25">
      <c r="B8">
        <v>50000000</v>
      </c>
    </row>
    <row r="9" spans="1:2" x14ac:dyDescent="0.25">
      <c r="B9">
        <f>+B7-B8</f>
        <v>-49873457.270000003</v>
      </c>
    </row>
    <row r="12" spans="1:2" x14ac:dyDescent="0.25">
      <c r="B12">
        <v>4599173</v>
      </c>
    </row>
    <row r="13" spans="1:2" x14ac:dyDescent="0.25">
      <c r="B13" s="375">
        <f>+B12/B3</f>
        <v>0.90900705338431809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18</vt:i4>
      </vt:variant>
    </vt:vector>
  </HeadingPairs>
  <TitlesOfParts>
    <vt:vector size="28" baseType="lpstr">
      <vt:lpstr>VOTACION </vt:lpstr>
      <vt:lpstr>Hoja7</vt:lpstr>
      <vt:lpstr>819 DERECHOS DE VOTO (2)</vt:lpstr>
      <vt:lpstr>819 DERECHOS DE VOTO (3)</vt:lpstr>
      <vt:lpstr>Hoja4</vt:lpstr>
      <vt:lpstr>819 CALIFICACION Y GRADUACION </vt:lpstr>
      <vt:lpstr>819 DERECHOS DE VOTO</vt:lpstr>
      <vt:lpstr>IPC</vt:lpstr>
      <vt:lpstr>Hoja5</vt:lpstr>
      <vt:lpstr>Hoja1</vt:lpstr>
      <vt:lpstr>'819 CALIFICACION Y GRADUACION '!A</vt:lpstr>
      <vt:lpstr>'819 DERECHOS DE VOTO'!A</vt:lpstr>
      <vt:lpstr>'819 DERECHOS DE VOTO (2)'!A</vt:lpstr>
      <vt:lpstr>'819 DERECHOS DE VOTO (3)'!A</vt:lpstr>
      <vt:lpstr>Hoja4!Área_de_extracción</vt:lpstr>
      <vt:lpstr>'819 CALIFICACION Y GRADUACION '!Área_de_impresión</vt:lpstr>
      <vt:lpstr>'819 DERECHOS DE VOTO'!Área_de_impresión</vt:lpstr>
      <vt:lpstr>'819 DERECHOS DE VOTO (2)'!Área_de_impresión</vt:lpstr>
      <vt:lpstr>'819 DERECHOS DE VOTO (3)'!Área_de_impresión</vt:lpstr>
      <vt:lpstr>Hoja4!Criterios</vt:lpstr>
      <vt:lpstr>IPC!ipc_total_ano</vt:lpstr>
      <vt:lpstr>'819 DERECHOS DE VOTO'!quirografario</vt:lpstr>
      <vt:lpstr>'819 DERECHOS DE VOTO (2)'!quirografario</vt:lpstr>
      <vt:lpstr>'819 DERECHOS DE VOTO (3)'!quirografario</vt:lpstr>
      <vt:lpstr>'819 CALIFICACION Y GRADUACION '!Títulos_a_imprimir</vt:lpstr>
      <vt:lpstr>'819 DERECHOS DE VOTO'!Títulos_a_imprimir</vt:lpstr>
      <vt:lpstr>'819 DERECHOS DE VOTO (2)'!Títulos_a_imprimir</vt:lpstr>
      <vt:lpstr>'819 DERECHOS DE VOTO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</dc:creator>
  <cp:lastModifiedBy>Urazan</cp:lastModifiedBy>
  <cp:lastPrinted>2026-04-23T01:54:19Z</cp:lastPrinted>
  <dcterms:created xsi:type="dcterms:W3CDTF">2009-03-03T14:59:28Z</dcterms:created>
  <dcterms:modified xsi:type="dcterms:W3CDTF">2026-04-23T21:53:42Z</dcterms:modified>
</cp:coreProperties>
</file>